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EricFaust\Desktop\Pension WIP\"/>
    </mc:Choice>
  </mc:AlternateContent>
  <xr:revisionPtr revIDLastSave="0" documentId="8_{33E7D23E-6C81-4C85-9C10-C08999EB67F8}" xr6:coauthVersionLast="47" xr6:coauthVersionMax="47" xr10:uidLastSave="{00000000-0000-0000-0000-000000000000}"/>
  <bookViews>
    <workbookView xWindow="28680" yWindow="-120" windowWidth="29040" windowHeight="15840" xr2:uid="{CE423A43-9A15-49D2-A679-72B514549262}"/>
  </bookViews>
  <sheets>
    <sheet name="Info" sheetId="6" r:id="rId1"/>
    <sheet name="Changes to Update Template " sheetId="18" state="hidden" r:id="rId2"/>
    <sheet name="JE Template" sheetId="15" r:id="rId3"/>
    <sheet name="2023 Summary" sheetId="30" r:id="rId4"/>
    <sheet name="2022 Summary" sheetId="23" r:id="rId5"/>
    <sheet name="2021 Summary " sheetId="21" r:id="rId6"/>
    <sheet name="TSERS Contributions FY 2022" sheetId="31" r:id="rId7"/>
    <sheet name="2020 Summary" sheetId="19" state="hidden" r:id="rId8"/>
    <sheet name="2019 Summary" sheetId="16" state="hidden" r:id="rId9"/>
    <sheet name="2018 Summary" sheetId="11" state="hidden" r:id="rId10"/>
    <sheet name="2017 Summary" sheetId="8" state="hidden" r:id="rId11"/>
    <sheet name="TSERS Contributions FY 2021" sheetId="24" r:id="rId12"/>
    <sheet name="TSERS Contributions FY 2020" sheetId="22" state="hidden" r:id="rId13"/>
    <sheet name="TSERS Contributions FY 2019" sheetId="20" state="hidden" r:id="rId14"/>
    <sheet name="TSERS Contributions FY 2018" sheetId="17" state="hidden" r:id="rId15"/>
    <sheet name="TSERS Contributions FY 2017" sheetId="13" state="hidden" r:id="rId16"/>
    <sheet name="Deferred Amortization" sheetId="14" r:id="rId17"/>
  </sheets>
  <externalReferences>
    <externalReference r:id="rId18"/>
    <externalReference r:id="rId19"/>
    <externalReference r:id="rId20"/>
    <externalReference r:id="rId21"/>
  </externalReferences>
  <definedNames>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0">#REF!</definedName>
    <definedName name="AgencyCode" localSheetId="1">#REF!</definedName>
    <definedName name="AgencyCode" localSheetId="16">#REF!</definedName>
    <definedName name="AgencyCode" localSheetId="0">#REF!</definedName>
    <definedName name="AgencyCode" localSheetId="2">#REF!</definedName>
    <definedName name="AgencyCode">#REF!</definedName>
    <definedName name="AgencyCode1">#REF!</definedName>
    <definedName name="AnalystGASB">[1]DeveloperInfo!$D$20</definedName>
    <definedName name="Annuity" localSheetId="10">'[2]Assets Input'!$L$37:$L$56</definedName>
    <definedName name="Annuity" localSheetId="1">#REF!</definedName>
    <definedName name="Annuity" localSheetId="16">'[3]Assets Input'!$L$37:$L$56</definedName>
    <definedName name="Annuity" localSheetId="0">#REF!</definedName>
    <definedName name="Annuity" localSheetId="2">#REF!</definedName>
    <definedName name="Annuity">#REF!</definedName>
    <definedName name="Annuity1">#REF!</definedName>
    <definedName name="AnnuityLY" localSheetId="1">#REF!</definedName>
    <definedName name="AnnuityLY" localSheetId="2">#REF!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10">#REF!</definedName>
    <definedName name="EmployerRates" localSheetId="1">#REF!</definedName>
    <definedName name="EmployerRates" localSheetId="16">#REF!</definedName>
    <definedName name="EmployerRates" localSheetId="0">#REF!</definedName>
    <definedName name="EmployerRates" localSheetId="2">#REF!</definedName>
    <definedName name="EmployerRates">#REF!</definedName>
    <definedName name="EmployerRates1">#REF!</definedName>
    <definedName name="EmployerRatesLEO" localSheetId="10">#REF!</definedName>
    <definedName name="EmployerRatesLEO" localSheetId="1">#REF!</definedName>
    <definedName name="EmployerRatesLEO" localSheetId="16">#REF!</definedName>
    <definedName name="EmployerRatesLEO" localSheetId="2">#REF!</definedName>
    <definedName name="EmployerRatesLEO">#REF!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10">'[2]Assets Input'!$L$60:$L$95</definedName>
    <definedName name="Pension" localSheetId="1">#REF!</definedName>
    <definedName name="Pension" localSheetId="16">'[3]Assets Input'!$L$60:$L$95</definedName>
    <definedName name="Pension" localSheetId="2">#REF!</definedName>
    <definedName name="Pension">#REF!</definedName>
    <definedName name="Pension1">#REF!</definedName>
    <definedName name="PensionLY" localSheetId="1">#REF!</definedName>
    <definedName name="PensionLY" localSheetId="2">#REF!</definedName>
    <definedName name="PensionLY">#REF!</definedName>
    <definedName name="PlanNameLongGASB">[1]DeveloperInfo!$D$7</definedName>
    <definedName name="PlanNameShortGASB">[1]DeveloperInfo!$D$8</definedName>
    <definedName name="_xlnm.Print_Area" localSheetId="9">'2018 Summary'!$A$5:$S$316</definedName>
    <definedName name="_xlnm.Print_Area" localSheetId="16">'Deferred Amortization'!$A$5:$AM$308</definedName>
    <definedName name="_xlnm.Print_Titles" localSheetId="10">'2017 Summary'!$6:$6</definedName>
    <definedName name="_xlnm.Print_Titles" localSheetId="9">'2018 Summary'!$5:$6</definedName>
    <definedName name="_xlnm.Print_Titles" localSheetId="16">'Deferred Amortization'!$A:$D,'Deferred Amortization'!$5:$6</definedName>
    <definedName name="ProjDisc?">[1]DeveloperInfo!$D$65</definedName>
    <definedName name="ProValResults" localSheetId="10">#REF!</definedName>
    <definedName name="ProValResults" localSheetId="1">#REF!</definedName>
    <definedName name="ProValResults" localSheetId="16">#REF!</definedName>
    <definedName name="ProValResults" localSheetId="2">#REF!</definedName>
    <definedName name="ProValResults">#REF!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10">#REF!</definedName>
    <definedName name="TableData" localSheetId="1">#REF!</definedName>
    <definedName name="TableData" localSheetId="16">#REF!</definedName>
    <definedName name="TableData" localSheetId="2">#REF!</definedName>
    <definedName name="TableData">#REF!</definedName>
    <definedName name="TableData1">#REF!</definedName>
    <definedName name="Type" localSheetId="1">#REF!</definedName>
    <definedName name="Type" localSheetId="2">#REF!</definedName>
    <definedName name="Type">#REF!</definedName>
    <definedName name="TypeAnnuity" localSheetId="10">'[2]Assets Input'!$K$37:$K$56</definedName>
    <definedName name="TypeAnnuity" localSheetId="1">#REF!</definedName>
    <definedName name="TypeAnnuity" localSheetId="16">'[3]Assets Input'!$K$37:$K$56</definedName>
    <definedName name="TypeAnnuity" localSheetId="2">#REF!</definedName>
    <definedName name="TypeAnnuity">#REF!</definedName>
    <definedName name="TypeAnnuity1">#REF!</definedName>
    <definedName name="TypePension" localSheetId="10">'[2]Assets Input'!$K$60:$K$95</definedName>
    <definedName name="TypePension" localSheetId="1">#REF!</definedName>
    <definedName name="TypePension" localSheetId="16">'[3]Assets Input'!$K$60:$K$95</definedName>
    <definedName name="TypePension" localSheetId="2">#REF!</definedName>
    <definedName name="TypePension">#REF!</definedName>
    <definedName name="TypePension1">#REF!</definedName>
    <definedName name="UnfundedData" localSheetId="10">#REF!</definedName>
    <definedName name="UnfundedData" localSheetId="1">#REF!</definedName>
    <definedName name="UnfundedData" localSheetId="16">#REF!</definedName>
    <definedName name="UnfundedData" localSheetId="2">#REF!</definedName>
    <definedName name="UnfundedData">#REF!</definedName>
    <definedName name="UnfundedData1">#REF!</definedName>
    <definedName name="UnfundedLY" localSheetId="10">#REF!</definedName>
    <definedName name="UnfundedLY" localSheetId="1">#REF!</definedName>
    <definedName name="UnfundedLY" localSheetId="16">#REF!</definedName>
    <definedName name="UnfundedLY" localSheetId="2">#REF!</definedName>
    <definedName name="UnfundedLY">#REF!</definedName>
    <definedName name="UnfundedLY1">#REF!</definedName>
    <definedName name="UnfundedLYLEO1">#REF!</definedName>
    <definedName name="UnfunedLYLEO" localSheetId="10">#REF!</definedName>
    <definedName name="UnfunedLYLEO" localSheetId="1">#REF!</definedName>
    <definedName name="UnfunedLYLEO" localSheetId="16">#REF!</definedName>
    <definedName name="UnfunedLYLEO" localSheetId="2">#REF!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5" i="15" l="1"/>
  <c r="C8" i="18"/>
  <c r="G71" i="15"/>
  <c r="E71" i="15"/>
  <c r="R20" i="15"/>
  <c r="V20" i="15" l="1"/>
  <c r="U20" i="15"/>
  <c r="T20" i="15"/>
  <c r="T15" i="15"/>
  <c r="V15" i="15"/>
  <c r="U15" i="15"/>
  <c r="R15" i="15"/>
  <c r="Q15" i="15"/>
  <c r="Q20" i="15"/>
  <c r="O20" i="15"/>
  <c r="P20" i="15"/>
  <c r="P15" i="15"/>
  <c r="O15" i="15"/>
  <c r="M20" i="15"/>
  <c r="L20" i="15"/>
  <c r="K20" i="15"/>
  <c r="J20" i="15"/>
  <c r="G20" i="15"/>
  <c r="H15" i="15"/>
  <c r="M15" i="15"/>
  <c r="L15" i="15"/>
  <c r="K15" i="15"/>
  <c r="J15" i="15"/>
  <c r="H20" i="15"/>
  <c r="G15" i="15"/>
  <c r="F20" i="15"/>
  <c r="F15" i="15"/>
  <c r="AK3" i="14"/>
  <c r="AJ3" i="14"/>
  <c r="AI3" i="14"/>
  <c r="AE3" i="14"/>
  <c r="S3" i="14"/>
  <c r="AM3" i="14"/>
  <c r="AL3" i="14"/>
  <c r="AG3" i="14"/>
  <c r="AF3" i="14"/>
  <c r="AA3" i="14"/>
  <c r="Z3" i="14"/>
  <c r="U3" i="14"/>
  <c r="Q3" i="14"/>
  <c r="L3" i="14"/>
  <c r="H3" i="14"/>
  <c r="N3" i="14"/>
  <c r="I3" i="14"/>
  <c r="C292" i="31"/>
  <c r="AD3" i="14" l="1"/>
  <c r="AC3" i="14"/>
  <c r="Y3" i="14"/>
  <c r="X3" i="14"/>
  <c r="W3" i="14"/>
  <c r="T3" i="14"/>
  <c r="R3" i="14"/>
  <c r="M3" i="14"/>
  <c r="K3" i="14"/>
  <c r="G3" i="14"/>
  <c r="F3" i="14"/>
  <c r="E3" i="14"/>
  <c r="T3" i="30"/>
  <c r="R3" i="30"/>
  <c r="Q3" i="30"/>
  <c r="L3" i="30"/>
  <c r="H3" i="30"/>
  <c r="O3" i="30"/>
  <c r="N3" i="30"/>
  <c r="E3" i="30"/>
  <c r="C20" i="6"/>
  <c r="U3" i="30" l="1"/>
  <c r="S3" i="30"/>
  <c r="M3" i="30"/>
  <c r="J3" i="30"/>
  <c r="I3" i="30"/>
  <c r="G3" i="30"/>
  <c r="A13" i="15"/>
  <c r="E63" i="15" l="1"/>
  <c r="E61" i="15"/>
  <c r="E64" i="15"/>
  <c r="E62" i="15"/>
  <c r="P13" i="15"/>
  <c r="L13" i="15"/>
  <c r="M13" i="15"/>
  <c r="U13" i="15"/>
  <c r="G18" i="15"/>
  <c r="T13" i="15"/>
  <c r="O13" i="15"/>
  <c r="Q13" i="15"/>
  <c r="V13" i="15"/>
  <c r="R13" i="15"/>
  <c r="K13" i="15"/>
  <c r="J13" i="15"/>
  <c r="G13" i="15"/>
  <c r="C13" i="15"/>
  <c r="H13" i="15"/>
  <c r="D13" i="15"/>
  <c r="H18" i="15"/>
  <c r="F13" i="15"/>
  <c r="A18" i="15"/>
  <c r="R18" i="15" s="1"/>
  <c r="E31" i="15" l="1"/>
  <c r="V18" i="15"/>
  <c r="K18" i="15"/>
  <c r="Q18" i="15"/>
  <c r="U18" i="15"/>
  <c r="J18" i="15"/>
  <c r="O18" i="15"/>
  <c r="T18" i="15"/>
  <c r="M18" i="15"/>
  <c r="L18" i="15"/>
  <c r="P18" i="15"/>
  <c r="F18" i="15"/>
  <c r="D18" i="15"/>
  <c r="C18" i="15"/>
  <c r="E26" i="15" l="1"/>
  <c r="F30" i="15"/>
  <c r="E30" i="15"/>
  <c r="F26" i="15"/>
  <c r="K312" i="21" l="1"/>
  <c r="L312" i="21"/>
  <c r="M312" i="21"/>
  <c r="N312" i="21"/>
  <c r="O312" i="21"/>
  <c r="P312" i="21"/>
  <c r="Q312" i="21"/>
  <c r="R312" i="21"/>
  <c r="S312" i="21"/>
  <c r="T312" i="21"/>
  <c r="U312" i="21"/>
  <c r="V312" i="21"/>
  <c r="W312" i="21"/>
  <c r="X312" i="21"/>
  <c r="C312" i="21"/>
  <c r="D312" i="21"/>
  <c r="E312" i="21"/>
  <c r="G312" i="21"/>
  <c r="H312" i="21"/>
  <c r="I312" i="21"/>
  <c r="J312" i="21"/>
  <c r="J3" i="21"/>
  <c r="B20" i="15" l="1"/>
  <c r="B15" i="15"/>
  <c r="U3" i="19" l="1"/>
  <c r="T3" i="19"/>
  <c r="S3" i="19"/>
  <c r="R3" i="19"/>
  <c r="Q3" i="19"/>
  <c r="O3" i="19"/>
  <c r="N3" i="19"/>
  <c r="M3" i="19"/>
  <c r="L3" i="19"/>
  <c r="J3" i="19"/>
  <c r="I3" i="19"/>
  <c r="H3" i="19"/>
  <c r="G3" i="19"/>
  <c r="E3" i="19"/>
  <c r="D3" i="19"/>
  <c r="C3" i="19"/>
  <c r="D3" i="21" l="1"/>
  <c r="C3" i="21"/>
  <c r="H3" i="21"/>
  <c r="I3" i="21"/>
  <c r="L3" i="21"/>
  <c r="M3" i="21"/>
  <c r="N3" i="21"/>
  <c r="O3" i="21"/>
  <c r="Q3" i="21"/>
  <c r="R3" i="21"/>
  <c r="S3" i="21"/>
  <c r="G3" i="21"/>
  <c r="E3" i="21"/>
  <c r="C312" i="19"/>
  <c r="D312" i="19"/>
  <c r="E312" i="19"/>
  <c r="F312" i="19"/>
  <c r="G312" i="19"/>
  <c r="H312" i="19"/>
  <c r="I312" i="19"/>
  <c r="J312" i="19"/>
  <c r="K312" i="19"/>
  <c r="L312" i="19"/>
  <c r="M312" i="19"/>
  <c r="N312" i="19"/>
  <c r="O312" i="19"/>
  <c r="P312" i="19"/>
  <c r="Q312" i="19"/>
  <c r="R312" i="19"/>
  <c r="S312" i="19"/>
  <c r="T312" i="19"/>
  <c r="U312" i="19"/>
  <c r="V312" i="19"/>
  <c r="W312" i="19"/>
  <c r="X312" i="19"/>
  <c r="C1" i="22" l="1"/>
  <c r="X309" i="21"/>
  <c r="W309" i="21"/>
  <c r="X308" i="21"/>
  <c r="W308" i="21"/>
  <c r="X307" i="21"/>
  <c r="W307" i="21"/>
  <c r="X306" i="21"/>
  <c r="W306" i="21"/>
  <c r="X305" i="21"/>
  <c r="W305" i="21"/>
  <c r="X304" i="21"/>
  <c r="W304" i="21"/>
  <c r="X303" i="21"/>
  <c r="W303" i="21"/>
  <c r="X302" i="21"/>
  <c r="W302" i="21"/>
  <c r="X301" i="21"/>
  <c r="W301" i="21"/>
  <c r="X300" i="21"/>
  <c r="W300" i="21"/>
  <c r="X299" i="21"/>
  <c r="W299" i="21"/>
  <c r="X298" i="21"/>
  <c r="W298" i="21"/>
  <c r="X297" i="21"/>
  <c r="W297" i="21"/>
  <c r="X296" i="21"/>
  <c r="W296" i="21"/>
  <c r="X295" i="21"/>
  <c r="W295" i="21"/>
  <c r="X294" i="21"/>
  <c r="W294" i="21"/>
  <c r="X293" i="21"/>
  <c r="W293" i="21"/>
  <c r="X292" i="21"/>
  <c r="W292" i="21"/>
  <c r="X291" i="21"/>
  <c r="W291" i="21"/>
  <c r="X290" i="21"/>
  <c r="W290" i="21"/>
  <c r="X289" i="21"/>
  <c r="W289" i="21"/>
  <c r="X288" i="21"/>
  <c r="W288" i="21"/>
  <c r="X287" i="21"/>
  <c r="W287" i="21"/>
  <c r="X286" i="21"/>
  <c r="W286" i="21"/>
  <c r="X285" i="21"/>
  <c r="W285" i="21"/>
  <c r="X284" i="21"/>
  <c r="W284" i="21"/>
  <c r="X283" i="21"/>
  <c r="W283" i="21"/>
  <c r="X282" i="21"/>
  <c r="W282" i="21"/>
  <c r="X281" i="21"/>
  <c r="W281" i="21"/>
  <c r="X280" i="21"/>
  <c r="W280" i="21"/>
  <c r="X279" i="21"/>
  <c r="W279" i="21"/>
  <c r="X278" i="21"/>
  <c r="W278" i="21"/>
  <c r="X277" i="21"/>
  <c r="W277" i="21"/>
  <c r="X276" i="21"/>
  <c r="W276" i="21"/>
  <c r="X275" i="21"/>
  <c r="W275" i="21"/>
  <c r="X274" i="21"/>
  <c r="W274" i="21"/>
  <c r="X273" i="21"/>
  <c r="W273" i="21"/>
  <c r="X272" i="21"/>
  <c r="W272" i="21"/>
  <c r="X271" i="21"/>
  <c r="W271" i="21"/>
  <c r="X270" i="21"/>
  <c r="W270" i="21"/>
  <c r="X269" i="21"/>
  <c r="W269" i="21"/>
  <c r="X268" i="21"/>
  <c r="W268" i="21"/>
  <c r="X267" i="21"/>
  <c r="W267" i="21"/>
  <c r="X266" i="21"/>
  <c r="W266" i="21"/>
  <c r="X265" i="21"/>
  <c r="W265" i="21"/>
  <c r="X264" i="21"/>
  <c r="W264" i="21"/>
  <c r="X263" i="21"/>
  <c r="W263" i="21"/>
  <c r="X262" i="21"/>
  <c r="W262" i="21"/>
  <c r="X261" i="21"/>
  <c r="W261" i="21"/>
  <c r="X260" i="21"/>
  <c r="W260" i="21"/>
  <c r="X259" i="21"/>
  <c r="W259" i="21"/>
  <c r="X258" i="21"/>
  <c r="W258" i="21"/>
  <c r="X257" i="21"/>
  <c r="W257" i="21"/>
  <c r="X256" i="21"/>
  <c r="W256" i="21"/>
  <c r="X255" i="21"/>
  <c r="W255" i="21"/>
  <c r="X254" i="21"/>
  <c r="W254" i="21"/>
  <c r="X253" i="21"/>
  <c r="W253" i="21"/>
  <c r="X252" i="21"/>
  <c r="W252" i="21"/>
  <c r="X251" i="21"/>
  <c r="W251" i="21"/>
  <c r="X250" i="21"/>
  <c r="W250" i="21"/>
  <c r="X249" i="21"/>
  <c r="W249" i="21"/>
  <c r="X248" i="21"/>
  <c r="W248" i="21"/>
  <c r="X247" i="21"/>
  <c r="W247" i="21"/>
  <c r="X246" i="21"/>
  <c r="W246" i="21"/>
  <c r="X245" i="21"/>
  <c r="W245" i="21"/>
  <c r="X244" i="21"/>
  <c r="W244" i="21"/>
  <c r="X243" i="21"/>
  <c r="W243" i="21"/>
  <c r="X242" i="21"/>
  <c r="W242" i="21"/>
  <c r="X241" i="21"/>
  <c r="W241" i="21"/>
  <c r="X240" i="21"/>
  <c r="W240" i="21"/>
  <c r="X239" i="21"/>
  <c r="W239" i="21"/>
  <c r="X238" i="21"/>
  <c r="W238" i="21"/>
  <c r="X237" i="21"/>
  <c r="W237" i="21"/>
  <c r="X236" i="21"/>
  <c r="W236" i="21"/>
  <c r="X235" i="21"/>
  <c r="W235" i="21"/>
  <c r="X234" i="21"/>
  <c r="W234" i="21"/>
  <c r="X233" i="21"/>
  <c r="W233" i="21"/>
  <c r="X232" i="21"/>
  <c r="W232" i="21"/>
  <c r="X229" i="21"/>
  <c r="W229" i="21"/>
  <c r="X228" i="21"/>
  <c r="W228" i="21"/>
  <c r="X227" i="21"/>
  <c r="W227" i="21"/>
  <c r="X226" i="21"/>
  <c r="W226" i="21"/>
  <c r="X225" i="21"/>
  <c r="W225" i="21"/>
  <c r="X224" i="21"/>
  <c r="W224" i="21"/>
  <c r="X223" i="21"/>
  <c r="W223" i="21"/>
  <c r="X222" i="21"/>
  <c r="W222" i="21"/>
  <c r="X221" i="21"/>
  <c r="W221" i="21"/>
  <c r="X220" i="21"/>
  <c r="W220" i="21"/>
  <c r="X219" i="21"/>
  <c r="W219" i="21"/>
  <c r="X216" i="21"/>
  <c r="W216" i="21"/>
  <c r="X215" i="21"/>
  <c r="W215" i="21"/>
  <c r="X214" i="21"/>
  <c r="W214" i="21"/>
  <c r="X213" i="21"/>
  <c r="W213" i="21"/>
  <c r="X212" i="21"/>
  <c r="W212" i="21"/>
  <c r="X211" i="21"/>
  <c r="W211" i="21"/>
  <c r="X210" i="21"/>
  <c r="W210" i="21"/>
  <c r="X209" i="21"/>
  <c r="W209" i="21"/>
  <c r="X208" i="21"/>
  <c r="W208" i="21"/>
  <c r="X207" i="21"/>
  <c r="W207" i="21"/>
  <c r="X206" i="21"/>
  <c r="W206" i="21"/>
  <c r="X205" i="21"/>
  <c r="W205" i="21"/>
  <c r="X204" i="21"/>
  <c r="W204" i="21"/>
  <c r="X203" i="21"/>
  <c r="W203" i="21"/>
  <c r="X202" i="21"/>
  <c r="W202" i="21"/>
  <c r="X201" i="21"/>
  <c r="W201" i="21"/>
  <c r="X197" i="21"/>
  <c r="W197" i="21"/>
  <c r="X196" i="21"/>
  <c r="W196" i="21"/>
  <c r="X195" i="21"/>
  <c r="W195" i="21"/>
  <c r="X194" i="21"/>
  <c r="W194" i="21"/>
  <c r="X193" i="21"/>
  <c r="W193" i="21"/>
  <c r="X192" i="21"/>
  <c r="W192" i="21"/>
  <c r="X191" i="21"/>
  <c r="W191" i="21"/>
  <c r="X190" i="21"/>
  <c r="W190" i="21"/>
  <c r="X187" i="21"/>
  <c r="W187" i="21"/>
  <c r="X186" i="21"/>
  <c r="W186" i="21"/>
  <c r="X185" i="21"/>
  <c r="W185" i="21"/>
  <c r="X184" i="21"/>
  <c r="W184" i="21"/>
  <c r="X183" i="21"/>
  <c r="W183" i="21"/>
  <c r="X182" i="21"/>
  <c r="W182" i="21"/>
  <c r="X181" i="21"/>
  <c r="W181" i="21"/>
  <c r="X180" i="21"/>
  <c r="W180" i="21"/>
  <c r="X179" i="21"/>
  <c r="W179" i="21"/>
  <c r="X178" i="21"/>
  <c r="W178" i="21"/>
  <c r="X177" i="21"/>
  <c r="W177" i="21"/>
  <c r="X176" i="21"/>
  <c r="W176" i="21"/>
  <c r="X175" i="21"/>
  <c r="W175" i="21"/>
  <c r="X174" i="21"/>
  <c r="W174" i="21"/>
  <c r="X173" i="21"/>
  <c r="W173" i="21"/>
  <c r="X172" i="21"/>
  <c r="W172" i="21"/>
  <c r="X171" i="21"/>
  <c r="W171" i="21"/>
  <c r="X170" i="21"/>
  <c r="W170" i="21"/>
  <c r="X169" i="21"/>
  <c r="W169" i="21"/>
  <c r="X168" i="21"/>
  <c r="W168" i="21"/>
  <c r="X167" i="21"/>
  <c r="W167" i="21"/>
  <c r="X166" i="21"/>
  <c r="W166" i="21"/>
  <c r="X165" i="21"/>
  <c r="W165" i="21"/>
  <c r="X164" i="21"/>
  <c r="W164" i="21"/>
  <c r="X163" i="21"/>
  <c r="W163" i="21"/>
  <c r="X162" i="21"/>
  <c r="W162" i="21"/>
  <c r="X161" i="21"/>
  <c r="W161" i="21"/>
  <c r="X160" i="21"/>
  <c r="W160" i="21"/>
  <c r="X159" i="21"/>
  <c r="W159" i="21"/>
  <c r="X158" i="21"/>
  <c r="W158" i="21"/>
  <c r="X157" i="21"/>
  <c r="W157" i="21"/>
  <c r="X156" i="21"/>
  <c r="W156" i="21"/>
  <c r="X155" i="21"/>
  <c r="W155" i="21"/>
  <c r="X154" i="21"/>
  <c r="W154" i="21"/>
  <c r="X153" i="21"/>
  <c r="W153" i="21"/>
  <c r="X152" i="21"/>
  <c r="W152" i="21"/>
  <c r="X151" i="21"/>
  <c r="W151" i="21"/>
  <c r="X150" i="21"/>
  <c r="W150" i="21"/>
  <c r="X149" i="21"/>
  <c r="W149" i="21"/>
  <c r="X146" i="21"/>
  <c r="W146" i="21"/>
  <c r="X145" i="21"/>
  <c r="W145" i="21"/>
  <c r="X144" i="21"/>
  <c r="W144" i="21"/>
  <c r="X140" i="21"/>
  <c r="W140" i="21"/>
  <c r="X139" i="21"/>
  <c r="W139" i="21"/>
  <c r="X138" i="21"/>
  <c r="W138" i="21"/>
  <c r="X137" i="21"/>
  <c r="W137" i="21"/>
  <c r="X136" i="21"/>
  <c r="W136" i="21"/>
  <c r="X135" i="21"/>
  <c r="W135" i="21"/>
  <c r="X134" i="21"/>
  <c r="W134" i="21"/>
  <c r="X133" i="21"/>
  <c r="W133" i="21"/>
  <c r="X132" i="21"/>
  <c r="W132" i="21"/>
  <c r="X131" i="21"/>
  <c r="W131" i="21"/>
  <c r="X130" i="21"/>
  <c r="W130" i="21"/>
  <c r="X129" i="21"/>
  <c r="W129" i="21"/>
  <c r="X128" i="21"/>
  <c r="W128" i="21"/>
  <c r="X127" i="21"/>
  <c r="W127" i="21"/>
  <c r="X126" i="21"/>
  <c r="W126" i="21"/>
  <c r="X125" i="21"/>
  <c r="W125" i="21"/>
  <c r="X124" i="21"/>
  <c r="W124" i="21"/>
  <c r="X123" i="21"/>
  <c r="W123" i="21"/>
  <c r="X122" i="21"/>
  <c r="W122" i="21"/>
  <c r="X121" i="21"/>
  <c r="W121" i="21"/>
  <c r="X120" i="21"/>
  <c r="W120" i="21"/>
  <c r="X119" i="21"/>
  <c r="W119" i="21"/>
  <c r="X118" i="21"/>
  <c r="W118" i="21"/>
  <c r="X116" i="21"/>
  <c r="W116" i="21"/>
  <c r="X115" i="21"/>
  <c r="W115" i="21"/>
  <c r="X114" i="21"/>
  <c r="W114" i="21"/>
  <c r="X113" i="21"/>
  <c r="W113" i="21"/>
  <c r="X112" i="21"/>
  <c r="W112" i="21"/>
  <c r="X111" i="21"/>
  <c r="W111" i="21"/>
  <c r="X110" i="21"/>
  <c r="W110" i="21"/>
  <c r="X109" i="21"/>
  <c r="W109" i="21"/>
  <c r="X108" i="21"/>
  <c r="W108" i="21"/>
  <c r="X107" i="21"/>
  <c r="W107" i="21"/>
  <c r="X106" i="21"/>
  <c r="W106" i="21"/>
  <c r="X105" i="21"/>
  <c r="W105" i="21"/>
  <c r="X104" i="21"/>
  <c r="W104" i="21"/>
  <c r="X103" i="21"/>
  <c r="W103" i="21"/>
  <c r="X102" i="21"/>
  <c r="W102" i="21"/>
  <c r="X101" i="21"/>
  <c r="W101" i="21"/>
  <c r="X99" i="21"/>
  <c r="W99" i="21"/>
  <c r="X98" i="21"/>
  <c r="W98" i="21"/>
  <c r="X97" i="21"/>
  <c r="W97" i="21"/>
  <c r="X96" i="21"/>
  <c r="W96" i="21"/>
  <c r="X95" i="21"/>
  <c r="W95" i="21"/>
  <c r="X94" i="21"/>
  <c r="W94" i="21"/>
  <c r="X93" i="21"/>
  <c r="W93" i="21"/>
  <c r="X92" i="21"/>
  <c r="W92" i="21"/>
  <c r="X91" i="21"/>
  <c r="W91" i="21"/>
  <c r="X90" i="21"/>
  <c r="W90" i="21"/>
  <c r="X89" i="21"/>
  <c r="W89" i="21"/>
  <c r="X88" i="21"/>
  <c r="W88" i="21"/>
  <c r="X87" i="21"/>
  <c r="W87" i="21"/>
  <c r="X86" i="21"/>
  <c r="W86" i="21"/>
  <c r="X85" i="21"/>
  <c r="W85" i="21"/>
  <c r="X84" i="21"/>
  <c r="W84" i="21"/>
  <c r="X83" i="21"/>
  <c r="W83" i="21"/>
  <c r="X82" i="21"/>
  <c r="W82" i="21"/>
  <c r="X81" i="21"/>
  <c r="W81" i="21"/>
  <c r="X80" i="21"/>
  <c r="W80" i="21"/>
  <c r="X79" i="21"/>
  <c r="W79" i="21"/>
  <c r="X78" i="21"/>
  <c r="W78" i="21"/>
  <c r="X77" i="21"/>
  <c r="W77" i="21"/>
  <c r="X76" i="21"/>
  <c r="W76" i="21"/>
  <c r="X75" i="21"/>
  <c r="W75" i="21"/>
  <c r="X74" i="21"/>
  <c r="W74" i="21"/>
  <c r="X73" i="21"/>
  <c r="W73" i="21"/>
  <c r="X72" i="21"/>
  <c r="W72" i="21"/>
  <c r="X71" i="21"/>
  <c r="W71" i="21"/>
  <c r="X70" i="21"/>
  <c r="W70" i="21"/>
  <c r="X69" i="21"/>
  <c r="W69" i="21"/>
  <c r="X68" i="21"/>
  <c r="W68" i="21"/>
  <c r="X67" i="21"/>
  <c r="W67" i="21"/>
  <c r="X66" i="21"/>
  <c r="W66" i="21"/>
  <c r="X65" i="21"/>
  <c r="W65" i="21"/>
  <c r="X64" i="21"/>
  <c r="W64" i="21"/>
  <c r="X63" i="21"/>
  <c r="W63" i="21"/>
  <c r="X62" i="21"/>
  <c r="W62" i="21"/>
  <c r="X61" i="21"/>
  <c r="W61" i="21"/>
  <c r="X60" i="21"/>
  <c r="W60" i="21"/>
  <c r="X59" i="21"/>
  <c r="W59" i="21"/>
  <c r="X58" i="21"/>
  <c r="W58" i="21"/>
  <c r="X57" i="21"/>
  <c r="W57" i="21"/>
  <c r="X56" i="21"/>
  <c r="W56" i="21"/>
  <c r="X55" i="21"/>
  <c r="W55" i="21"/>
  <c r="X54" i="21"/>
  <c r="W54" i="21"/>
  <c r="X53" i="21"/>
  <c r="W53" i="21"/>
  <c r="X52" i="21"/>
  <c r="W52" i="21"/>
  <c r="X51" i="21"/>
  <c r="W51" i="21"/>
  <c r="X50" i="21"/>
  <c r="W50" i="21"/>
  <c r="X49" i="21"/>
  <c r="W49" i="21"/>
  <c r="X48" i="21"/>
  <c r="W48" i="21"/>
  <c r="X47" i="21"/>
  <c r="W47" i="21"/>
  <c r="X46" i="21"/>
  <c r="W46" i="21"/>
  <c r="X45" i="21"/>
  <c r="W45" i="21"/>
  <c r="X44" i="21"/>
  <c r="W44" i="21"/>
  <c r="X43" i="21"/>
  <c r="W43" i="21"/>
  <c r="X42" i="21"/>
  <c r="W42" i="21"/>
  <c r="X41" i="21"/>
  <c r="W41" i="21"/>
  <c r="X38" i="21"/>
  <c r="W38" i="21"/>
  <c r="X37" i="21"/>
  <c r="W37" i="21"/>
  <c r="X36" i="21"/>
  <c r="W36" i="21"/>
  <c r="X35" i="21"/>
  <c r="W35" i="21"/>
  <c r="X34" i="21"/>
  <c r="W34" i="21"/>
  <c r="X32" i="21"/>
  <c r="W32" i="21"/>
  <c r="X31" i="21"/>
  <c r="W31" i="21"/>
  <c r="X30" i="21"/>
  <c r="W30" i="21"/>
  <c r="X29" i="21"/>
  <c r="W29" i="21"/>
  <c r="X28" i="21"/>
  <c r="W28" i="21"/>
  <c r="X27" i="21"/>
  <c r="W27" i="21"/>
  <c r="X26" i="21"/>
  <c r="W26" i="21"/>
  <c r="X25" i="21"/>
  <c r="W25" i="21"/>
  <c r="X24" i="21"/>
  <c r="W24" i="21"/>
  <c r="X23" i="21"/>
  <c r="W23" i="21"/>
  <c r="X22" i="21"/>
  <c r="W22" i="21"/>
  <c r="X21" i="21"/>
  <c r="W21" i="21"/>
  <c r="X20" i="21"/>
  <c r="W20" i="21"/>
  <c r="X19" i="21"/>
  <c r="W19" i="21"/>
  <c r="X18" i="21"/>
  <c r="W18" i="21"/>
  <c r="X17" i="21"/>
  <c r="W17" i="21"/>
  <c r="X16" i="21"/>
  <c r="W16" i="21"/>
  <c r="X15" i="21"/>
  <c r="W15" i="21"/>
  <c r="X14" i="21"/>
  <c r="W14" i="21"/>
  <c r="X13" i="21"/>
  <c r="W13" i="21"/>
  <c r="X12" i="21"/>
  <c r="W12" i="21"/>
  <c r="X11" i="21"/>
  <c r="W11" i="21"/>
  <c r="X10" i="21"/>
  <c r="W10" i="21"/>
  <c r="X9" i="21"/>
  <c r="W9" i="21"/>
  <c r="X8" i="21"/>
  <c r="W8" i="21"/>
  <c r="Q2" i="21"/>
  <c r="M2" i="21"/>
  <c r="L2" i="21"/>
  <c r="J2" i="21"/>
  <c r="I2" i="21"/>
  <c r="H2" i="21"/>
  <c r="G2" i="21"/>
  <c r="E2" i="21"/>
  <c r="D2" i="21"/>
  <c r="C2" i="21"/>
  <c r="O2" i="21" l="1"/>
  <c r="R2" i="21"/>
  <c r="S2" i="21"/>
  <c r="N2" i="21"/>
  <c r="A3" i="6"/>
  <c r="W310" i="16" l="1"/>
  <c r="W309" i="16"/>
  <c r="W308" i="16"/>
  <c r="W307" i="16"/>
  <c r="W306" i="16"/>
  <c r="W305" i="16"/>
  <c r="W304" i="16"/>
  <c r="W303" i="16"/>
  <c r="W302" i="16"/>
  <c r="W301" i="16"/>
  <c r="W300" i="16"/>
  <c r="W299" i="16"/>
  <c r="W298" i="16"/>
  <c r="W297" i="16"/>
  <c r="W296" i="16"/>
  <c r="W295" i="16"/>
  <c r="W294" i="16"/>
  <c r="W293" i="16"/>
  <c r="W292" i="16"/>
  <c r="W291" i="16"/>
  <c r="W290" i="16"/>
  <c r="W289" i="16"/>
  <c r="W288" i="16"/>
  <c r="W287" i="16"/>
  <c r="W286" i="16"/>
  <c r="W285" i="16"/>
  <c r="W284" i="16"/>
  <c r="W283" i="16"/>
  <c r="W282" i="16"/>
  <c r="W281" i="16"/>
  <c r="W280" i="16"/>
  <c r="W279" i="16"/>
  <c r="W278" i="16"/>
  <c r="W277" i="16"/>
  <c r="W276" i="16"/>
  <c r="W275" i="16"/>
  <c r="W274" i="16"/>
  <c r="W273" i="16"/>
  <c r="W272" i="16"/>
  <c r="W271" i="16"/>
  <c r="W270" i="16"/>
  <c r="W269" i="16"/>
  <c r="W268" i="16"/>
  <c r="W267" i="16"/>
  <c r="W266" i="16"/>
  <c r="W265" i="16"/>
  <c r="W264" i="16"/>
  <c r="W263" i="16"/>
  <c r="W262" i="16"/>
  <c r="W261" i="16"/>
  <c r="W260" i="16"/>
  <c r="W259" i="16"/>
  <c r="W258" i="16"/>
  <c r="W257" i="16"/>
  <c r="W256" i="16"/>
  <c r="W255" i="16"/>
  <c r="W254" i="16"/>
  <c r="W253" i="16"/>
  <c r="W252" i="16"/>
  <c r="W251" i="16"/>
  <c r="W250" i="16"/>
  <c r="W249" i="16"/>
  <c r="W248" i="16"/>
  <c r="W247" i="16"/>
  <c r="W246" i="16"/>
  <c r="W245" i="16"/>
  <c r="W244" i="16"/>
  <c r="W243" i="16"/>
  <c r="W242" i="16"/>
  <c r="W241" i="16"/>
  <c r="W240" i="16"/>
  <c r="W239" i="16"/>
  <c r="W238" i="16"/>
  <c r="W237" i="16"/>
  <c r="W236" i="16"/>
  <c r="W235" i="16"/>
  <c r="W234" i="16"/>
  <c r="W233" i="16"/>
  <c r="W232" i="16"/>
  <c r="W231" i="16"/>
  <c r="W230" i="16"/>
  <c r="W229" i="16"/>
  <c r="W228" i="16"/>
  <c r="W227" i="16"/>
  <c r="W226" i="16"/>
  <c r="W225" i="16"/>
  <c r="W224" i="16"/>
  <c r="W223" i="16"/>
  <c r="W222" i="16"/>
  <c r="W221" i="16"/>
  <c r="W220" i="16"/>
  <c r="W219" i="16"/>
  <c r="W218" i="16"/>
  <c r="W217" i="16"/>
  <c r="W216" i="16"/>
  <c r="W215" i="16"/>
  <c r="W214" i="16"/>
  <c r="W213" i="16"/>
  <c r="W212" i="16"/>
  <c r="W211" i="16"/>
  <c r="W210" i="16"/>
  <c r="W209" i="16"/>
  <c r="W208" i="16"/>
  <c r="W207" i="16"/>
  <c r="W206" i="16"/>
  <c r="W205" i="16"/>
  <c r="W204" i="16"/>
  <c r="W203" i="16"/>
  <c r="W202" i="16"/>
  <c r="W201" i="16"/>
  <c r="W200" i="16"/>
  <c r="W199" i="16"/>
  <c r="W198" i="16"/>
  <c r="W197" i="16"/>
  <c r="W196" i="16"/>
  <c r="W195" i="16"/>
  <c r="W194" i="16"/>
  <c r="W193" i="16"/>
  <c r="W192" i="16"/>
  <c r="W191" i="16"/>
  <c r="W190" i="16"/>
  <c r="W189" i="16"/>
  <c r="W188" i="16"/>
  <c r="W187" i="16"/>
  <c r="W186" i="16"/>
  <c r="W185" i="16"/>
  <c r="W184" i="16"/>
  <c r="W183" i="16"/>
  <c r="W182" i="16"/>
  <c r="W181" i="16"/>
  <c r="W180" i="16"/>
  <c r="W179" i="16"/>
  <c r="W178" i="16"/>
  <c r="W177" i="16"/>
  <c r="W176" i="16"/>
  <c r="W175" i="16"/>
  <c r="W174" i="16"/>
  <c r="W173" i="16"/>
  <c r="W172" i="16"/>
  <c r="W171" i="16"/>
  <c r="W170" i="16"/>
  <c r="W169" i="16"/>
  <c r="W168" i="16"/>
  <c r="W167" i="16"/>
  <c r="W166" i="16"/>
  <c r="W165" i="16"/>
  <c r="W164" i="16"/>
  <c r="W163" i="16"/>
  <c r="W162" i="16"/>
  <c r="W161" i="16"/>
  <c r="W160" i="16"/>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W111" i="16"/>
  <c r="W110" i="16"/>
  <c r="W109" i="16"/>
  <c r="W108" i="16"/>
  <c r="W107" i="16"/>
  <c r="W106" i="16"/>
  <c r="W105" i="16"/>
  <c r="W104" i="16"/>
  <c r="W103" i="16"/>
  <c r="W102" i="16"/>
  <c r="W101" i="16"/>
  <c r="W100" i="16"/>
  <c r="W99" i="16"/>
  <c r="W98" i="16"/>
  <c r="W97" i="16"/>
  <c r="W96" i="16"/>
  <c r="W95" i="16"/>
  <c r="W94" i="16"/>
  <c r="W93" i="16"/>
  <c r="W92" i="16"/>
  <c r="W91" i="16"/>
  <c r="W90" i="16"/>
  <c r="W89" i="16"/>
  <c r="W88" i="16"/>
  <c r="W87" i="16"/>
  <c r="W86" i="16"/>
  <c r="W85" i="16"/>
  <c r="W84" i="16"/>
  <c r="W83" i="16"/>
  <c r="W82" i="16"/>
  <c r="W81" i="16"/>
  <c r="W80" i="16"/>
  <c r="W79" i="16"/>
  <c r="W78" i="16"/>
  <c r="W77" i="16"/>
  <c r="W76" i="16"/>
  <c r="W75" i="16"/>
  <c r="W74" i="16"/>
  <c r="W73" i="16"/>
  <c r="W72" i="16"/>
  <c r="W71" i="16"/>
  <c r="W70" i="16"/>
  <c r="W69" i="16"/>
  <c r="W68" i="16"/>
  <c r="W67" i="16"/>
  <c r="W66" i="16"/>
  <c r="W65" i="16"/>
  <c r="W64" i="16"/>
  <c r="W63" i="16"/>
  <c r="W62" i="16"/>
  <c r="W61" i="16"/>
  <c r="W60" i="16"/>
  <c r="W59" i="16"/>
  <c r="W58" i="16"/>
  <c r="W57" i="16"/>
  <c r="W56"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W14" i="16"/>
  <c r="W13" i="16"/>
  <c r="W12" i="16"/>
  <c r="W11" i="16"/>
  <c r="W10" i="16"/>
  <c r="W9" i="16"/>
  <c r="W8" i="16"/>
  <c r="W8" i="19" l="1"/>
  <c r="X309" i="19"/>
  <c r="W309" i="19"/>
  <c r="X308" i="19"/>
  <c r="W308" i="19"/>
  <c r="X307" i="19"/>
  <c r="W307" i="19"/>
  <c r="X306" i="19"/>
  <c r="W306" i="19"/>
  <c r="X305" i="19"/>
  <c r="W305" i="19"/>
  <c r="X304" i="19"/>
  <c r="W304" i="19"/>
  <c r="X303" i="19"/>
  <c r="W303" i="19"/>
  <c r="X302" i="19"/>
  <c r="W302" i="19"/>
  <c r="X301" i="19"/>
  <c r="W301" i="19"/>
  <c r="X300" i="19"/>
  <c r="W300" i="19"/>
  <c r="X299" i="19"/>
  <c r="W299" i="19"/>
  <c r="X298" i="19"/>
  <c r="W298" i="19"/>
  <c r="X297" i="19"/>
  <c r="W297" i="19"/>
  <c r="X296" i="19"/>
  <c r="W296" i="19"/>
  <c r="X295" i="19"/>
  <c r="W295" i="19"/>
  <c r="X294" i="19"/>
  <c r="W294" i="19"/>
  <c r="X293" i="19"/>
  <c r="W293" i="19"/>
  <c r="X292" i="19"/>
  <c r="W292" i="19"/>
  <c r="X291" i="19"/>
  <c r="W291" i="19"/>
  <c r="X290" i="19"/>
  <c r="W290" i="19"/>
  <c r="X289" i="19"/>
  <c r="W289" i="19"/>
  <c r="X288" i="19"/>
  <c r="W288" i="19"/>
  <c r="X287" i="19"/>
  <c r="W287" i="19"/>
  <c r="X286" i="19"/>
  <c r="W286" i="19"/>
  <c r="X285" i="19"/>
  <c r="W285" i="19"/>
  <c r="X284" i="19"/>
  <c r="W284" i="19"/>
  <c r="X283" i="19"/>
  <c r="W283" i="19"/>
  <c r="X282" i="19"/>
  <c r="W282" i="19"/>
  <c r="X281" i="19"/>
  <c r="W281" i="19"/>
  <c r="X280" i="19"/>
  <c r="W280" i="19"/>
  <c r="X279" i="19"/>
  <c r="W279" i="19"/>
  <c r="X278" i="19"/>
  <c r="W278" i="19"/>
  <c r="X277" i="19"/>
  <c r="W277" i="19"/>
  <c r="X276" i="19"/>
  <c r="W276" i="19"/>
  <c r="X275" i="19"/>
  <c r="W275" i="19"/>
  <c r="X274" i="19"/>
  <c r="W274" i="19"/>
  <c r="X273" i="19"/>
  <c r="W273" i="19"/>
  <c r="X272" i="19"/>
  <c r="W272" i="19"/>
  <c r="X271" i="19"/>
  <c r="W271" i="19"/>
  <c r="X270" i="19"/>
  <c r="W270" i="19"/>
  <c r="X269" i="19"/>
  <c r="W269" i="19"/>
  <c r="X268" i="19"/>
  <c r="W268" i="19"/>
  <c r="X267" i="19"/>
  <c r="W267" i="19"/>
  <c r="X266" i="19"/>
  <c r="W266" i="19"/>
  <c r="X265" i="19"/>
  <c r="W265" i="19"/>
  <c r="X264" i="19"/>
  <c r="W264" i="19"/>
  <c r="X263" i="19"/>
  <c r="W263" i="19"/>
  <c r="X262" i="19"/>
  <c r="W262" i="19"/>
  <c r="X261" i="19"/>
  <c r="W261" i="19"/>
  <c r="X260" i="19"/>
  <c r="W260" i="19"/>
  <c r="X259" i="19"/>
  <c r="W259" i="19"/>
  <c r="X258" i="19"/>
  <c r="W258" i="19"/>
  <c r="X257" i="19"/>
  <c r="W257" i="19"/>
  <c r="X256" i="19"/>
  <c r="W256" i="19"/>
  <c r="X255" i="19"/>
  <c r="W255" i="19"/>
  <c r="X254" i="19"/>
  <c r="W254" i="19"/>
  <c r="X253" i="19"/>
  <c r="W253" i="19"/>
  <c r="X252" i="19"/>
  <c r="W252" i="19"/>
  <c r="X251" i="19"/>
  <c r="W251" i="19"/>
  <c r="X250" i="19"/>
  <c r="W250" i="19"/>
  <c r="X249" i="19"/>
  <c r="W249" i="19"/>
  <c r="X248" i="19"/>
  <c r="W248" i="19"/>
  <c r="X247" i="19"/>
  <c r="W247" i="19"/>
  <c r="X246" i="19"/>
  <c r="W246" i="19"/>
  <c r="X245" i="19"/>
  <c r="W245" i="19"/>
  <c r="X244" i="19"/>
  <c r="W244" i="19"/>
  <c r="X243" i="19"/>
  <c r="W243" i="19"/>
  <c r="X242" i="19"/>
  <c r="W242" i="19"/>
  <c r="X241" i="19"/>
  <c r="W241" i="19"/>
  <c r="X240" i="19"/>
  <c r="W240" i="19"/>
  <c r="X239" i="19"/>
  <c r="W239" i="19"/>
  <c r="X238" i="19"/>
  <c r="W238" i="19"/>
  <c r="X237" i="19"/>
  <c r="W237" i="19"/>
  <c r="X236" i="19"/>
  <c r="W236" i="19"/>
  <c r="X235" i="19"/>
  <c r="W235" i="19"/>
  <c r="X234" i="19"/>
  <c r="W234" i="19"/>
  <c r="X233" i="19"/>
  <c r="W233" i="19"/>
  <c r="X232" i="19"/>
  <c r="W232" i="19"/>
  <c r="X231" i="19"/>
  <c r="W231" i="19"/>
  <c r="X229" i="19"/>
  <c r="W229" i="19"/>
  <c r="X228" i="19"/>
  <c r="W228" i="19"/>
  <c r="X227" i="19"/>
  <c r="W227" i="19"/>
  <c r="X226" i="19"/>
  <c r="W226" i="19"/>
  <c r="X225" i="19"/>
  <c r="W225" i="19"/>
  <c r="X224" i="19"/>
  <c r="W224" i="19"/>
  <c r="X223" i="19"/>
  <c r="W223" i="19"/>
  <c r="X222" i="19"/>
  <c r="W222" i="19"/>
  <c r="X221" i="19"/>
  <c r="W221" i="19"/>
  <c r="X220" i="19"/>
  <c r="W220" i="19"/>
  <c r="X219" i="19"/>
  <c r="W219" i="19"/>
  <c r="X218" i="19"/>
  <c r="W218" i="19"/>
  <c r="X216" i="19"/>
  <c r="W216" i="19"/>
  <c r="X215" i="19"/>
  <c r="W215" i="19"/>
  <c r="X214" i="19"/>
  <c r="W214" i="19"/>
  <c r="X213" i="19"/>
  <c r="W213" i="19"/>
  <c r="X212" i="19"/>
  <c r="W212" i="19"/>
  <c r="X211" i="19"/>
  <c r="W211" i="19"/>
  <c r="X210" i="19"/>
  <c r="W210" i="19"/>
  <c r="X209" i="19"/>
  <c r="W209" i="19"/>
  <c r="X208" i="19"/>
  <c r="W208" i="19"/>
  <c r="X207" i="19"/>
  <c r="W207" i="19"/>
  <c r="X206" i="19"/>
  <c r="W206" i="19"/>
  <c r="X205" i="19"/>
  <c r="W205" i="19"/>
  <c r="X204" i="19"/>
  <c r="W204" i="19"/>
  <c r="X203" i="19"/>
  <c r="W203" i="19"/>
  <c r="X202" i="19"/>
  <c r="W202" i="19"/>
  <c r="X201" i="19"/>
  <c r="W201" i="19"/>
  <c r="X200" i="19"/>
  <c r="W200" i="19"/>
  <c r="X197" i="19"/>
  <c r="W197" i="19"/>
  <c r="X196" i="19"/>
  <c r="W196" i="19"/>
  <c r="X195" i="19"/>
  <c r="W195" i="19"/>
  <c r="X194" i="19"/>
  <c r="W194" i="19"/>
  <c r="X193" i="19"/>
  <c r="W193" i="19"/>
  <c r="X192" i="19"/>
  <c r="W192" i="19"/>
  <c r="X191" i="19"/>
  <c r="W191" i="19"/>
  <c r="X190" i="19"/>
  <c r="W190" i="19"/>
  <c r="X189" i="19"/>
  <c r="W189" i="19"/>
  <c r="X187" i="19"/>
  <c r="W187" i="19"/>
  <c r="X186" i="19"/>
  <c r="W186" i="19"/>
  <c r="X185" i="19"/>
  <c r="W185" i="19"/>
  <c r="X184" i="19"/>
  <c r="W184" i="19"/>
  <c r="X183" i="19"/>
  <c r="W183" i="19"/>
  <c r="X182" i="19"/>
  <c r="W182" i="19"/>
  <c r="X181" i="19"/>
  <c r="W181" i="19"/>
  <c r="X180" i="19"/>
  <c r="W180" i="19"/>
  <c r="X179" i="19"/>
  <c r="W179" i="19"/>
  <c r="X178" i="19"/>
  <c r="W178" i="19"/>
  <c r="X177" i="19"/>
  <c r="W177" i="19"/>
  <c r="X176" i="19"/>
  <c r="W176" i="19"/>
  <c r="X175" i="19"/>
  <c r="W175" i="19"/>
  <c r="X174" i="19"/>
  <c r="W174" i="19"/>
  <c r="X173" i="19"/>
  <c r="W173" i="19"/>
  <c r="X172" i="19"/>
  <c r="W172" i="19"/>
  <c r="X171" i="19"/>
  <c r="W171" i="19"/>
  <c r="X170" i="19"/>
  <c r="W170" i="19"/>
  <c r="X169" i="19"/>
  <c r="W169" i="19"/>
  <c r="X168" i="19"/>
  <c r="W168" i="19"/>
  <c r="X167" i="19"/>
  <c r="W167" i="19"/>
  <c r="X166" i="19"/>
  <c r="W166" i="19"/>
  <c r="X165" i="19"/>
  <c r="W165" i="19"/>
  <c r="X164" i="19"/>
  <c r="W164" i="19"/>
  <c r="X163" i="19"/>
  <c r="W163" i="19"/>
  <c r="X162" i="19"/>
  <c r="W162" i="19"/>
  <c r="X161" i="19"/>
  <c r="W161" i="19"/>
  <c r="X160" i="19"/>
  <c r="W160" i="19"/>
  <c r="X159" i="19"/>
  <c r="W159" i="19"/>
  <c r="X158" i="19"/>
  <c r="W158" i="19"/>
  <c r="X157" i="19"/>
  <c r="W157" i="19"/>
  <c r="X156" i="19"/>
  <c r="W156" i="19"/>
  <c r="X155" i="19"/>
  <c r="W155" i="19"/>
  <c r="X154" i="19"/>
  <c r="W154" i="19"/>
  <c r="X153" i="19"/>
  <c r="W153" i="19"/>
  <c r="X152" i="19"/>
  <c r="W152" i="19"/>
  <c r="X151" i="19"/>
  <c r="W151" i="19"/>
  <c r="X150" i="19"/>
  <c r="W150" i="19"/>
  <c r="X149" i="19"/>
  <c r="W149" i="19"/>
  <c r="X148" i="19"/>
  <c r="W148" i="19"/>
  <c r="X146" i="19"/>
  <c r="W146" i="19"/>
  <c r="X145" i="19"/>
  <c r="W145" i="19"/>
  <c r="X144" i="19"/>
  <c r="W144" i="19"/>
  <c r="X143" i="19"/>
  <c r="W143" i="19"/>
  <c r="X142" i="19"/>
  <c r="W142" i="19"/>
  <c r="X140" i="19"/>
  <c r="W140" i="19"/>
  <c r="X139" i="19"/>
  <c r="W139" i="19"/>
  <c r="X138" i="19"/>
  <c r="W138" i="19"/>
  <c r="X137" i="19"/>
  <c r="W137" i="19"/>
  <c r="X136" i="19"/>
  <c r="W136" i="19"/>
  <c r="X135" i="19"/>
  <c r="W135" i="19"/>
  <c r="X134" i="19"/>
  <c r="W134" i="19"/>
  <c r="X133" i="19"/>
  <c r="W133" i="19"/>
  <c r="X132" i="19"/>
  <c r="W132" i="19"/>
  <c r="X131" i="19"/>
  <c r="W131" i="19"/>
  <c r="X130" i="19"/>
  <c r="W130" i="19"/>
  <c r="X129" i="19"/>
  <c r="W129" i="19"/>
  <c r="X128" i="19"/>
  <c r="W128" i="19"/>
  <c r="X127" i="19"/>
  <c r="W127" i="19"/>
  <c r="X126" i="19"/>
  <c r="W126" i="19"/>
  <c r="X125" i="19"/>
  <c r="W125" i="19"/>
  <c r="X124" i="19"/>
  <c r="W124" i="19"/>
  <c r="X123" i="19"/>
  <c r="W123" i="19"/>
  <c r="X122" i="19"/>
  <c r="W122" i="19"/>
  <c r="X121" i="19"/>
  <c r="W121" i="19"/>
  <c r="X120" i="19"/>
  <c r="W120" i="19"/>
  <c r="X119" i="19"/>
  <c r="W119" i="19"/>
  <c r="X118" i="19"/>
  <c r="W118" i="19"/>
  <c r="X116" i="19"/>
  <c r="W116" i="19"/>
  <c r="X115" i="19"/>
  <c r="W115" i="19"/>
  <c r="X114" i="19"/>
  <c r="W114" i="19"/>
  <c r="X113" i="19"/>
  <c r="W113" i="19"/>
  <c r="X112" i="19"/>
  <c r="W112" i="19"/>
  <c r="X111" i="19"/>
  <c r="W111" i="19"/>
  <c r="X110" i="19"/>
  <c r="W110" i="19"/>
  <c r="X109" i="19"/>
  <c r="W109" i="19"/>
  <c r="X108" i="19"/>
  <c r="W108" i="19"/>
  <c r="X107" i="19"/>
  <c r="W107" i="19"/>
  <c r="X106" i="19"/>
  <c r="W106" i="19"/>
  <c r="X105" i="19"/>
  <c r="W105" i="19"/>
  <c r="X104" i="19"/>
  <c r="W104" i="19"/>
  <c r="X103" i="19"/>
  <c r="W103" i="19"/>
  <c r="X102" i="19"/>
  <c r="W102" i="19"/>
  <c r="X101" i="19"/>
  <c r="W101" i="19"/>
  <c r="X99" i="19"/>
  <c r="W99" i="19"/>
  <c r="X98" i="19"/>
  <c r="W98" i="19"/>
  <c r="X97" i="19"/>
  <c r="W97" i="19"/>
  <c r="X96" i="19"/>
  <c r="W96" i="19"/>
  <c r="X95" i="19"/>
  <c r="W95" i="19"/>
  <c r="X94" i="19"/>
  <c r="W94" i="19"/>
  <c r="X93" i="19"/>
  <c r="W93" i="19"/>
  <c r="X92" i="19"/>
  <c r="W92" i="19"/>
  <c r="X91" i="19"/>
  <c r="W91" i="19"/>
  <c r="X90" i="19"/>
  <c r="W90" i="19"/>
  <c r="X89" i="19"/>
  <c r="W89" i="19"/>
  <c r="X88" i="19"/>
  <c r="W88" i="19"/>
  <c r="X87" i="19"/>
  <c r="W87" i="19"/>
  <c r="X86" i="19"/>
  <c r="W86" i="19"/>
  <c r="X85" i="19"/>
  <c r="W85" i="19"/>
  <c r="X84" i="19"/>
  <c r="W84" i="19"/>
  <c r="X83" i="19"/>
  <c r="W83" i="19"/>
  <c r="X82" i="19"/>
  <c r="W82" i="19"/>
  <c r="X81" i="19"/>
  <c r="W81" i="19"/>
  <c r="X80" i="19"/>
  <c r="W80" i="19"/>
  <c r="X79" i="19"/>
  <c r="W79" i="19"/>
  <c r="X78" i="19"/>
  <c r="W78" i="19"/>
  <c r="X77" i="19"/>
  <c r="W77" i="19"/>
  <c r="X76" i="19"/>
  <c r="W76" i="19"/>
  <c r="X75" i="19"/>
  <c r="W75" i="19"/>
  <c r="X74" i="19"/>
  <c r="W74" i="19"/>
  <c r="X73" i="19"/>
  <c r="W73" i="19"/>
  <c r="X72" i="19"/>
  <c r="W72" i="19"/>
  <c r="X71" i="19"/>
  <c r="W71" i="19"/>
  <c r="X70" i="19"/>
  <c r="W70" i="19"/>
  <c r="X69" i="19"/>
  <c r="W69" i="19"/>
  <c r="X68" i="19"/>
  <c r="W68" i="19"/>
  <c r="X67" i="19"/>
  <c r="W67" i="19"/>
  <c r="X66" i="19"/>
  <c r="W66" i="19"/>
  <c r="X65" i="19"/>
  <c r="W65" i="19"/>
  <c r="X64" i="19"/>
  <c r="W64" i="19"/>
  <c r="X63" i="19"/>
  <c r="W63" i="19"/>
  <c r="X62" i="19"/>
  <c r="W62" i="19"/>
  <c r="X61" i="19"/>
  <c r="W61" i="19"/>
  <c r="X60" i="19"/>
  <c r="W60" i="19"/>
  <c r="X59" i="19"/>
  <c r="W59" i="19"/>
  <c r="X58" i="19"/>
  <c r="W58" i="19"/>
  <c r="X57" i="19"/>
  <c r="W57" i="19"/>
  <c r="X56" i="19"/>
  <c r="W56" i="19"/>
  <c r="X55" i="19"/>
  <c r="W55" i="19"/>
  <c r="X54" i="19"/>
  <c r="W54" i="19"/>
  <c r="X53" i="19"/>
  <c r="W53" i="19"/>
  <c r="X52" i="19"/>
  <c r="W52" i="19"/>
  <c r="X51" i="19"/>
  <c r="W51" i="19"/>
  <c r="X50" i="19"/>
  <c r="W50" i="19"/>
  <c r="X49" i="19"/>
  <c r="W49" i="19"/>
  <c r="X48" i="19"/>
  <c r="W48" i="19"/>
  <c r="X47" i="19"/>
  <c r="W47" i="19"/>
  <c r="X46" i="19"/>
  <c r="W46" i="19"/>
  <c r="X45" i="19"/>
  <c r="W45" i="19"/>
  <c r="X44" i="19"/>
  <c r="W44" i="19"/>
  <c r="X43" i="19"/>
  <c r="W43" i="19"/>
  <c r="X42" i="19"/>
  <c r="W42" i="19"/>
  <c r="X41" i="19"/>
  <c r="W41" i="19"/>
  <c r="X38" i="19"/>
  <c r="W38" i="19"/>
  <c r="X37" i="19"/>
  <c r="W37" i="19"/>
  <c r="X36" i="19"/>
  <c r="W36" i="19"/>
  <c r="X35" i="19"/>
  <c r="W35" i="19"/>
  <c r="X34" i="19"/>
  <c r="W34" i="19"/>
  <c r="X32" i="19"/>
  <c r="W32" i="19"/>
  <c r="X31" i="19"/>
  <c r="W31" i="19"/>
  <c r="X30" i="19"/>
  <c r="W30" i="19"/>
  <c r="X29" i="19"/>
  <c r="W29" i="19"/>
  <c r="X28" i="19"/>
  <c r="W28" i="19"/>
  <c r="X27" i="19"/>
  <c r="W27" i="19"/>
  <c r="X26" i="19"/>
  <c r="W26" i="19"/>
  <c r="X25" i="19"/>
  <c r="W25" i="19"/>
  <c r="X24" i="19"/>
  <c r="W24" i="19"/>
  <c r="X23" i="19"/>
  <c r="W23" i="19"/>
  <c r="X22" i="19"/>
  <c r="W22" i="19"/>
  <c r="X21" i="19"/>
  <c r="W21" i="19"/>
  <c r="X20" i="19"/>
  <c r="W20" i="19"/>
  <c r="X19" i="19"/>
  <c r="W19" i="19"/>
  <c r="X18" i="19"/>
  <c r="W18" i="19"/>
  <c r="X17" i="19"/>
  <c r="W17" i="19"/>
  <c r="X16" i="19"/>
  <c r="W16" i="19"/>
  <c r="X15" i="19"/>
  <c r="W15" i="19"/>
  <c r="X14" i="19"/>
  <c r="W14" i="19"/>
  <c r="X13" i="19"/>
  <c r="W13" i="19"/>
  <c r="X12" i="19"/>
  <c r="W12" i="19"/>
  <c r="X11" i="19"/>
  <c r="W11" i="19"/>
  <c r="X10" i="19"/>
  <c r="W10" i="19"/>
  <c r="X9" i="19"/>
  <c r="W9" i="19"/>
  <c r="X8" i="19"/>
  <c r="M2" i="19"/>
  <c r="C316" i="16"/>
  <c r="D4" i="19" s="1"/>
  <c r="C4" i="19"/>
  <c r="Q2" i="19" l="1"/>
  <c r="C2" i="19"/>
  <c r="R2" i="19"/>
  <c r="I2" i="19"/>
  <c r="L2" i="19"/>
  <c r="S2" i="19"/>
  <c r="N2" i="19"/>
  <c r="H2" i="19"/>
  <c r="T2" i="19"/>
  <c r="O2" i="19"/>
  <c r="U2" i="19"/>
  <c r="G2" i="19"/>
  <c r="J2" i="19"/>
  <c r="D2" i="19"/>
  <c r="C1" i="20" l="1"/>
  <c r="C3" i="8"/>
  <c r="D3" i="16"/>
  <c r="C3" i="16"/>
  <c r="N3" i="16"/>
  <c r="M3" i="16"/>
  <c r="U3" i="11"/>
  <c r="T3" i="11"/>
  <c r="R3" i="8"/>
  <c r="M3" i="8"/>
  <c r="H3" i="8"/>
  <c r="D3" i="8"/>
  <c r="F3" i="8"/>
  <c r="B14" i="6"/>
  <c r="A24" i="6"/>
  <c r="T9" i="16" l="1"/>
  <c r="V9" i="16" s="1"/>
  <c r="T10" i="16"/>
  <c r="V10" i="16" s="1"/>
  <c r="T11" i="16"/>
  <c r="V11" i="16" s="1"/>
  <c r="T12" i="16"/>
  <c r="V12" i="16" s="1"/>
  <c r="T13" i="16"/>
  <c r="V13" i="16" s="1"/>
  <c r="T14" i="16"/>
  <c r="V14" i="16" s="1"/>
  <c r="T15" i="16"/>
  <c r="V15" i="16" s="1"/>
  <c r="T16" i="16"/>
  <c r="V16" i="16" s="1"/>
  <c r="T17" i="16"/>
  <c r="V17" i="16" s="1"/>
  <c r="T18" i="16"/>
  <c r="V18" i="16" s="1"/>
  <c r="T19" i="16"/>
  <c r="V19" i="16" s="1"/>
  <c r="T20" i="16"/>
  <c r="V20" i="16" s="1"/>
  <c r="T21" i="16"/>
  <c r="V21" i="16" s="1"/>
  <c r="T22" i="16"/>
  <c r="V22" i="16" s="1"/>
  <c r="T23" i="16"/>
  <c r="V23" i="16" s="1"/>
  <c r="T24" i="16"/>
  <c r="V24" i="16" s="1"/>
  <c r="T25" i="16"/>
  <c r="V25" i="16" s="1"/>
  <c r="T26" i="16"/>
  <c r="V26" i="16" s="1"/>
  <c r="T27" i="16"/>
  <c r="V27" i="16" s="1"/>
  <c r="T28" i="16"/>
  <c r="V28" i="16" s="1"/>
  <c r="T29" i="16"/>
  <c r="V29" i="16" s="1"/>
  <c r="T30" i="16"/>
  <c r="V30" i="16" s="1"/>
  <c r="T31" i="16"/>
  <c r="V31" i="16" s="1"/>
  <c r="T32" i="16"/>
  <c r="V32" i="16" s="1"/>
  <c r="T33" i="16"/>
  <c r="V33" i="16" s="1"/>
  <c r="T34" i="16"/>
  <c r="V34" i="16" s="1"/>
  <c r="T35" i="16"/>
  <c r="V35" i="16" s="1"/>
  <c r="T36" i="16"/>
  <c r="V36" i="16" s="1"/>
  <c r="T37" i="16"/>
  <c r="V37" i="16" s="1"/>
  <c r="T38" i="16"/>
  <c r="V38" i="16" s="1"/>
  <c r="T39" i="16"/>
  <c r="V39" i="16" s="1"/>
  <c r="T40" i="16"/>
  <c r="V40" i="16" s="1"/>
  <c r="T41" i="16"/>
  <c r="V41" i="16" s="1"/>
  <c r="T42" i="16"/>
  <c r="V42" i="16" s="1"/>
  <c r="T43" i="16"/>
  <c r="V43" i="16" s="1"/>
  <c r="T44" i="16"/>
  <c r="V44" i="16" s="1"/>
  <c r="T45" i="16"/>
  <c r="V45" i="16" s="1"/>
  <c r="T46" i="16"/>
  <c r="V46" i="16" s="1"/>
  <c r="T47" i="16"/>
  <c r="V47" i="16" s="1"/>
  <c r="T48" i="16"/>
  <c r="V48" i="16" s="1"/>
  <c r="T49" i="16"/>
  <c r="V49" i="16" s="1"/>
  <c r="T50" i="16"/>
  <c r="V50" i="16" s="1"/>
  <c r="T51" i="16"/>
  <c r="V51" i="16" s="1"/>
  <c r="T52" i="16"/>
  <c r="V52" i="16" s="1"/>
  <c r="T53" i="16"/>
  <c r="V53" i="16" s="1"/>
  <c r="T54" i="16"/>
  <c r="V54" i="16" s="1"/>
  <c r="T55" i="16"/>
  <c r="V55" i="16" s="1"/>
  <c r="T56" i="16"/>
  <c r="V56" i="16" s="1"/>
  <c r="T57" i="16"/>
  <c r="V57" i="16" s="1"/>
  <c r="T58" i="16"/>
  <c r="V58" i="16" s="1"/>
  <c r="T59" i="16"/>
  <c r="V59" i="16" s="1"/>
  <c r="T60" i="16"/>
  <c r="V60" i="16" s="1"/>
  <c r="T61" i="16"/>
  <c r="V61" i="16" s="1"/>
  <c r="T62" i="16"/>
  <c r="V62" i="16" s="1"/>
  <c r="T63" i="16"/>
  <c r="V63" i="16" s="1"/>
  <c r="T64" i="16"/>
  <c r="V64" i="16" s="1"/>
  <c r="T65" i="16"/>
  <c r="V65" i="16" s="1"/>
  <c r="T66" i="16"/>
  <c r="V66" i="16" s="1"/>
  <c r="T67" i="16"/>
  <c r="V67" i="16" s="1"/>
  <c r="T68" i="16"/>
  <c r="V68" i="16" s="1"/>
  <c r="T69" i="16"/>
  <c r="V69" i="16" s="1"/>
  <c r="T70" i="16"/>
  <c r="V70" i="16" s="1"/>
  <c r="T71" i="16"/>
  <c r="V71" i="16" s="1"/>
  <c r="T72" i="16"/>
  <c r="V72" i="16" s="1"/>
  <c r="T73" i="16"/>
  <c r="V73" i="16" s="1"/>
  <c r="T74" i="16"/>
  <c r="V74" i="16" s="1"/>
  <c r="T75" i="16"/>
  <c r="V75" i="16" s="1"/>
  <c r="T76" i="16"/>
  <c r="V76" i="16" s="1"/>
  <c r="T77" i="16"/>
  <c r="V77" i="16" s="1"/>
  <c r="T78" i="16"/>
  <c r="V78" i="16" s="1"/>
  <c r="T79" i="16"/>
  <c r="V79" i="16" s="1"/>
  <c r="T80" i="16"/>
  <c r="V80" i="16" s="1"/>
  <c r="T81" i="16"/>
  <c r="V81" i="16" s="1"/>
  <c r="T82" i="16"/>
  <c r="V82" i="16" s="1"/>
  <c r="T83" i="16"/>
  <c r="V83" i="16" s="1"/>
  <c r="T84" i="16"/>
  <c r="V84" i="16" s="1"/>
  <c r="T85" i="16"/>
  <c r="V85" i="16" s="1"/>
  <c r="T86" i="16"/>
  <c r="V86" i="16" s="1"/>
  <c r="T87" i="16"/>
  <c r="V87" i="16" s="1"/>
  <c r="T88" i="16"/>
  <c r="V88" i="16" s="1"/>
  <c r="T89" i="16"/>
  <c r="V89" i="16" s="1"/>
  <c r="T90" i="16"/>
  <c r="V90" i="16" s="1"/>
  <c r="T91" i="16"/>
  <c r="V91" i="16" s="1"/>
  <c r="T92" i="16"/>
  <c r="V92" i="16" s="1"/>
  <c r="T93" i="16"/>
  <c r="V93" i="16" s="1"/>
  <c r="T94" i="16"/>
  <c r="V94" i="16" s="1"/>
  <c r="T95" i="16"/>
  <c r="V95" i="16" s="1"/>
  <c r="T96" i="16"/>
  <c r="V96" i="16" s="1"/>
  <c r="T97" i="16"/>
  <c r="V97" i="16" s="1"/>
  <c r="T98" i="16"/>
  <c r="V98" i="16" s="1"/>
  <c r="T99" i="16"/>
  <c r="V99" i="16" s="1"/>
  <c r="T100" i="16"/>
  <c r="V100" i="16" s="1"/>
  <c r="T101" i="16"/>
  <c r="V101" i="16" s="1"/>
  <c r="T102" i="16"/>
  <c r="V102" i="16" s="1"/>
  <c r="T103" i="16"/>
  <c r="V103" i="16" s="1"/>
  <c r="T104" i="16"/>
  <c r="V104" i="16" s="1"/>
  <c r="T105" i="16"/>
  <c r="V105" i="16" s="1"/>
  <c r="T106" i="16"/>
  <c r="V106" i="16" s="1"/>
  <c r="T107" i="16"/>
  <c r="V107" i="16" s="1"/>
  <c r="T108" i="16"/>
  <c r="V108" i="16" s="1"/>
  <c r="T109" i="16"/>
  <c r="V109" i="16" s="1"/>
  <c r="T110" i="16"/>
  <c r="V110" i="16" s="1"/>
  <c r="T111" i="16"/>
  <c r="V111" i="16" s="1"/>
  <c r="T112" i="16"/>
  <c r="V112" i="16" s="1"/>
  <c r="T113" i="16"/>
  <c r="V113" i="16" s="1"/>
  <c r="T114" i="16"/>
  <c r="V114" i="16" s="1"/>
  <c r="T115" i="16"/>
  <c r="V115" i="16" s="1"/>
  <c r="T116" i="16"/>
  <c r="V116" i="16" s="1"/>
  <c r="T117" i="16"/>
  <c r="V117" i="16" s="1"/>
  <c r="T118" i="16"/>
  <c r="V118" i="16" s="1"/>
  <c r="T119" i="16"/>
  <c r="V119" i="16" s="1"/>
  <c r="T120" i="16"/>
  <c r="V120" i="16" s="1"/>
  <c r="T121" i="16"/>
  <c r="V121" i="16" s="1"/>
  <c r="T122" i="16"/>
  <c r="V122" i="16" s="1"/>
  <c r="T123" i="16"/>
  <c r="V123" i="16" s="1"/>
  <c r="T124" i="16"/>
  <c r="V124" i="16" s="1"/>
  <c r="T125" i="16"/>
  <c r="V125" i="16" s="1"/>
  <c r="T126" i="16"/>
  <c r="V126" i="16" s="1"/>
  <c r="T127" i="16"/>
  <c r="V127" i="16" s="1"/>
  <c r="T128" i="16"/>
  <c r="V128" i="16" s="1"/>
  <c r="T129" i="16"/>
  <c r="V129" i="16" s="1"/>
  <c r="T130" i="16"/>
  <c r="V130" i="16" s="1"/>
  <c r="T131" i="16"/>
  <c r="V131" i="16" s="1"/>
  <c r="T132" i="16"/>
  <c r="V132" i="16" s="1"/>
  <c r="T133" i="16"/>
  <c r="V133" i="16" s="1"/>
  <c r="T134" i="16"/>
  <c r="V134" i="16" s="1"/>
  <c r="T135" i="16"/>
  <c r="V135" i="16" s="1"/>
  <c r="T136" i="16"/>
  <c r="V136" i="16" s="1"/>
  <c r="T137" i="16"/>
  <c r="V137" i="16" s="1"/>
  <c r="T138" i="16"/>
  <c r="V138" i="16" s="1"/>
  <c r="T139" i="16"/>
  <c r="V139" i="16" s="1"/>
  <c r="T140" i="16"/>
  <c r="V140" i="16" s="1"/>
  <c r="T141" i="16"/>
  <c r="V141" i="16" s="1"/>
  <c r="T142" i="16"/>
  <c r="V142" i="16" s="1"/>
  <c r="T143" i="16"/>
  <c r="V143" i="16" s="1"/>
  <c r="T144" i="16"/>
  <c r="V144" i="16" s="1"/>
  <c r="T145" i="16"/>
  <c r="V145" i="16" s="1"/>
  <c r="T146" i="16"/>
  <c r="V146" i="16" s="1"/>
  <c r="T147" i="16"/>
  <c r="V147" i="16" s="1"/>
  <c r="T148" i="16"/>
  <c r="V148" i="16" s="1"/>
  <c r="T149" i="16"/>
  <c r="V149" i="16" s="1"/>
  <c r="T150" i="16"/>
  <c r="V150" i="16" s="1"/>
  <c r="T151" i="16"/>
  <c r="V151" i="16" s="1"/>
  <c r="T152" i="16"/>
  <c r="V152" i="16" s="1"/>
  <c r="T153" i="16"/>
  <c r="V153" i="16" s="1"/>
  <c r="T154" i="16"/>
  <c r="V154" i="16" s="1"/>
  <c r="T155" i="16"/>
  <c r="V155" i="16" s="1"/>
  <c r="T156" i="16"/>
  <c r="V156" i="16" s="1"/>
  <c r="T157" i="16"/>
  <c r="V157" i="16" s="1"/>
  <c r="T158" i="16"/>
  <c r="V158" i="16" s="1"/>
  <c r="T159" i="16"/>
  <c r="V159" i="16" s="1"/>
  <c r="T160" i="16"/>
  <c r="V160" i="16" s="1"/>
  <c r="T161" i="16"/>
  <c r="V161" i="16" s="1"/>
  <c r="T162" i="16"/>
  <c r="V162" i="16" s="1"/>
  <c r="T163" i="16"/>
  <c r="V163" i="16" s="1"/>
  <c r="T164" i="16"/>
  <c r="V164" i="16" s="1"/>
  <c r="T165" i="16"/>
  <c r="V165" i="16" s="1"/>
  <c r="T166" i="16"/>
  <c r="V166" i="16" s="1"/>
  <c r="T167" i="16"/>
  <c r="V167" i="16" s="1"/>
  <c r="T168" i="16"/>
  <c r="V168" i="16" s="1"/>
  <c r="T169" i="16"/>
  <c r="V169" i="16" s="1"/>
  <c r="T170" i="16"/>
  <c r="V170" i="16" s="1"/>
  <c r="T171" i="16"/>
  <c r="V171" i="16" s="1"/>
  <c r="T172" i="16"/>
  <c r="V172" i="16" s="1"/>
  <c r="T173" i="16"/>
  <c r="V173" i="16" s="1"/>
  <c r="T174" i="16"/>
  <c r="V174" i="16" s="1"/>
  <c r="T175" i="16"/>
  <c r="V175" i="16" s="1"/>
  <c r="T176" i="16"/>
  <c r="V176" i="16" s="1"/>
  <c r="T177" i="16"/>
  <c r="V177" i="16" s="1"/>
  <c r="T178" i="16"/>
  <c r="V178" i="16" s="1"/>
  <c r="T179" i="16"/>
  <c r="V179" i="16" s="1"/>
  <c r="T180" i="16"/>
  <c r="V180" i="16" s="1"/>
  <c r="T181" i="16"/>
  <c r="V181" i="16" s="1"/>
  <c r="T182" i="16"/>
  <c r="V182" i="16" s="1"/>
  <c r="T183" i="16"/>
  <c r="V183" i="16" s="1"/>
  <c r="T184" i="16"/>
  <c r="V184" i="16" s="1"/>
  <c r="T185" i="16"/>
  <c r="V185" i="16" s="1"/>
  <c r="T186" i="16"/>
  <c r="V186" i="16" s="1"/>
  <c r="T187" i="16"/>
  <c r="V187" i="16" s="1"/>
  <c r="T188" i="16"/>
  <c r="V188" i="16" s="1"/>
  <c r="T189" i="16"/>
  <c r="V189" i="16" s="1"/>
  <c r="T190" i="16"/>
  <c r="V190" i="16" s="1"/>
  <c r="T191" i="16"/>
  <c r="V191" i="16" s="1"/>
  <c r="T192" i="16"/>
  <c r="V192" i="16" s="1"/>
  <c r="T193" i="16"/>
  <c r="V193" i="16" s="1"/>
  <c r="T194" i="16"/>
  <c r="V194" i="16" s="1"/>
  <c r="T195" i="16"/>
  <c r="V195" i="16" s="1"/>
  <c r="T196" i="16"/>
  <c r="V196" i="16" s="1"/>
  <c r="T197" i="16"/>
  <c r="V197" i="16" s="1"/>
  <c r="T198" i="16"/>
  <c r="V198" i="16" s="1"/>
  <c r="T199" i="16"/>
  <c r="V199" i="16" s="1"/>
  <c r="T200" i="16"/>
  <c r="V200" i="16" s="1"/>
  <c r="T201" i="16"/>
  <c r="V201" i="16" s="1"/>
  <c r="T202" i="16"/>
  <c r="V202" i="16" s="1"/>
  <c r="T203" i="16"/>
  <c r="V203" i="16" s="1"/>
  <c r="T204" i="16"/>
  <c r="V204" i="16" s="1"/>
  <c r="T205" i="16"/>
  <c r="V205" i="16" s="1"/>
  <c r="T206" i="16"/>
  <c r="V206" i="16" s="1"/>
  <c r="T207" i="16"/>
  <c r="V207" i="16" s="1"/>
  <c r="T208" i="16"/>
  <c r="V208" i="16" s="1"/>
  <c r="T209" i="16"/>
  <c r="V209" i="16" s="1"/>
  <c r="T210" i="16"/>
  <c r="V210" i="16" s="1"/>
  <c r="T211" i="16"/>
  <c r="V211" i="16" s="1"/>
  <c r="T212" i="16"/>
  <c r="V212" i="16" s="1"/>
  <c r="T213" i="16"/>
  <c r="V213" i="16" s="1"/>
  <c r="T214" i="16"/>
  <c r="V214" i="16" s="1"/>
  <c r="T215" i="16"/>
  <c r="V215" i="16" s="1"/>
  <c r="T216" i="16"/>
  <c r="V216" i="16" s="1"/>
  <c r="T217" i="16"/>
  <c r="V217" i="16" s="1"/>
  <c r="T218" i="16"/>
  <c r="V218" i="16" s="1"/>
  <c r="T219" i="16"/>
  <c r="V219" i="16" s="1"/>
  <c r="T220" i="16"/>
  <c r="V220" i="16" s="1"/>
  <c r="T221" i="16"/>
  <c r="V221" i="16" s="1"/>
  <c r="T222" i="16"/>
  <c r="V222" i="16" s="1"/>
  <c r="T223" i="16"/>
  <c r="V223" i="16" s="1"/>
  <c r="T224" i="16"/>
  <c r="V224" i="16" s="1"/>
  <c r="T225" i="16"/>
  <c r="V225" i="16" s="1"/>
  <c r="T226" i="16"/>
  <c r="V226" i="16" s="1"/>
  <c r="T227" i="16"/>
  <c r="V227" i="16" s="1"/>
  <c r="T228" i="16"/>
  <c r="V228" i="16" s="1"/>
  <c r="T229" i="16"/>
  <c r="V229" i="16" s="1"/>
  <c r="T230" i="16"/>
  <c r="V230" i="16" s="1"/>
  <c r="T231" i="16"/>
  <c r="V231" i="16" s="1"/>
  <c r="T232" i="16"/>
  <c r="V232" i="16" s="1"/>
  <c r="T233" i="16"/>
  <c r="V233" i="16" s="1"/>
  <c r="T234" i="16"/>
  <c r="V234" i="16" s="1"/>
  <c r="T235" i="16"/>
  <c r="V235" i="16" s="1"/>
  <c r="T236" i="16"/>
  <c r="V236" i="16" s="1"/>
  <c r="T237" i="16"/>
  <c r="V237" i="16" s="1"/>
  <c r="T238" i="16"/>
  <c r="V238" i="16" s="1"/>
  <c r="T239" i="16"/>
  <c r="V239" i="16" s="1"/>
  <c r="T240" i="16"/>
  <c r="V240" i="16" s="1"/>
  <c r="T241" i="16"/>
  <c r="V241" i="16" s="1"/>
  <c r="T242" i="16"/>
  <c r="V242" i="16" s="1"/>
  <c r="T243" i="16"/>
  <c r="V243" i="16" s="1"/>
  <c r="T244" i="16"/>
  <c r="V244" i="16" s="1"/>
  <c r="T245" i="16"/>
  <c r="V245" i="16" s="1"/>
  <c r="T246" i="16"/>
  <c r="V246" i="16" s="1"/>
  <c r="T247" i="16"/>
  <c r="V247" i="16" s="1"/>
  <c r="T248" i="16"/>
  <c r="V248" i="16" s="1"/>
  <c r="T249" i="16"/>
  <c r="V249" i="16" s="1"/>
  <c r="T250" i="16"/>
  <c r="V250" i="16" s="1"/>
  <c r="T251" i="16"/>
  <c r="V251" i="16" s="1"/>
  <c r="T252" i="16"/>
  <c r="V252" i="16" s="1"/>
  <c r="T253" i="16"/>
  <c r="V253" i="16" s="1"/>
  <c r="T254" i="16"/>
  <c r="V254" i="16" s="1"/>
  <c r="T255" i="16"/>
  <c r="V255" i="16" s="1"/>
  <c r="T256" i="16"/>
  <c r="V256" i="16" s="1"/>
  <c r="T257" i="16"/>
  <c r="V257" i="16" s="1"/>
  <c r="T258" i="16"/>
  <c r="V258" i="16" s="1"/>
  <c r="T259" i="16"/>
  <c r="V259" i="16" s="1"/>
  <c r="T260" i="16"/>
  <c r="V260" i="16" s="1"/>
  <c r="T261" i="16"/>
  <c r="V261" i="16" s="1"/>
  <c r="T262" i="16"/>
  <c r="V262" i="16" s="1"/>
  <c r="T263" i="16"/>
  <c r="V263" i="16" s="1"/>
  <c r="T264" i="16"/>
  <c r="V264" i="16" s="1"/>
  <c r="T265" i="16"/>
  <c r="V265" i="16" s="1"/>
  <c r="T266" i="16"/>
  <c r="V266" i="16" s="1"/>
  <c r="T267" i="16"/>
  <c r="V267" i="16" s="1"/>
  <c r="T268" i="16"/>
  <c r="V268" i="16" s="1"/>
  <c r="T269" i="16"/>
  <c r="V269" i="16" s="1"/>
  <c r="T270" i="16"/>
  <c r="V270" i="16" s="1"/>
  <c r="T271" i="16"/>
  <c r="V271" i="16" s="1"/>
  <c r="T272" i="16"/>
  <c r="V272" i="16" s="1"/>
  <c r="T273" i="16"/>
  <c r="V273" i="16" s="1"/>
  <c r="T274" i="16"/>
  <c r="V274" i="16" s="1"/>
  <c r="T275" i="16"/>
  <c r="V275" i="16" s="1"/>
  <c r="T276" i="16"/>
  <c r="V276" i="16" s="1"/>
  <c r="T277" i="16"/>
  <c r="V277" i="16" s="1"/>
  <c r="T278" i="16"/>
  <c r="V278" i="16" s="1"/>
  <c r="T279" i="16"/>
  <c r="V279" i="16" s="1"/>
  <c r="T280" i="16"/>
  <c r="V280" i="16" s="1"/>
  <c r="T281" i="16"/>
  <c r="V281" i="16" s="1"/>
  <c r="T282" i="16"/>
  <c r="V282" i="16" s="1"/>
  <c r="T283" i="16"/>
  <c r="V283" i="16" s="1"/>
  <c r="T284" i="16"/>
  <c r="V284" i="16" s="1"/>
  <c r="T285" i="16"/>
  <c r="V285" i="16" s="1"/>
  <c r="T286" i="16"/>
  <c r="V286" i="16" s="1"/>
  <c r="T287" i="16"/>
  <c r="V287" i="16" s="1"/>
  <c r="T288" i="16"/>
  <c r="V288" i="16" s="1"/>
  <c r="T289" i="16"/>
  <c r="V289" i="16" s="1"/>
  <c r="T290" i="16"/>
  <c r="V290" i="16" s="1"/>
  <c r="T291" i="16"/>
  <c r="V291" i="16" s="1"/>
  <c r="T292" i="16"/>
  <c r="V292" i="16" s="1"/>
  <c r="T293" i="16"/>
  <c r="V293" i="16" s="1"/>
  <c r="T294" i="16"/>
  <c r="V294" i="16" s="1"/>
  <c r="T295" i="16"/>
  <c r="V295" i="16" s="1"/>
  <c r="T296" i="16"/>
  <c r="V296" i="16" s="1"/>
  <c r="T297" i="16"/>
  <c r="V297" i="16" s="1"/>
  <c r="T298" i="16"/>
  <c r="V298" i="16" s="1"/>
  <c r="T299" i="16"/>
  <c r="V299" i="16" s="1"/>
  <c r="T300" i="16"/>
  <c r="V300" i="16" s="1"/>
  <c r="T301" i="16"/>
  <c r="V301" i="16" s="1"/>
  <c r="T302" i="16"/>
  <c r="V302" i="16" s="1"/>
  <c r="T303" i="16"/>
  <c r="V303" i="16" s="1"/>
  <c r="T304" i="16"/>
  <c r="V304" i="16" s="1"/>
  <c r="T305" i="16"/>
  <c r="V305" i="16" s="1"/>
  <c r="T306" i="16"/>
  <c r="V306" i="16" s="1"/>
  <c r="T307" i="16"/>
  <c r="V307" i="16" s="1"/>
  <c r="T308" i="16"/>
  <c r="V308" i="16" s="1"/>
  <c r="T309" i="16"/>
  <c r="V309" i="16" s="1"/>
  <c r="T310" i="16"/>
  <c r="V310" i="16" s="1"/>
  <c r="T8" i="16"/>
  <c r="V8" i="16" l="1"/>
  <c r="S316" i="11"/>
  <c r="R316" i="11"/>
  <c r="Q316" i="11"/>
  <c r="O316" i="11"/>
  <c r="M316" i="11"/>
  <c r="L316" i="11"/>
  <c r="J316" i="11"/>
  <c r="I316" i="11"/>
  <c r="H316" i="11"/>
  <c r="G316" i="11"/>
  <c r="E316" i="11"/>
  <c r="G316" i="16" l="1"/>
  <c r="H316" i="16"/>
  <c r="I316" i="16"/>
  <c r="J316" i="16"/>
  <c r="L316" i="16"/>
  <c r="O316" i="16"/>
  <c r="Q316" i="16"/>
  <c r="R316" i="16"/>
  <c r="S316" i="16"/>
  <c r="T316" i="16"/>
  <c r="T3" i="16" s="1"/>
  <c r="U316" i="16"/>
  <c r="U3" i="16" s="1"/>
  <c r="D316" i="16"/>
  <c r="C303" i="17"/>
  <c r="C303" i="13"/>
  <c r="G3" i="16" l="1"/>
  <c r="Q3" i="16"/>
  <c r="O3" i="16"/>
  <c r="R3" i="16"/>
  <c r="L3" i="16"/>
  <c r="S3" i="16"/>
  <c r="J3" i="16"/>
  <c r="H3" i="16"/>
  <c r="I3" i="16"/>
  <c r="C53" i="13"/>
  <c r="C53" i="17"/>
  <c r="C31" i="17"/>
  <c r="C1" i="17" s="1"/>
  <c r="C31" i="13"/>
  <c r="C1" i="13" s="1"/>
  <c r="G29" i="11" l="1"/>
  <c r="G3" i="11" s="1"/>
  <c r="H29" i="11"/>
  <c r="H3" i="11" s="1"/>
  <c r="I29" i="11"/>
  <c r="I3" i="11" s="1"/>
  <c r="J29" i="11"/>
  <c r="J3" i="11" s="1"/>
  <c r="L29" i="11"/>
  <c r="L3" i="11" s="1"/>
  <c r="M29" i="11"/>
  <c r="M3" i="11" s="1"/>
  <c r="N29" i="11"/>
  <c r="N3" i="11" s="1"/>
  <c r="O29" i="11"/>
  <c r="O3" i="11" s="1"/>
  <c r="Q29" i="11"/>
  <c r="Q3" i="11" s="1"/>
  <c r="R29" i="11"/>
  <c r="R3" i="11" s="1"/>
  <c r="S29" i="11"/>
  <c r="S3" i="11" s="1"/>
  <c r="E29" i="11"/>
  <c r="E3" i="11" s="1"/>
  <c r="D29" i="11"/>
  <c r="C29" i="11"/>
  <c r="F29" i="16"/>
  <c r="E29" i="16"/>
  <c r="E316" i="16" l="1"/>
  <c r="E3" i="16"/>
  <c r="V311" i="16"/>
  <c r="C316" i="11"/>
  <c r="C3" i="11"/>
  <c r="D316" i="11"/>
  <c r="D3" i="11"/>
  <c r="B62" i="15" l="1"/>
  <c r="B63" i="15" s="1"/>
  <c r="B64" i="15" s="1"/>
  <c r="E53" i="15"/>
  <c r="F33" i="15"/>
  <c r="F32" i="15"/>
  <c r="E32" i="15"/>
  <c r="F71" i="15"/>
  <c r="C2" i="15" l="1"/>
  <c r="F52" i="15" l="1"/>
  <c r="B13" i="15"/>
  <c r="E34" i="15"/>
  <c r="E50" i="15"/>
  <c r="F50" i="15"/>
  <c r="E49" i="15"/>
  <c r="F49" i="15"/>
  <c r="E52" i="15"/>
  <c r="F35" i="15"/>
  <c r="B18" i="15" l="1"/>
  <c r="E28" i="15"/>
  <c r="F27" i="15"/>
  <c r="F25" i="15"/>
  <c r="E51" i="15"/>
  <c r="E54" i="15" s="1"/>
  <c r="F73" i="15"/>
  <c r="E13" i="15"/>
  <c r="E42" i="15"/>
  <c r="E44" i="15"/>
  <c r="F34" i="15"/>
  <c r="E67" i="15"/>
  <c r="E37" i="15"/>
  <c r="F37" i="15"/>
  <c r="F51" i="15"/>
  <c r="F54" i="15" s="1"/>
  <c r="E73" i="15"/>
  <c r="E35" i="15"/>
  <c r="E45" i="15" s="1"/>
  <c r="G45" i="15" s="1"/>
  <c r="G73" i="15"/>
  <c r="G55" i="15" l="1"/>
  <c r="E24" i="15"/>
  <c r="F24" i="15"/>
  <c r="E27" i="15"/>
  <c r="I32" i="15"/>
  <c r="E18" i="15"/>
  <c r="F28" i="15"/>
  <c r="F31" i="15"/>
  <c r="E25" i="15"/>
  <c r="E43" i="15"/>
  <c r="F36" i="15"/>
  <c r="E36" i="15"/>
  <c r="E29" i="15"/>
  <c r="F29" i="15"/>
  <c r="F38" i="15" l="1"/>
  <c r="E38" i="15"/>
  <c r="F316" i="8"/>
  <c r="E316" i="8"/>
  <c r="E3" i="8" s="1"/>
  <c r="G38" i="15" l="1"/>
  <c r="U316" i="8"/>
  <c r="U3" i="8" s="1"/>
  <c r="T316" i="8"/>
  <c r="T3" i="8" s="1"/>
  <c r="S316" i="8"/>
  <c r="S3" i="8" s="1"/>
  <c r="Q316" i="8"/>
  <c r="Q3" i="8" s="1"/>
  <c r="P316" i="8"/>
  <c r="O316" i="8"/>
  <c r="O3" i="8" s="1"/>
  <c r="N316" i="8"/>
  <c r="N3" i="8" s="1"/>
  <c r="L316" i="8"/>
  <c r="L3" i="8" s="1"/>
  <c r="K316" i="8"/>
  <c r="J316" i="8"/>
  <c r="J3" i="8" s="1"/>
  <c r="I316" i="8"/>
  <c r="I3" i="8" s="1"/>
  <c r="G316" i="8"/>
  <c r="G3" i="8" s="1"/>
  <c r="D316" i="8"/>
  <c r="C316" i="8"/>
  <c r="E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47" authorId="0" shapeId="0" xr:uid="{70760C65-CE0E-48F7-9EB5-D48983EF91C7}">
      <text>
        <r>
          <rPr>
            <b/>
            <sz val="9"/>
            <color indexed="81"/>
            <rFont val="Tahoma"/>
            <family val="2"/>
          </rPr>
          <t>Becky Dzingeleski:</t>
        </r>
        <r>
          <rPr>
            <sz val="9"/>
            <color indexed="81"/>
            <rFont val="Tahoma"/>
            <family val="2"/>
          </rPr>
          <t xml:space="preserve">
Inactive but still have runouts of prior allocations.</t>
        </r>
      </text>
    </comment>
    <comment ref="B387" authorId="0" shapeId="0" xr:uid="{D525E9C2-7547-45CD-918E-328710802621}">
      <text>
        <r>
          <rPr>
            <b/>
            <sz val="9"/>
            <color indexed="81"/>
            <rFont val="Tahoma"/>
            <family val="2"/>
          </rPr>
          <t>Becky Dzingeleski:</t>
        </r>
        <r>
          <rPr>
            <sz val="9"/>
            <color indexed="81"/>
            <rFont val="Tahoma"/>
            <family val="2"/>
          </rPr>
          <t xml:space="preserve">
Per FOD this unit merged with HEALTH &amp; HUMAN SVCS (12220)</t>
        </r>
      </text>
    </comment>
    <comment ref="B392" authorId="0" shapeId="0" xr:uid="{1B584B12-8F9C-4166-8E3E-2B9B8923F0A0}">
      <text>
        <r>
          <rPr>
            <b/>
            <sz val="9"/>
            <color indexed="81"/>
            <rFont val="Tahoma"/>
            <family val="2"/>
          </rPr>
          <t>Becky Dzingeleski:</t>
        </r>
        <r>
          <rPr>
            <sz val="9"/>
            <color indexed="81"/>
            <rFont val="Tahoma"/>
            <family val="2"/>
          </rPr>
          <t xml:space="preserve">
Inactive but still have runouts of prior allocations.</t>
        </r>
      </text>
    </comment>
    <comment ref="B437" authorId="0" shapeId="0" xr:uid="{111C675F-E010-420A-A6B9-5BA4079A9768}">
      <text>
        <r>
          <rPr>
            <b/>
            <sz val="9"/>
            <color indexed="81"/>
            <rFont val="Tahoma"/>
            <family val="2"/>
          </rPr>
          <t>Becky Dzingeleski:</t>
        </r>
        <r>
          <rPr>
            <sz val="9"/>
            <color indexed="81"/>
            <rFont val="Tahoma"/>
            <family val="2"/>
          </rPr>
          <t xml:space="preserve">
CU of 51000 per FOD. </t>
        </r>
      </text>
    </comment>
    <comment ref="B438" authorId="0" shapeId="0" xr:uid="{7AF631B6-E459-4C16-B2B9-85A41F75138F}">
      <text>
        <r>
          <rPr>
            <b/>
            <sz val="9"/>
            <color indexed="81"/>
            <rFont val="Tahoma"/>
            <family val="2"/>
          </rPr>
          <t>Becky Dzingeleski:</t>
        </r>
        <r>
          <rPr>
            <sz val="9"/>
            <color indexed="81"/>
            <rFont val="Tahoma"/>
            <family val="2"/>
          </rPr>
          <t xml:space="preserve">
CU of 51000 per FOD. </t>
        </r>
      </text>
    </comment>
    <comment ref="B454" authorId="0" shapeId="0" xr:uid="{63A7B38C-A26B-492C-BC72-13AFC8925F8A}">
      <text>
        <r>
          <rPr>
            <b/>
            <sz val="9"/>
            <color indexed="81"/>
            <rFont val="Tahoma"/>
            <family val="2"/>
          </rPr>
          <t>Becky Dzingeleski:</t>
        </r>
        <r>
          <rPr>
            <sz val="9"/>
            <color indexed="81"/>
            <rFont val="Tahoma"/>
            <family val="2"/>
          </rPr>
          <t xml:space="preserve">
Inactive but still have runouts of prior allocations.</t>
        </r>
      </text>
    </comment>
    <comment ref="B455" authorId="0" shapeId="0" xr:uid="{8A378188-47ED-4DE8-8D89-C48390F5D578}">
      <text>
        <r>
          <rPr>
            <b/>
            <sz val="9"/>
            <color indexed="81"/>
            <rFont val="Tahoma"/>
            <family val="2"/>
          </rPr>
          <t>Becky Dzingeleski:</t>
        </r>
        <r>
          <rPr>
            <sz val="9"/>
            <color indexed="81"/>
            <rFont val="Tahoma"/>
            <family val="2"/>
          </rPr>
          <t xml:space="preserve">
Inactive but still have runouts of prior allocations.</t>
        </r>
      </text>
    </comment>
    <comment ref="B495" authorId="0" shapeId="0" xr:uid="{AD33E95F-2704-47ED-9CF6-EA4AF3F7C019}">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96" authorId="0" shapeId="0" xr:uid="{B753081D-9E93-4DB9-BBD3-C3D2453DF962}">
      <text>
        <r>
          <rPr>
            <b/>
            <sz val="9"/>
            <color indexed="81"/>
            <rFont val="Tahoma"/>
            <family val="2"/>
          </rPr>
          <t>Becky Dzingeleski:</t>
        </r>
        <r>
          <rPr>
            <sz val="9"/>
            <color indexed="81"/>
            <rFont val="Tahoma"/>
            <family val="2"/>
          </rPr>
          <t xml:space="preserve">
Per FOD, new Unit in 2018. No 2017 contributions</t>
        </r>
      </text>
    </comment>
    <comment ref="B512" authorId="0" shapeId="0" xr:uid="{0CAF0853-8D23-459B-94C8-23267684AD9C}">
      <text>
        <r>
          <rPr>
            <b/>
            <sz val="9"/>
            <color indexed="81"/>
            <rFont val="Tahoma"/>
            <family val="2"/>
          </rPr>
          <t>Becky Dzingeleski:</t>
        </r>
        <r>
          <rPr>
            <sz val="9"/>
            <color indexed="81"/>
            <rFont val="Tahoma"/>
            <family val="2"/>
          </rPr>
          <t xml:space="preserve">
Inactive but still have runouts of prior allocations.</t>
        </r>
      </text>
    </comment>
    <comment ref="B546" authorId="0" shapeId="0" xr:uid="{05CBFABF-DDCA-4259-9967-288FD1AA728F}">
      <text>
        <r>
          <rPr>
            <b/>
            <sz val="9"/>
            <color indexed="81"/>
            <rFont val="Tahoma"/>
            <family val="2"/>
          </rPr>
          <t>Becky Dzingeleski:</t>
        </r>
        <r>
          <rPr>
            <sz val="9"/>
            <color indexed="81"/>
            <rFont val="Tahoma"/>
            <family val="2"/>
          </rPr>
          <t xml:space="preserve">
Inactive but still have runouts of prior allocations.</t>
        </r>
      </text>
    </comment>
    <comment ref="B558" authorId="0" shapeId="0" xr:uid="{C47F5AB3-BE1B-4F56-870D-433F5113163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59" authorId="0" shapeId="0" xr:uid="{0D5BC2F0-C244-4363-879E-C30ECDFF5B9E}">
      <text>
        <r>
          <rPr>
            <b/>
            <sz val="9"/>
            <color indexed="81"/>
            <rFont val="Tahoma"/>
            <family val="2"/>
          </rPr>
          <t>Becky Dzingeleski:</t>
        </r>
        <r>
          <rPr>
            <sz val="9"/>
            <color indexed="81"/>
            <rFont val="Tahoma"/>
            <family val="2"/>
          </rPr>
          <t xml:space="preserve">
Per FOD Unit is a CU of 14300</t>
        </r>
      </text>
    </comment>
    <comment ref="B576" authorId="0" shapeId="0" xr:uid="{CF065648-F459-4A96-9618-A2BA931CE345}">
      <text>
        <r>
          <rPr>
            <b/>
            <sz val="9"/>
            <color indexed="81"/>
            <rFont val="Tahoma"/>
            <family val="2"/>
          </rPr>
          <t>Becky Dzingeleski:</t>
        </r>
        <r>
          <rPr>
            <sz val="9"/>
            <color indexed="81"/>
            <rFont val="Tahoma"/>
            <family val="2"/>
          </rPr>
          <t xml:space="preserve">
Per FOD Unit is CU of 21525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54" authorId="0" shapeId="0" xr:uid="{C7383500-F1B6-4643-BE36-71EF3D2FA7B5}">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B41F3E4C-D17A-450D-8030-8C6E3C0600B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65ACEF70-1673-4B34-B5ED-8997E11B4A23}">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66E0624A-755A-40D1-8EC2-A2760F3A8822}">
      <text>
        <r>
          <rPr>
            <b/>
            <sz val="9"/>
            <color indexed="81"/>
            <rFont val="Tahoma"/>
            <family val="2"/>
          </rPr>
          <t>Becky Dzingeleski:</t>
        </r>
        <r>
          <rPr>
            <sz val="9"/>
            <color indexed="81"/>
            <rFont val="Tahoma"/>
            <family val="2"/>
          </rPr>
          <t xml:space="preserve">
CU of 51000 per FOD. </t>
        </r>
      </text>
    </comment>
    <comment ref="B445" authorId="0" shapeId="0" xr:uid="{F0E1ACAA-2437-4446-8ACD-391248EBFC1C}">
      <text>
        <r>
          <rPr>
            <b/>
            <sz val="9"/>
            <color indexed="81"/>
            <rFont val="Tahoma"/>
            <family val="2"/>
          </rPr>
          <t>Becky Dzingeleski:</t>
        </r>
        <r>
          <rPr>
            <sz val="9"/>
            <color indexed="81"/>
            <rFont val="Tahoma"/>
            <family val="2"/>
          </rPr>
          <t xml:space="preserve">
CU of 51000 per FOD. </t>
        </r>
      </text>
    </comment>
    <comment ref="B461" authorId="0" shapeId="0" xr:uid="{ED3CC33F-D89C-46A1-B9A7-341707B3A727}">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684DFB31-B2EF-4731-BE87-47AB691C003D}">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44DF9A6B-C47F-4D14-A076-9FB0616CD0B4}">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C221E517-C8D8-476F-8975-F041E6B7DCFC}">
      <text>
        <r>
          <rPr>
            <b/>
            <sz val="9"/>
            <color indexed="81"/>
            <rFont val="Tahoma"/>
            <family val="2"/>
          </rPr>
          <t>Becky Dzingeleski:</t>
        </r>
        <r>
          <rPr>
            <sz val="9"/>
            <color indexed="81"/>
            <rFont val="Tahoma"/>
            <family val="2"/>
          </rPr>
          <t xml:space="preserve">
Per FOD, new Unit in 2018. No 2017 contributions</t>
        </r>
      </text>
    </comment>
    <comment ref="B519" authorId="0" shapeId="0" xr:uid="{28F0643E-4A14-4E4E-ABF2-321038C26655}">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BED61589-778E-4A9C-8C10-6CD3BE6A07D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7DE2BC72-53D8-4E1D-AADF-9E79A644B42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5CB08A77-9FA5-4F63-BD1E-3CC41649D519}">
      <text>
        <r>
          <rPr>
            <b/>
            <sz val="9"/>
            <color indexed="81"/>
            <rFont val="Tahoma"/>
            <family val="2"/>
          </rPr>
          <t>Becky Dzingeleski:</t>
        </r>
        <r>
          <rPr>
            <sz val="9"/>
            <color indexed="81"/>
            <rFont val="Tahoma"/>
            <family val="2"/>
          </rPr>
          <t xml:space="preserve">
Per FOD Unit is a CU of 14300</t>
        </r>
      </text>
    </comment>
    <comment ref="B583" authorId="0" shapeId="0" xr:uid="{CA76E1F1-F7C4-4C13-8A4F-3A45ACF1604A}">
      <text>
        <r>
          <rPr>
            <b/>
            <sz val="9"/>
            <color indexed="81"/>
            <rFont val="Tahoma"/>
            <family val="2"/>
          </rPr>
          <t>Becky Dzingeleski:</t>
        </r>
        <r>
          <rPr>
            <sz val="9"/>
            <color indexed="81"/>
            <rFont val="Tahoma"/>
            <family val="2"/>
          </rPr>
          <t xml:space="preserve">
Per FOD Unit is CU of 21525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4851AF48-B607-4547-A8FD-100EBE2E0F32}">
      <text>
        <r>
          <rPr>
            <b/>
            <sz val="9"/>
            <color indexed="81"/>
            <rFont val="Tahoma"/>
            <family val="2"/>
          </rPr>
          <t>Becky Dzingeleski:</t>
        </r>
        <r>
          <rPr>
            <sz val="9"/>
            <color indexed="81"/>
            <rFont val="Tahoma"/>
            <family val="2"/>
          </rPr>
          <t xml:space="preserve">
Per FOD - new unit.  TSERS Contributions began in 2018</t>
        </r>
      </text>
    </comment>
    <comment ref="B354" authorId="0" shapeId="0" xr:uid="{F03E4596-4551-4901-BEFC-669A7D532D1B}">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F6800587-4E74-41A0-979D-4534C13AB0A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5C778550-E5CD-4EAA-B627-91DCFCED3F85}">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25A5466E-5B2B-437C-BBFF-B8AD38F32B00}">
      <text>
        <r>
          <rPr>
            <b/>
            <sz val="9"/>
            <color indexed="81"/>
            <rFont val="Tahoma"/>
            <family val="2"/>
          </rPr>
          <t>Becky Dzingeleski:</t>
        </r>
        <r>
          <rPr>
            <sz val="9"/>
            <color indexed="81"/>
            <rFont val="Tahoma"/>
            <family val="2"/>
          </rPr>
          <t xml:space="preserve">
CU of 51000 per FOD. </t>
        </r>
      </text>
    </comment>
    <comment ref="B445" authorId="0" shapeId="0" xr:uid="{850EE3C9-401F-4DD4-8732-1A07493DD894}">
      <text>
        <r>
          <rPr>
            <b/>
            <sz val="9"/>
            <color indexed="81"/>
            <rFont val="Tahoma"/>
            <family val="2"/>
          </rPr>
          <t>Becky Dzingeleski:</t>
        </r>
        <r>
          <rPr>
            <sz val="9"/>
            <color indexed="81"/>
            <rFont val="Tahoma"/>
            <family val="2"/>
          </rPr>
          <t xml:space="preserve">
CU of 51000 per FOD. </t>
        </r>
      </text>
    </comment>
    <comment ref="B461" authorId="0" shapeId="0" xr:uid="{0EC9FA35-820B-4B85-BAC3-2265387E9E2B}">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BEDC2FD4-18A6-4FF5-A4B5-17964A662A9C}">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9C7B5D87-B784-41BC-9623-A4D50B599A85}">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098F4349-80A4-4927-B69D-43D1335AE413}">
      <text>
        <r>
          <rPr>
            <b/>
            <sz val="9"/>
            <color indexed="81"/>
            <rFont val="Tahoma"/>
            <family val="2"/>
          </rPr>
          <t>Becky Dzingeleski:</t>
        </r>
        <r>
          <rPr>
            <sz val="9"/>
            <color indexed="81"/>
            <rFont val="Tahoma"/>
            <family val="2"/>
          </rPr>
          <t xml:space="preserve">
Per FOD, new Unit in 2018. No 2017 contributions</t>
        </r>
      </text>
    </comment>
    <comment ref="B519" authorId="0" shapeId="0" xr:uid="{B444E53B-5CB0-491C-9763-A94B447925FA}">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097A94F9-C78B-4D8F-9AAC-8E95F3201B1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AFE85F7F-F0EA-409A-AB95-2275033E04E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41470116-570B-4C16-87E4-5C8334D706A8}">
      <text>
        <r>
          <rPr>
            <b/>
            <sz val="9"/>
            <color indexed="81"/>
            <rFont val="Tahoma"/>
            <family val="2"/>
          </rPr>
          <t>Becky Dzingeleski:</t>
        </r>
        <r>
          <rPr>
            <sz val="9"/>
            <color indexed="81"/>
            <rFont val="Tahoma"/>
            <family val="2"/>
          </rPr>
          <t xml:space="preserve">
Per FOD Unit is a CU of 14300</t>
        </r>
      </text>
    </comment>
    <comment ref="B583" authorId="0" shapeId="0" xr:uid="{2AA2DF7F-AA41-4225-866A-9C7A743ED254}">
      <text>
        <r>
          <rPr>
            <b/>
            <sz val="9"/>
            <color indexed="81"/>
            <rFont val="Tahoma"/>
            <family val="2"/>
          </rPr>
          <t>Becky Dzingeleski:</t>
        </r>
        <r>
          <rPr>
            <sz val="9"/>
            <color indexed="81"/>
            <rFont val="Tahoma"/>
            <family val="2"/>
          </rPr>
          <t xml:space="preserve">
Per FOD Unit is CU of 21525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97A658E0-36B9-4ACE-953D-91879EF893B7}">
      <text>
        <r>
          <rPr>
            <b/>
            <sz val="9"/>
            <color indexed="81"/>
            <rFont val="Tahoma"/>
            <family val="2"/>
          </rPr>
          <t>Becky Dzingeleski:</t>
        </r>
        <r>
          <rPr>
            <sz val="9"/>
            <color indexed="81"/>
            <rFont val="Tahoma"/>
            <family val="2"/>
          </rPr>
          <t xml:space="preserve">
Per FOD - new unit.  TSERS Contributions began in 2018</t>
        </r>
      </text>
    </comment>
    <comment ref="A27" authorId="0" shapeId="0" xr:uid="{875BAD7A-BD83-4AF6-BDD1-B590AE259ABD}">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63DDFA19-3201-4E9C-9ED5-82BB090B77A6}">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18183D36-9CF7-46A3-B112-04F819D503D5}">
      <text>
        <r>
          <rPr>
            <b/>
            <sz val="9"/>
            <color indexed="81"/>
            <rFont val="Tahoma"/>
            <family val="2"/>
          </rPr>
          <t>Becky Dzingeleski:</t>
        </r>
        <r>
          <rPr>
            <sz val="9"/>
            <color indexed="81"/>
            <rFont val="Tahoma"/>
            <family val="2"/>
          </rPr>
          <t xml:space="preserve">
Per FOD This unit includes DEPARTMENT OF HEALTH SERVICES        (12200)</t>
        </r>
      </text>
    </comment>
    <comment ref="B35" authorId="0" shapeId="0" xr:uid="{0E2AA52B-3193-4362-BF4B-91AAA1216C46}">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E9A6E267-723E-4592-AC19-9682CD72EC3D}">
      <text>
        <r>
          <rPr>
            <b/>
            <sz val="9"/>
            <color indexed="81"/>
            <rFont val="Tahoma"/>
            <family val="2"/>
          </rPr>
          <t>Becky Dzingeleski:</t>
        </r>
        <r>
          <rPr>
            <sz val="9"/>
            <color indexed="81"/>
            <rFont val="Tahoma"/>
            <family val="2"/>
          </rPr>
          <t xml:space="preserve">
Per FOD Unit is a CU of 14300</t>
        </r>
      </text>
    </comment>
    <comment ref="B41" authorId="0" shapeId="0" xr:uid="{8F2E99E4-BA18-45AC-808C-8C0C831550F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2" authorId="0" shapeId="0" xr:uid="{EF1ABF2E-A54B-438A-9BFC-EFD9638E4A2A}">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9" authorId="0" shapeId="0" xr:uid="{40806CF8-9F8B-432B-849B-3221372137E6}">
      <text>
        <r>
          <rPr>
            <b/>
            <sz val="9"/>
            <color indexed="81"/>
            <rFont val="Tahoma"/>
            <family val="2"/>
          </rPr>
          <t>Becky Dzingeleski:</t>
        </r>
        <r>
          <rPr>
            <sz val="9"/>
            <color indexed="81"/>
            <rFont val="Tahoma"/>
            <family val="2"/>
          </rPr>
          <t xml:space="preserve">
Per FOD Unit is CU of 21525</t>
        </r>
      </text>
    </comment>
    <comment ref="B102" authorId="0" shapeId="0" xr:uid="{2D4335EC-3F73-405F-95C9-309C62BF1050}">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46AF4FB-8C31-40BB-9745-A5FC04F41ECD}">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736E6A8C-EDBE-4236-AB8A-F5C258A22DD7}">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FF65C17C-9DC2-463A-841B-98615E846D94}">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EDE33C46-34A3-4B11-8982-8D9DF2233AE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746A400C-E5C5-4673-8FA4-D451FD9CE159}">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8F71CF00-CBEA-4ADF-92E2-F80B138F4366}">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3B385071-951A-480F-9991-BE19EADEBE1F}">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210535D1-4B9C-4B0A-AF7F-9CADBFE9223C}">
      <text>
        <r>
          <rPr>
            <b/>
            <sz val="9"/>
            <color indexed="81"/>
            <rFont val="Tahoma"/>
            <family val="2"/>
          </rPr>
          <t>Becky Dzingeleski:</t>
        </r>
        <r>
          <rPr>
            <sz val="9"/>
            <color indexed="81"/>
            <rFont val="Tahoma"/>
            <family val="2"/>
          </rPr>
          <t xml:space="preserve">
Inactive but still have runouts of prior allocations.</t>
        </r>
      </text>
    </comment>
    <comment ref="B398" authorId="0" shapeId="0" xr:uid="{F20E7A24-8348-4D96-A952-9D0B6425333A}">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93494392-0424-4A3A-BF26-07207B601BC8}">
      <text>
        <r>
          <rPr>
            <b/>
            <sz val="9"/>
            <color indexed="81"/>
            <rFont val="Tahoma"/>
            <family val="2"/>
          </rPr>
          <t>Becky Dzingeleski:</t>
        </r>
        <r>
          <rPr>
            <sz val="9"/>
            <color indexed="81"/>
            <rFont val="Tahoma"/>
            <family val="2"/>
          </rPr>
          <t xml:space="preserve">
Inactive but still have runouts of prior allocations.</t>
        </r>
      </text>
    </comment>
    <comment ref="B448" authorId="0" shapeId="0" xr:uid="{3A1B4A82-F94C-4FD3-B2E0-8034F27546D4}">
      <text>
        <r>
          <rPr>
            <b/>
            <sz val="9"/>
            <color indexed="81"/>
            <rFont val="Tahoma"/>
            <family val="2"/>
          </rPr>
          <t>Becky Dzingeleski:</t>
        </r>
        <r>
          <rPr>
            <sz val="9"/>
            <color indexed="81"/>
            <rFont val="Tahoma"/>
            <family val="2"/>
          </rPr>
          <t xml:space="preserve">
CU of 51000 per FOD. </t>
        </r>
      </text>
    </comment>
    <comment ref="B449" authorId="0" shapeId="0" xr:uid="{19AF2CD3-6AB9-4F3D-B34A-3CD94D025E5E}">
      <text>
        <r>
          <rPr>
            <b/>
            <sz val="9"/>
            <color indexed="81"/>
            <rFont val="Tahoma"/>
            <family val="2"/>
          </rPr>
          <t>Becky Dzingeleski:</t>
        </r>
        <r>
          <rPr>
            <sz val="9"/>
            <color indexed="81"/>
            <rFont val="Tahoma"/>
            <family val="2"/>
          </rPr>
          <t xml:space="preserve">
CU of 51000 per FOD. </t>
        </r>
      </text>
    </comment>
    <comment ref="B465" authorId="0" shapeId="0" xr:uid="{DA62650A-41C2-4B7B-86DC-7C1043A4162B}">
      <text>
        <r>
          <rPr>
            <b/>
            <sz val="9"/>
            <color indexed="81"/>
            <rFont val="Tahoma"/>
            <family val="2"/>
          </rPr>
          <t>Becky Dzingeleski:</t>
        </r>
        <r>
          <rPr>
            <sz val="9"/>
            <color indexed="81"/>
            <rFont val="Tahoma"/>
            <family val="2"/>
          </rPr>
          <t xml:space="preserve">
Inactive but still have runouts of prior allocations.</t>
        </r>
      </text>
    </comment>
    <comment ref="B466" authorId="0" shapeId="0" xr:uid="{E746E069-F203-4656-9785-9F05F726191A}">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5A30A360-0C70-428B-B44C-B169CD4B89F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05B3F8EB-047A-4BCF-923E-C32B89DD2D81}">
      <text>
        <r>
          <rPr>
            <b/>
            <sz val="9"/>
            <color indexed="81"/>
            <rFont val="Tahoma"/>
            <family val="2"/>
          </rPr>
          <t>Becky Dzingeleski:</t>
        </r>
        <r>
          <rPr>
            <sz val="9"/>
            <color indexed="81"/>
            <rFont val="Tahoma"/>
            <family val="2"/>
          </rPr>
          <t xml:space="preserve">
Per FOD, new Unit in 2018. No 2017 contributions</t>
        </r>
      </text>
    </comment>
    <comment ref="B523" authorId="0" shapeId="0" xr:uid="{7459D24A-419F-4F24-8069-8D3E5F9AA420}">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BD8C11ED-D777-47FA-A5AE-A8913AE3D05F}">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E1A967BC-64C7-4B53-9A47-7D22B9FC9D68}">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AB3D8B25-EE54-40F1-B268-8FF46786AF71}">
      <text>
        <r>
          <rPr>
            <b/>
            <sz val="9"/>
            <color indexed="81"/>
            <rFont val="Tahoma"/>
            <family val="2"/>
          </rPr>
          <t>Becky Dzingeleski:</t>
        </r>
        <r>
          <rPr>
            <sz val="9"/>
            <color indexed="81"/>
            <rFont val="Tahoma"/>
            <family val="2"/>
          </rPr>
          <t xml:space="preserve">
Per FOD Unit is a CU of 14300</t>
        </r>
      </text>
    </comment>
    <comment ref="B587" authorId="0" shapeId="0" xr:uid="{65031329-B873-4AE7-B8C0-BDE362A5C026}">
      <text>
        <r>
          <rPr>
            <b/>
            <sz val="9"/>
            <color indexed="81"/>
            <rFont val="Tahoma"/>
            <family val="2"/>
          </rPr>
          <t>Becky Dzingeleski:</t>
        </r>
        <r>
          <rPr>
            <sz val="9"/>
            <color indexed="81"/>
            <rFont val="Tahoma"/>
            <family val="2"/>
          </rPr>
          <t xml:space="preserve">
Per FOD Unit is CU of 21525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E51C45A2-DE46-4006-8F26-AD90BB676EFA}">
      <text>
        <r>
          <rPr>
            <b/>
            <sz val="9"/>
            <color indexed="81"/>
            <rFont val="Tahoma"/>
            <family val="2"/>
          </rPr>
          <t>Becky Dzingeleski:</t>
        </r>
        <r>
          <rPr>
            <sz val="9"/>
            <color indexed="81"/>
            <rFont val="Tahoma"/>
            <family val="2"/>
          </rPr>
          <t xml:space="preserve">
Per FOD is a new Unit.  Contributions began in 2018</t>
        </r>
      </text>
    </comment>
    <comment ref="AP19" authorId="0" shapeId="0" xr:uid="{025047A9-CD95-4471-9F9F-AB54D81C290E}">
      <text>
        <r>
          <rPr>
            <b/>
            <sz val="9"/>
            <color indexed="81"/>
            <rFont val="Tahoma"/>
            <family val="2"/>
          </rPr>
          <t>Becky Dzingeleski:</t>
        </r>
        <r>
          <rPr>
            <sz val="9"/>
            <color indexed="81"/>
            <rFont val="Tahoma"/>
            <family val="2"/>
          </rPr>
          <t xml:space="preserve">
Per FOD is a new Unit.  Contributions began in 2018</t>
        </r>
      </text>
    </comment>
    <comment ref="AT19" authorId="0" shapeId="0" xr:uid="{02BB71F1-D46B-4C63-8DA8-76BF12F11209}">
      <text>
        <r>
          <rPr>
            <b/>
            <sz val="9"/>
            <color indexed="81"/>
            <rFont val="Tahoma"/>
            <family val="2"/>
          </rPr>
          <t>Becky Dzingeleski:</t>
        </r>
        <r>
          <rPr>
            <sz val="9"/>
            <color indexed="81"/>
            <rFont val="Tahoma"/>
            <family val="2"/>
          </rPr>
          <t xml:space="preserve">
Per FOD is a new Unit.  Contributions began in 2018</t>
        </r>
      </text>
    </comment>
    <comment ref="AX19" authorId="0" shapeId="0" xr:uid="{85A94E42-3D8D-4E4F-A8B5-209EACF16A58}">
      <text>
        <r>
          <rPr>
            <b/>
            <sz val="9"/>
            <color indexed="81"/>
            <rFont val="Tahoma"/>
            <family val="2"/>
          </rPr>
          <t>Becky Dzingeleski:</t>
        </r>
        <r>
          <rPr>
            <sz val="9"/>
            <color indexed="81"/>
            <rFont val="Tahoma"/>
            <family val="2"/>
          </rPr>
          <t xml:space="preserve">
Per FOD is a new Unit.  Contributions began in 2018</t>
        </r>
      </text>
    </comment>
    <comment ref="BB19" authorId="0" shapeId="0" xr:uid="{DAFBE467-9035-46DE-A5C2-71D9FFE3A2B6}">
      <text>
        <r>
          <rPr>
            <b/>
            <sz val="9"/>
            <color indexed="81"/>
            <rFont val="Tahoma"/>
            <family val="2"/>
          </rPr>
          <t>Becky Dzingeleski:</t>
        </r>
        <r>
          <rPr>
            <sz val="9"/>
            <color indexed="81"/>
            <rFont val="Tahoma"/>
            <family val="2"/>
          </rPr>
          <t xml:space="preserve">
Per FOD is a new Unit.  Contributions began in 2018</t>
        </r>
      </text>
    </comment>
    <comment ref="BF19" authorId="0" shapeId="0" xr:uid="{422DE0E2-9B3C-4D59-B905-21C066E0ED99}">
      <text>
        <r>
          <rPr>
            <b/>
            <sz val="9"/>
            <color indexed="81"/>
            <rFont val="Tahoma"/>
            <family val="2"/>
          </rPr>
          <t>Becky Dzingeleski:</t>
        </r>
        <r>
          <rPr>
            <sz val="9"/>
            <color indexed="81"/>
            <rFont val="Tahoma"/>
            <family val="2"/>
          </rPr>
          <t xml:space="preserve">
Per FOD is a new Unit.  Contributions began in 2018</t>
        </r>
      </text>
    </comment>
    <comment ref="BJ19" authorId="0" shapeId="0" xr:uid="{5BBD644E-2035-486C-A856-C2CB289DAA1B}">
      <text>
        <r>
          <rPr>
            <b/>
            <sz val="9"/>
            <color indexed="81"/>
            <rFont val="Tahoma"/>
            <family val="2"/>
          </rPr>
          <t>Becky Dzingeleski:</t>
        </r>
        <r>
          <rPr>
            <sz val="9"/>
            <color indexed="81"/>
            <rFont val="Tahoma"/>
            <family val="2"/>
          </rPr>
          <t xml:space="preserve">
Per FOD is a new Unit.  Contributions began in 2018</t>
        </r>
      </text>
    </comment>
    <comment ref="BN19" authorId="0" shapeId="0" xr:uid="{3FBA655B-D2C6-4922-A8BB-170137F5105F}">
      <text>
        <r>
          <rPr>
            <b/>
            <sz val="9"/>
            <color indexed="81"/>
            <rFont val="Tahoma"/>
            <family val="2"/>
          </rPr>
          <t>Becky Dzingeleski:</t>
        </r>
        <r>
          <rPr>
            <sz val="9"/>
            <color indexed="81"/>
            <rFont val="Tahoma"/>
            <family val="2"/>
          </rPr>
          <t xml:space="preserve">
Per FOD is a new Unit.  Contributions began in 2018</t>
        </r>
      </text>
    </comment>
    <comment ref="BR19" authorId="0" shapeId="0" xr:uid="{5BB3CEC5-20B8-43AE-96A2-A2C5CCF91C01}">
      <text>
        <r>
          <rPr>
            <b/>
            <sz val="9"/>
            <color indexed="81"/>
            <rFont val="Tahoma"/>
            <family val="2"/>
          </rPr>
          <t>Becky Dzingeleski:</t>
        </r>
        <r>
          <rPr>
            <sz val="9"/>
            <color indexed="81"/>
            <rFont val="Tahoma"/>
            <family val="2"/>
          </rPr>
          <t xml:space="preserve">
Per FOD is a new Unit.  Contributions began in 2018</t>
        </r>
      </text>
    </comment>
    <comment ref="BV19" authorId="0" shapeId="0" xr:uid="{0D8E9E25-3EA1-40B4-A755-191A5FFF9D21}">
      <text>
        <r>
          <rPr>
            <b/>
            <sz val="9"/>
            <color indexed="81"/>
            <rFont val="Tahoma"/>
            <family val="2"/>
          </rPr>
          <t>Becky Dzingeleski:</t>
        </r>
        <r>
          <rPr>
            <sz val="9"/>
            <color indexed="81"/>
            <rFont val="Tahoma"/>
            <family val="2"/>
          </rPr>
          <t xml:space="preserve">
Per FOD is a new Unit.  Contributions began in 2018</t>
        </r>
      </text>
    </comment>
    <comment ref="BZ19" authorId="0" shapeId="0" xr:uid="{91529EC4-06DE-42BA-A951-8FC2C7542042}">
      <text>
        <r>
          <rPr>
            <b/>
            <sz val="9"/>
            <color indexed="81"/>
            <rFont val="Tahoma"/>
            <family val="2"/>
          </rPr>
          <t>Becky Dzingeleski:</t>
        </r>
        <r>
          <rPr>
            <sz val="9"/>
            <color indexed="81"/>
            <rFont val="Tahoma"/>
            <family val="2"/>
          </rPr>
          <t xml:space="preserve">
Per FOD is a new Unit.  Contributions began in 2018</t>
        </r>
      </text>
    </comment>
    <comment ref="CD19" authorId="0" shapeId="0" xr:uid="{0B2F3431-559A-43F1-AE20-ACE04ADE536B}">
      <text>
        <r>
          <rPr>
            <b/>
            <sz val="9"/>
            <color indexed="81"/>
            <rFont val="Tahoma"/>
            <family val="2"/>
          </rPr>
          <t>Becky Dzingeleski:</t>
        </r>
        <r>
          <rPr>
            <sz val="9"/>
            <color indexed="81"/>
            <rFont val="Tahoma"/>
            <family val="2"/>
          </rPr>
          <t xml:space="preserve">
Per FOD is a new Unit.  Contributions began in 2018</t>
        </r>
      </text>
    </comment>
    <comment ref="CH19" authorId="0" shapeId="0" xr:uid="{6A9F004C-37D5-4665-8C82-363B77D49E37}">
      <text>
        <r>
          <rPr>
            <b/>
            <sz val="9"/>
            <color indexed="81"/>
            <rFont val="Tahoma"/>
            <family val="2"/>
          </rPr>
          <t>Becky Dzingeleski:</t>
        </r>
        <r>
          <rPr>
            <sz val="9"/>
            <color indexed="81"/>
            <rFont val="Tahoma"/>
            <family val="2"/>
          </rPr>
          <t xml:space="preserve">
Per FOD is a new Unit.  Contributions began in 2018</t>
        </r>
      </text>
    </comment>
    <comment ref="CL19" authorId="0" shapeId="0" xr:uid="{135557FF-8746-4DA7-9AFD-0B4B79E83B27}">
      <text>
        <r>
          <rPr>
            <b/>
            <sz val="9"/>
            <color indexed="81"/>
            <rFont val="Tahoma"/>
            <family val="2"/>
          </rPr>
          <t>Becky Dzingeleski:</t>
        </r>
        <r>
          <rPr>
            <sz val="9"/>
            <color indexed="81"/>
            <rFont val="Tahoma"/>
            <family val="2"/>
          </rPr>
          <t xml:space="preserve">
Per FOD is a new Unit.  Contributions began in 2018</t>
        </r>
      </text>
    </comment>
    <comment ref="CP19" authorId="0" shapeId="0" xr:uid="{38C8780D-5DCE-4E1F-9500-10AA0A43AEC5}">
      <text>
        <r>
          <rPr>
            <b/>
            <sz val="9"/>
            <color indexed="81"/>
            <rFont val="Tahoma"/>
            <family val="2"/>
          </rPr>
          <t>Becky Dzingeleski:</t>
        </r>
        <r>
          <rPr>
            <sz val="9"/>
            <color indexed="81"/>
            <rFont val="Tahoma"/>
            <family val="2"/>
          </rPr>
          <t xml:space="preserve">
Per FOD is a new Unit.  Contributions began in 2018</t>
        </r>
      </text>
    </comment>
    <comment ref="CT19" authorId="0" shapeId="0" xr:uid="{EBBA3420-8183-4A54-8028-35D9449726B4}">
      <text>
        <r>
          <rPr>
            <b/>
            <sz val="9"/>
            <color indexed="81"/>
            <rFont val="Tahoma"/>
            <family val="2"/>
          </rPr>
          <t>Becky Dzingeleski:</t>
        </r>
        <r>
          <rPr>
            <sz val="9"/>
            <color indexed="81"/>
            <rFont val="Tahoma"/>
            <family val="2"/>
          </rPr>
          <t xml:space="preserve">
Per FOD is a new Unit.  Contributions began in 2018</t>
        </r>
      </text>
    </comment>
    <comment ref="CX19" authorId="0" shapeId="0" xr:uid="{2E11BA58-EA53-427B-9444-1121CEEBCBC8}">
      <text>
        <r>
          <rPr>
            <b/>
            <sz val="9"/>
            <color indexed="81"/>
            <rFont val="Tahoma"/>
            <family val="2"/>
          </rPr>
          <t>Becky Dzingeleski:</t>
        </r>
        <r>
          <rPr>
            <sz val="9"/>
            <color indexed="81"/>
            <rFont val="Tahoma"/>
            <family val="2"/>
          </rPr>
          <t xml:space="preserve">
Per FOD is a new Unit.  Contributions began in 2018</t>
        </r>
      </text>
    </comment>
    <comment ref="DB19" authorId="0" shapeId="0" xr:uid="{A6F4FAD7-8F26-437F-833F-A24A1663D256}">
      <text>
        <r>
          <rPr>
            <b/>
            <sz val="9"/>
            <color indexed="81"/>
            <rFont val="Tahoma"/>
            <family val="2"/>
          </rPr>
          <t>Becky Dzingeleski:</t>
        </r>
        <r>
          <rPr>
            <sz val="9"/>
            <color indexed="81"/>
            <rFont val="Tahoma"/>
            <family val="2"/>
          </rPr>
          <t xml:space="preserve">
Per FOD is a new Unit.  Contributions began in 2018</t>
        </r>
      </text>
    </comment>
    <comment ref="DF19" authorId="0" shapeId="0" xr:uid="{A6E80797-156E-49E3-9E0D-D9A2587DA663}">
      <text>
        <r>
          <rPr>
            <b/>
            <sz val="9"/>
            <color indexed="81"/>
            <rFont val="Tahoma"/>
            <family val="2"/>
          </rPr>
          <t>Becky Dzingeleski:</t>
        </r>
        <r>
          <rPr>
            <sz val="9"/>
            <color indexed="81"/>
            <rFont val="Tahoma"/>
            <family val="2"/>
          </rPr>
          <t xml:space="preserve">
Per FOD is a new Unit.  Contributions began in 2018</t>
        </r>
      </text>
    </comment>
    <comment ref="DJ19" authorId="0" shapeId="0" xr:uid="{1A8A78BC-4A77-4069-802A-5921E7D4EFC7}">
      <text>
        <r>
          <rPr>
            <b/>
            <sz val="9"/>
            <color indexed="81"/>
            <rFont val="Tahoma"/>
            <family val="2"/>
          </rPr>
          <t>Becky Dzingeleski:</t>
        </r>
        <r>
          <rPr>
            <sz val="9"/>
            <color indexed="81"/>
            <rFont val="Tahoma"/>
            <family val="2"/>
          </rPr>
          <t xml:space="preserve">
Per FOD is a new Unit.  Contributions began in 2018</t>
        </r>
      </text>
    </comment>
    <comment ref="DN19" authorId="0" shapeId="0" xr:uid="{40A90DB5-1793-447D-B608-5E294A79F9A9}">
      <text>
        <r>
          <rPr>
            <b/>
            <sz val="9"/>
            <color indexed="81"/>
            <rFont val="Tahoma"/>
            <family val="2"/>
          </rPr>
          <t>Becky Dzingeleski:</t>
        </r>
        <r>
          <rPr>
            <sz val="9"/>
            <color indexed="81"/>
            <rFont val="Tahoma"/>
            <family val="2"/>
          </rPr>
          <t xml:space="preserve">
Per FOD is a new Unit.  Contributions began in 2018</t>
        </r>
      </text>
    </comment>
    <comment ref="DR19" authorId="0" shapeId="0" xr:uid="{337EF630-E5E3-4DF2-BFAA-AA2CC7E4773B}">
      <text>
        <r>
          <rPr>
            <b/>
            <sz val="9"/>
            <color indexed="81"/>
            <rFont val="Tahoma"/>
            <family val="2"/>
          </rPr>
          <t>Becky Dzingeleski:</t>
        </r>
        <r>
          <rPr>
            <sz val="9"/>
            <color indexed="81"/>
            <rFont val="Tahoma"/>
            <family val="2"/>
          </rPr>
          <t xml:space="preserve">
Per FOD is a new Unit.  Contributions began in 2018</t>
        </r>
      </text>
    </comment>
    <comment ref="DV19" authorId="0" shapeId="0" xr:uid="{AEF55144-FF62-4D04-897F-B3CBCFF33BDB}">
      <text>
        <r>
          <rPr>
            <b/>
            <sz val="9"/>
            <color indexed="81"/>
            <rFont val="Tahoma"/>
            <family val="2"/>
          </rPr>
          <t>Becky Dzingeleski:</t>
        </r>
        <r>
          <rPr>
            <sz val="9"/>
            <color indexed="81"/>
            <rFont val="Tahoma"/>
            <family val="2"/>
          </rPr>
          <t xml:space="preserve">
Per FOD is a new Unit.  Contributions began in 2018</t>
        </r>
      </text>
    </comment>
    <comment ref="DZ19" authorId="0" shapeId="0" xr:uid="{FD01B1FB-1063-4A7B-8275-DC651CF3335B}">
      <text>
        <r>
          <rPr>
            <b/>
            <sz val="9"/>
            <color indexed="81"/>
            <rFont val="Tahoma"/>
            <family val="2"/>
          </rPr>
          <t>Becky Dzingeleski:</t>
        </r>
        <r>
          <rPr>
            <sz val="9"/>
            <color indexed="81"/>
            <rFont val="Tahoma"/>
            <family val="2"/>
          </rPr>
          <t xml:space="preserve">
Per FOD is a new Unit.  Contributions began in 2018</t>
        </r>
      </text>
    </comment>
    <comment ref="ED19" authorId="0" shapeId="0" xr:uid="{2245F8FB-5352-4F47-9E06-732B64FD2CEA}">
      <text>
        <r>
          <rPr>
            <b/>
            <sz val="9"/>
            <color indexed="81"/>
            <rFont val="Tahoma"/>
            <family val="2"/>
          </rPr>
          <t>Becky Dzingeleski:</t>
        </r>
        <r>
          <rPr>
            <sz val="9"/>
            <color indexed="81"/>
            <rFont val="Tahoma"/>
            <family val="2"/>
          </rPr>
          <t xml:space="preserve">
Per FOD is a new Unit.  Contributions began in 2018</t>
        </r>
      </text>
    </comment>
    <comment ref="EH19" authorId="0" shapeId="0" xr:uid="{2F71BDEB-6C79-4798-9015-35A09ABDCC47}">
      <text>
        <r>
          <rPr>
            <b/>
            <sz val="9"/>
            <color indexed="81"/>
            <rFont val="Tahoma"/>
            <family val="2"/>
          </rPr>
          <t>Becky Dzingeleski:</t>
        </r>
        <r>
          <rPr>
            <sz val="9"/>
            <color indexed="81"/>
            <rFont val="Tahoma"/>
            <family val="2"/>
          </rPr>
          <t xml:space="preserve">
Per FOD is a new Unit.  Contributions began in 2018</t>
        </r>
      </text>
    </comment>
    <comment ref="EL19" authorId="0" shapeId="0" xr:uid="{B58E7C0F-EF4F-4A89-9B37-6EA3163FEAEE}">
      <text>
        <r>
          <rPr>
            <b/>
            <sz val="9"/>
            <color indexed="81"/>
            <rFont val="Tahoma"/>
            <family val="2"/>
          </rPr>
          <t>Becky Dzingeleski:</t>
        </r>
        <r>
          <rPr>
            <sz val="9"/>
            <color indexed="81"/>
            <rFont val="Tahoma"/>
            <family val="2"/>
          </rPr>
          <t xml:space="preserve">
Per FOD is a new Unit.  Contributions began in 2018</t>
        </r>
      </text>
    </comment>
    <comment ref="EP19" authorId="0" shapeId="0" xr:uid="{349A41D5-0DD5-40BF-8D40-FB155CB0C826}">
      <text>
        <r>
          <rPr>
            <b/>
            <sz val="9"/>
            <color indexed="81"/>
            <rFont val="Tahoma"/>
            <family val="2"/>
          </rPr>
          <t>Becky Dzingeleski:</t>
        </r>
        <r>
          <rPr>
            <sz val="9"/>
            <color indexed="81"/>
            <rFont val="Tahoma"/>
            <family val="2"/>
          </rPr>
          <t xml:space="preserve">
Per FOD is a new Unit.  Contributions began in 2018</t>
        </r>
      </text>
    </comment>
    <comment ref="ET19" authorId="0" shapeId="0" xr:uid="{E94EC758-E065-459A-8D86-A1E18BBAEE37}">
      <text>
        <r>
          <rPr>
            <b/>
            <sz val="9"/>
            <color indexed="81"/>
            <rFont val="Tahoma"/>
            <family val="2"/>
          </rPr>
          <t>Becky Dzingeleski:</t>
        </r>
        <r>
          <rPr>
            <sz val="9"/>
            <color indexed="81"/>
            <rFont val="Tahoma"/>
            <family val="2"/>
          </rPr>
          <t xml:space="preserve">
Per FOD is a new Unit.  Contributions began in 2018</t>
        </r>
      </text>
    </comment>
    <comment ref="EX19" authorId="0" shapeId="0" xr:uid="{F55E3F2A-F0B5-4041-83E8-0B85DB1D343C}">
      <text>
        <r>
          <rPr>
            <b/>
            <sz val="9"/>
            <color indexed="81"/>
            <rFont val="Tahoma"/>
            <family val="2"/>
          </rPr>
          <t>Becky Dzingeleski:</t>
        </r>
        <r>
          <rPr>
            <sz val="9"/>
            <color indexed="81"/>
            <rFont val="Tahoma"/>
            <family val="2"/>
          </rPr>
          <t xml:space="preserve">
Per FOD is a new Unit.  Contributions began in 2018</t>
        </r>
      </text>
    </comment>
    <comment ref="FB19" authorId="0" shapeId="0" xr:uid="{9B9B7EAE-B941-4053-8C65-FCF731AAF3E8}">
      <text>
        <r>
          <rPr>
            <b/>
            <sz val="9"/>
            <color indexed="81"/>
            <rFont val="Tahoma"/>
            <family val="2"/>
          </rPr>
          <t>Becky Dzingeleski:</t>
        </r>
        <r>
          <rPr>
            <sz val="9"/>
            <color indexed="81"/>
            <rFont val="Tahoma"/>
            <family val="2"/>
          </rPr>
          <t xml:space="preserve">
Per FOD is a new Unit.  Contributions began in 2018</t>
        </r>
      </text>
    </comment>
    <comment ref="FF19" authorId="0" shapeId="0" xr:uid="{10E8B8F4-1717-463B-B97B-08E5A902E48D}">
      <text>
        <r>
          <rPr>
            <b/>
            <sz val="9"/>
            <color indexed="81"/>
            <rFont val="Tahoma"/>
            <family val="2"/>
          </rPr>
          <t>Becky Dzingeleski:</t>
        </r>
        <r>
          <rPr>
            <sz val="9"/>
            <color indexed="81"/>
            <rFont val="Tahoma"/>
            <family val="2"/>
          </rPr>
          <t xml:space="preserve">
Per FOD is a new Unit.  Contributions began in 2018</t>
        </r>
      </text>
    </comment>
    <comment ref="FJ19" authorId="0" shapeId="0" xr:uid="{2916CD07-9AAF-4797-AF69-1E29CB2DA817}">
      <text>
        <r>
          <rPr>
            <b/>
            <sz val="9"/>
            <color indexed="81"/>
            <rFont val="Tahoma"/>
            <family val="2"/>
          </rPr>
          <t>Becky Dzingeleski:</t>
        </r>
        <r>
          <rPr>
            <sz val="9"/>
            <color indexed="81"/>
            <rFont val="Tahoma"/>
            <family val="2"/>
          </rPr>
          <t xml:space="preserve">
Per FOD is a new Unit.  Contributions began in 2018</t>
        </r>
      </text>
    </comment>
    <comment ref="FN19" authorId="0" shapeId="0" xr:uid="{2B38F25B-72C2-4628-AB06-E46F6BC451DA}">
      <text>
        <r>
          <rPr>
            <b/>
            <sz val="9"/>
            <color indexed="81"/>
            <rFont val="Tahoma"/>
            <family val="2"/>
          </rPr>
          <t>Becky Dzingeleski:</t>
        </r>
        <r>
          <rPr>
            <sz val="9"/>
            <color indexed="81"/>
            <rFont val="Tahoma"/>
            <family val="2"/>
          </rPr>
          <t xml:space="preserve">
Per FOD is a new Unit.  Contributions began in 2018</t>
        </r>
      </text>
    </comment>
    <comment ref="FR19" authorId="0" shapeId="0" xr:uid="{17816572-3904-4F2B-AEE9-24052991B456}">
      <text>
        <r>
          <rPr>
            <b/>
            <sz val="9"/>
            <color indexed="81"/>
            <rFont val="Tahoma"/>
            <family val="2"/>
          </rPr>
          <t>Becky Dzingeleski:</t>
        </r>
        <r>
          <rPr>
            <sz val="9"/>
            <color indexed="81"/>
            <rFont val="Tahoma"/>
            <family val="2"/>
          </rPr>
          <t xml:space="preserve">
Per FOD is a new Unit.  Contributions began in 2018</t>
        </r>
      </text>
    </comment>
    <comment ref="FV19" authorId="0" shapeId="0" xr:uid="{91925BC4-B338-4303-ACFA-21764B9AB23A}">
      <text>
        <r>
          <rPr>
            <b/>
            <sz val="9"/>
            <color indexed="81"/>
            <rFont val="Tahoma"/>
            <family val="2"/>
          </rPr>
          <t>Becky Dzingeleski:</t>
        </r>
        <r>
          <rPr>
            <sz val="9"/>
            <color indexed="81"/>
            <rFont val="Tahoma"/>
            <family val="2"/>
          </rPr>
          <t xml:space="preserve">
Per FOD is a new Unit.  Contributions began in 2018</t>
        </r>
      </text>
    </comment>
    <comment ref="FZ19" authorId="0" shapeId="0" xr:uid="{970A86F9-65C2-47E3-A8E0-94A9326B40AF}">
      <text>
        <r>
          <rPr>
            <b/>
            <sz val="9"/>
            <color indexed="81"/>
            <rFont val="Tahoma"/>
            <family val="2"/>
          </rPr>
          <t>Becky Dzingeleski:</t>
        </r>
        <r>
          <rPr>
            <sz val="9"/>
            <color indexed="81"/>
            <rFont val="Tahoma"/>
            <family val="2"/>
          </rPr>
          <t xml:space="preserve">
Per FOD is a new Unit.  Contributions began in 2018</t>
        </r>
      </text>
    </comment>
    <comment ref="GD19" authorId="0" shapeId="0" xr:uid="{8A5BEA60-C0BE-4D81-B19B-8D8AD1C351B2}">
      <text>
        <r>
          <rPr>
            <b/>
            <sz val="9"/>
            <color indexed="81"/>
            <rFont val="Tahoma"/>
            <family val="2"/>
          </rPr>
          <t>Becky Dzingeleski:</t>
        </r>
        <r>
          <rPr>
            <sz val="9"/>
            <color indexed="81"/>
            <rFont val="Tahoma"/>
            <family val="2"/>
          </rPr>
          <t xml:space="preserve">
Per FOD is a new Unit.  Contributions began in 2018</t>
        </r>
      </text>
    </comment>
    <comment ref="GH19" authorId="0" shapeId="0" xr:uid="{EBC185DD-72F4-42BF-977E-ED51CE9AD1AD}">
      <text>
        <r>
          <rPr>
            <b/>
            <sz val="9"/>
            <color indexed="81"/>
            <rFont val="Tahoma"/>
            <family val="2"/>
          </rPr>
          <t>Becky Dzingeleski:</t>
        </r>
        <r>
          <rPr>
            <sz val="9"/>
            <color indexed="81"/>
            <rFont val="Tahoma"/>
            <family val="2"/>
          </rPr>
          <t xml:space="preserve">
Per FOD is a new Unit.  Contributions began in 2018</t>
        </r>
      </text>
    </comment>
    <comment ref="GL19" authorId="0" shapeId="0" xr:uid="{44F4AE5B-9D5B-44A7-AC57-A08FD8F96D05}">
      <text>
        <r>
          <rPr>
            <b/>
            <sz val="9"/>
            <color indexed="81"/>
            <rFont val="Tahoma"/>
            <family val="2"/>
          </rPr>
          <t>Becky Dzingeleski:</t>
        </r>
        <r>
          <rPr>
            <sz val="9"/>
            <color indexed="81"/>
            <rFont val="Tahoma"/>
            <family val="2"/>
          </rPr>
          <t xml:space="preserve">
Per FOD is a new Unit.  Contributions began in 2018</t>
        </r>
      </text>
    </comment>
    <comment ref="GP19" authorId="0" shapeId="0" xr:uid="{909F0420-9306-4E08-A1DA-3B1E9E76E07D}">
      <text>
        <r>
          <rPr>
            <b/>
            <sz val="9"/>
            <color indexed="81"/>
            <rFont val="Tahoma"/>
            <family val="2"/>
          </rPr>
          <t>Becky Dzingeleski:</t>
        </r>
        <r>
          <rPr>
            <sz val="9"/>
            <color indexed="81"/>
            <rFont val="Tahoma"/>
            <family val="2"/>
          </rPr>
          <t xml:space="preserve">
Per FOD is a new Unit.  Contributions began in 2018</t>
        </r>
      </text>
    </comment>
    <comment ref="GT19" authorId="0" shapeId="0" xr:uid="{5DB14C4B-BAAB-49DE-8477-04F3AD350006}">
      <text>
        <r>
          <rPr>
            <b/>
            <sz val="9"/>
            <color indexed="81"/>
            <rFont val="Tahoma"/>
            <family val="2"/>
          </rPr>
          <t>Becky Dzingeleski:</t>
        </r>
        <r>
          <rPr>
            <sz val="9"/>
            <color indexed="81"/>
            <rFont val="Tahoma"/>
            <family val="2"/>
          </rPr>
          <t xml:space="preserve">
Per FOD is a new Unit.  Contributions began in 2018</t>
        </r>
      </text>
    </comment>
    <comment ref="GX19" authorId="0" shapeId="0" xr:uid="{A151931D-3B93-40EF-A830-A3813053E5BA}">
      <text>
        <r>
          <rPr>
            <b/>
            <sz val="9"/>
            <color indexed="81"/>
            <rFont val="Tahoma"/>
            <family val="2"/>
          </rPr>
          <t>Becky Dzingeleski:</t>
        </r>
        <r>
          <rPr>
            <sz val="9"/>
            <color indexed="81"/>
            <rFont val="Tahoma"/>
            <family val="2"/>
          </rPr>
          <t xml:space="preserve">
Per FOD is a new Unit.  Contributions began in 2018</t>
        </r>
      </text>
    </comment>
    <comment ref="HB19" authorId="0" shapeId="0" xr:uid="{45FB3D6C-A2A5-43ED-9E7A-B1F6793C9E77}">
      <text>
        <r>
          <rPr>
            <b/>
            <sz val="9"/>
            <color indexed="81"/>
            <rFont val="Tahoma"/>
            <family val="2"/>
          </rPr>
          <t>Becky Dzingeleski:</t>
        </r>
        <r>
          <rPr>
            <sz val="9"/>
            <color indexed="81"/>
            <rFont val="Tahoma"/>
            <family val="2"/>
          </rPr>
          <t xml:space="preserve">
Per FOD is a new Unit.  Contributions began in 2018</t>
        </r>
      </text>
    </comment>
    <comment ref="HF19" authorId="0" shapeId="0" xr:uid="{9B4FDFEA-C26B-41FB-A39D-CA6A9E38D075}">
      <text>
        <r>
          <rPr>
            <b/>
            <sz val="9"/>
            <color indexed="81"/>
            <rFont val="Tahoma"/>
            <family val="2"/>
          </rPr>
          <t>Becky Dzingeleski:</t>
        </r>
        <r>
          <rPr>
            <sz val="9"/>
            <color indexed="81"/>
            <rFont val="Tahoma"/>
            <family val="2"/>
          </rPr>
          <t xml:space="preserve">
Per FOD is a new Unit.  Contributions began in 2018</t>
        </r>
      </text>
    </comment>
    <comment ref="HJ19" authorId="0" shapeId="0" xr:uid="{4494A1D8-5E93-480B-8DB8-F8319E6CD16A}">
      <text>
        <r>
          <rPr>
            <b/>
            <sz val="9"/>
            <color indexed="81"/>
            <rFont val="Tahoma"/>
            <family val="2"/>
          </rPr>
          <t>Becky Dzingeleski:</t>
        </r>
        <r>
          <rPr>
            <sz val="9"/>
            <color indexed="81"/>
            <rFont val="Tahoma"/>
            <family val="2"/>
          </rPr>
          <t xml:space="preserve">
Per FOD is a new Unit.  Contributions began in 2018</t>
        </r>
      </text>
    </comment>
    <comment ref="HN19" authorId="0" shapeId="0" xr:uid="{3FE9F88F-070A-46A3-948F-E9E118D81490}">
      <text>
        <r>
          <rPr>
            <b/>
            <sz val="9"/>
            <color indexed="81"/>
            <rFont val="Tahoma"/>
            <family val="2"/>
          </rPr>
          <t>Becky Dzingeleski:</t>
        </r>
        <r>
          <rPr>
            <sz val="9"/>
            <color indexed="81"/>
            <rFont val="Tahoma"/>
            <family val="2"/>
          </rPr>
          <t xml:space="preserve">
Per FOD is a new Unit.  Contributions began in 2018</t>
        </r>
      </text>
    </comment>
    <comment ref="HR19" authorId="0" shapeId="0" xr:uid="{1DBA4B77-2057-4CD8-A684-F91037C39975}">
      <text>
        <r>
          <rPr>
            <b/>
            <sz val="9"/>
            <color indexed="81"/>
            <rFont val="Tahoma"/>
            <family val="2"/>
          </rPr>
          <t>Becky Dzingeleski:</t>
        </r>
        <r>
          <rPr>
            <sz val="9"/>
            <color indexed="81"/>
            <rFont val="Tahoma"/>
            <family val="2"/>
          </rPr>
          <t xml:space="preserve">
Per FOD is a new Unit.  Contributions began in 2018</t>
        </r>
      </text>
    </comment>
    <comment ref="HV19" authorId="0" shapeId="0" xr:uid="{BA74260E-62A6-49B4-8879-7C9798D32F6E}">
      <text>
        <r>
          <rPr>
            <b/>
            <sz val="9"/>
            <color indexed="81"/>
            <rFont val="Tahoma"/>
            <family val="2"/>
          </rPr>
          <t>Becky Dzingeleski:</t>
        </r>
        <r>
          <rPr>
            <sz val="9"/>
            <color indexed="81"/>
            <rFont val="Tahoma"/>
            <family val="2"/>
          </rPr>
          <t xml:space="preserve">
Per FOD is a new Unit.  Contributions began in 2018</t>
        </r>
      </text>
    </comment>
    <comment ref="HZ19" authorId="0" shapeId="0" xr:uid="{8AF0B89C-1B90-48FD-A259-933D4D1B5B0E}">
      <text>
        <r>
          <rPr>
            <b/>
            <sz val="9"/>
            <color indexed="81"/>
            <rFont val="Tahoma"/>
            <family val="2"/>
          </rPr>
          <t>Becky Dzingeleski:</t>
        </r>
        <r>
          <rPr>
            <sz val="9"/>
            <color indexed="81"/>
            <rFont val="Tahoma"/>
            <family val="2"/>
          </rPr>
          <t xml:space="preserve">
Per FOD is a new Unit.  Contributions began in 2018</t>
        </r>
      </text>
    </comment>
    <comment ref="ID19" authorId="0" shapeId="0" xr:uid="{AEBD0CC3-8F48-44AC-9C15-A70055704EDE}">
      <text>
        <r>
          <rPr>
            <b/>
            <sz val="9"/>
            <color indexed="81"/>
            <rFont val="Tahoma"/>
            <family val="2"/>
          </rPr>
          <t>Becky Dzingeleski:</t>
        </r>
        <r>
          <rPr>
            <sz val="9"/>
            <color indexed="81"/>
            <rFont val="Tahoma"/>
            <family val="2"/>
          </rPr>
          <t xml:space="preserve">
Per FOD is a new Unit.  Contributions began in 2018</t>
        </r>
      </text>
    </comment>
    <comment ref="IH19" authorId="0" shapeId="0" xr:uid="{C1CBDB87-27CA-4A50-B4B9-C4A1B0B9A23F}">
      <text>
        <r>
          <rPr>
            <b/>
            <sz val="9"/>
            <color indexed="81"/>
            <rFont val="Tahoma"/>
            <family val="2"/>
          </rPr>
          <t>Becky Dzingeleski:</t>
        </r>
        <r>
          <rPr>
            <sz val="9"/>
            <color indexed="81"/>
            <rFont val="Tahoma"/>
            <family val="2"/>
          </rPr>
          <t xml:space="preserve">
Per FOD is a new Unit.  Contributions began in 2018</t>
        </r>
      </text>
    </comment>
    <comment ref="IL19" authorId="0" shapeId="0" xr:uid="{B8EE484A-95B9-43A5-9551-18FFD8961981}">
      <text>
        <r>
          <rPr>
            <b/>
            <sz val="9"/>
            <color indexed="81"/>
            <rFont val="Tahoma"/>
            <family val="2"/>
          </rPr>
          <t>Becky Dzingeleski:</t>
        </r>
        <r>
          <rPr>
            <sz val="9"/>
            <color indexed="81"/>
            <rFont val="Tahoma"/>
            <family val="2"/>
          </rPr>
          <t xml:space="preserve">
Per FOD is a new Unit.  Contributions began in 2018</t>
        </r>
      </text>
    </comment>
    <comment ref="IP19" authorId="0" shapeId="0" xr:uid="{DF1C95FF-7E4E-4548-B358-11BB706FB43C}">
      <text>
        <r>
          <rPr>
            <b/>
            <sz val="9"/>
            <color indexed="81"/>
            <rFont val="Tahoma"/>
            <family val="2"/>
          </rPr>
          <t>Becky Dzingeleski:</t>
        </r>
        <r>
          <rPr>
            <sz val="9"/>
            <color indexed="81"/>
            <rFont val="Tahoma"/>
            <family val="2"/>
          </rPr>
          <t xml:space="preserve">
Per FOD is a new Unit.  Contributions began in 2018</t>
        </r>
      </text>
    </comment>
    <comment ref="IT19" authorId="0" shapeId="0" xr:uid="{03528212-0CDF-4617-AFF2-6A8D975A7CA3}">
      <text>
        <r>
          <rPr>
            <b/>
            <sz val="9"/>
            <color indexed="81"/>
            <rFont val="Tahoma"/>
            <family val="2"/>
          </rPr>
          <t>Becky Dzingeleski:</t>
        </r>
        <r>
          <rPr>
            <sz val="9"/>
            <color indexed="81"/>
            <rFont val="Tahoma"/>
            <family val="2"/>
          </rPr>
          <t xml:space="preserve">
Per FOD is a new Unit.  Contributions began in 2018</t>
        </r>
      </text>
    </comment>
    <comment ref="IX19" authorId="0" shapeId="0" xr:uid="{2E41DB3B-D020-409C-B1F5-617478B372F0}">
      <text>
        <r>
          <rPr>
            <b/>
            <sz val="9"/>
            <color indexed="81"/>
            <rFont val="Tahoma"/>
            <family val="2"/>
          </rPr>
          <t>Becky Dzingeleski:</t>
        </r>
        <r>
          <rPr>
            <sz val="9"/>
            <color indexed="81"/>
            <rFont val="Tahoma"/>
            <family val="2"/>
          </rPr>
          <t xml:space="preserve">
Per FOD is a new Unit.  Contributions began in 2018</t>
        </r>
      </text>
    </comment>
    <comment ref="JB19" authorId="0" shapeId="0" xr:uid="{29FE90E4-C97C-401D-8EEA-36CF85E7B936}">
      <text>
        <r>
          <rPr>
            <b/>
            <sz val="9"/>
            <color indexed="81"/>
            <rFont val="Tahoma"/>
            <family val="2"/>
          </rPr>
          <t>Becky Dzingeleski:</t>
        </r>
        <r>
          <rPr>
            <sz val="9"/>
            <color indexed="81"/>
            <rFont val="Tahoma"/>
            <family val="2"/>
          </rPr>
          <t xml:space="preserve">
Per FOD is a new Unit.  Contributions began in 2018</t>
        </r>
      </text>
    </comment>
    <comment ref="JF19" authorId="0" shapeId="0" xr:uid="{2B4AEEE5-A350-4E9B-88B5-E2CE8E8EAAD8}">
      <text>
        <r>
          <rPr>
            <b/>
            <sz val="9"/>
            <color indexed="81"/>
            <rFont val="Tahoma"/>
            <family val="2"/>
          </rPr>
          <t>Becky Dzingeleski:</t>
        </r>
        <r>
          <rPr>
            <sz val="9"/>
            <color indexed="81"/>
            <rFont val="Tahoma"/>
            <family val="2"/>
          </rPr>
          <t xml:space="preserve">
Per FOD is a new Unit.  Contributions began in 2018</t>
        </r>
      </text>
    </comment>
    <comment ref="JJ19" authorId="0" shapeId="0" xr:uid="{BE316CBA-78FE-4D74-A8BC-F30B7C2AF606}">
      <text>
        <r>
          <rPr>
            <b/>
            <sz val="9"/>
            <color indexed="81"/>
            <rFont val="Tahoma"/>
            <family val="2"/>
          </rPr>
          <t>Becky Dzingeleski:</t>
        </r>
        <r>
          <rPr>
            <sz val="9"/>
            <color indexed="81"/>
            <rFont val="Tahoma"/>
            <family val="2"/>
          </rPr>
          <t xml:space="preserve">
Per FOD is a new Unit.  Contributions began in 2018</t>
        </r>
      </text>
    </comment>
    <comment ref="JN19" authorId="0" shapeId="0" xr:uid="{AF37EBA8-4B71-4B96-B881-E873FA0B96EE}">
      <text>
        <r>
          <rPr>
            <b/>
            <sz val="9"/>
            <color indexed="81"/>
            <rFont val="Tahoma"/>
            <family val="2"/>
          </rPr>
          <t>Becky Dzingeleski:</t>
        </r>
        <r>
          <rPr>
            <sz val="9"/>
            <color indexed="81"/>
            <rFont val="Tahoma"/>
            <family val="2"/>
          </rPr>
          <t xml:space="preserve">
Per FOD is a new Unit.  Contributions began in 2018</t>
        </r>
      </text>
    </comment>
    <comment ref="JR19" authorId="0" shapeId="0" xr:uid="{7A91BE0E-ED61-4F6F-927F-F1B4E91F729C}">
      <text>
        <r>
          <rPr>
            <b/>
            <sz val="9"/>
            <color indexed="81"/>
            <rFont val="Tahoma"/>
            <family val="2"/>
          </rPr>
          <t>Becky Dzingeleski:</t>
        </r>
        <r>
          <rPr>
            <sz val="9"/>
            <color indexed="81"/>
            <rFont val="Tahoma"/>
            <family val="2"/>
          </rPr>
          <t xml:space="preserve">
Per FOD is a new Unit.  Contributions began in 2018</t>
        </r>
      </text>
    </comment>
    <comment ref="JV19" authorId="0" shapeId="0" xr:uid="{8C74428C-2ECB-4CC9-90E6-007274837906}">
      <text>
        <r>
          <rPr>
            <b/>
            <sz val="9"/>
            <color indexed="81"/>
            <rFont val="Tahoma"/>
            <family val="2"/>
          </rPr>
          <t>Becky Dzingeleski:</t>
        </r>
        <r>
          <rPr>
            <sz val="9"/>
            <color indexed="81"/>
            <rFont val="Tahoma"/>
            <family val="2"/>
          </rPr>
          <t xml:space="preserve">
Per FOD is a new Unit.  Contributions began in 2018</t>
        </r>
      </text>
    </comment>
    <comment ref="JZ19" authorId="0" shapeId="0" xr:uid="{DECEBE04-68F0-4E78-8C4C-F2E88C97792A}">
      <text>
        <r>
          <rPr>
            <b/>
            <sz val="9"/>
            <color indexed="81"/>
            <rFont val="Tahoma"/>
            <family val="2"/>
          </rPr>
          <t>Becky Dzingeleski:</t>
        </r>
        <r>
          <rPr>
            <sz val="9"/>
            <color indexed="81"/>
            <rFont val="Tahoma"/>
            <family val="2"/>
          </rPr>
          <t xml:space="preserve">
Per FOD is a new Unit.  Contributions began in 2018</t>
        </r>
      </text>
    </comment>
    <comment ref="KD19" authorId="0" shapeId="0" xr:uid="{F5C9FD50-6D6B-4D23-877C-1146E377F4CF}">
      <text>
        <r>
          <rPr>
            <b/>
            <sz val="9"/>
            <color indexed="81"/>
            <rFont val="Tahoma"/>
            <family val="2"/>
          </rPr>
          <t>Becky Dzingeleski:</t>
        </r>
        <r>
          <rPr>
            <sz val="9"/>
            <color indexed="81"/>
            <rFont val="Tahoma"/>
            <family val="2"/>
          </rPr>
          <t xml:space="preserve">
Per FOD is a new Unit.  Contributions began in 2018</t>
        </r>
      </text>
    </comment>
    <comment ref="KH19" authorId="0" shapeId="0" xr:uid="{B5CE40C9-5A54-46AB-9C21-94461418DE27}">
      <text>
        <r>
          <rPr>
            <b/>
            <sz val="9"/>
            <color indexed="81"/>
            <rFont val="Tahoma"/>
            <family val="2"/>
          </rPr>
          <t>Becky Dzingeleski:</t>
        </r>
        <r>
          <rPr>
            <sz val="9"/>
            <color indexed="81"/>
            <rFont val="Tahoma"/>
            <family val="2"/>
          </rPr>
          <t xml:space="preserve">
Per FOD is a new Unit.  Contributions began in 2018</t>
        </r>
      </text>
    </comment>
    <comment ref="KL19" authorId="0" shapeId="0" xr:uid="{CD6818AB-24DD-4B87-A9EC-F77A2739B3BC}">
      <text>
        <r>
          <rPr>
            <b/>
            <sz val="9"/>
            <color indexed="81"/>
            <rFont val="Tahoma"/>
            <family val="2"/>
          </rPr>
          <t>Becky Dzingeleski:</t>
        </r>
        <r>
          <rPr>
            <sz val="9"/>
            <color indexed="81"/>
            <rFont val="Tahoma"/>
            <family val="2"/>
          </rPr>
          <t xml:space="preserve">
Per FOD is a new Unit.  Contributions began in 2018</t>
        </r>
      </text>
    </comment>
    <comment ref="KP19" authorId="0" shapeId="0" xr:uid="{D4351DFF-BAB0-4DF5-95FB-AC69E2A78FC9}">
      <text>
        <r>
          <rPr>
            <b/>
            <sz val="9"/>
            <color indexed="81"/>
            <rFont val="Tahoma"/>
            <family val="2"/>
          </rPr>
          <t>Becky Dzingeleski:</t>
        </r>
        <r>
          <rPr>
            <sz val="9"/>
            <color indexed="81"/>
            <rFont val="Tahoma"/>
            <family val="2"/>
          </rPr>
          <t xml:space="preserve">
Per FOD is a new Unit.  Contributions began in 2018</t>
        </r>
      </text>
    </comment>
    <comment ref="KT19" authorId="0" shapeId="0" xr:uid="{009E62E5-2536-41C0-9770-7C63152459D8}">
      <text>
        <r>
          <rPr>
            <b/>
            <sz val="9"/>
            <color indexed="81"/>
            <rFont val="Tahoma"/>
            <family val="2"/>
          </rPr>
          <t>Becky Dzingeleski:</t>
        </r>
        <r>
          <rPr>
            <sz val="9"/>
            <color indexed="81"/>
            <rFont val="Tahoma"/>
            <family val="2"/>
          </rPr>
          <t xml:space="preserve">
Per FOD is a new Unit.  Contributions began in 2018</t>
        </r>
      </text>
    </comment>
    <comment ref="KX19" authorId="0" shapeId="0" xr:uid="{6ED7E782-120F-40F5-A374-D9699A6FA72A}">
      <text>
        <r>
          <rPr>
            <b/>
            <sz val="9"/>
            <color indexed="81"/>
            <rFont val="Tahoma"/>
            <family val="2"/>
          </rPr>
          <t>Becky Dzingeleski:</t>
        </r>
        <r>
          <rPr>
            <sz val="9"/>
            <color indexed="81"/>
            <rFont val="Tahoma"/>
            <family val="2"/>
          </rPr>
          <t xml:space="preserve">
Per FOD is a new Unit.  Contributions began in 2018</t>
        </r>
      </text>
    </comment>
    <comment ref="LB19" authorId="0" shapeId="0" xr:uid="{FA464ADF-BFEF-46E3-B8B5-E39403EBFF6B}">
      <text>
        <r>
          <rPr>
            <b/>
            <sz val="9"/>
            <color indexed="81"/>
            <rFont val="Tahoma"/>
            <family val="2"/>
          </rPr>
          <t>Becky Dzingeleski:</t>
        </r>
        <r>
          <rPr>
            <sz val="9"/>
            <color indexed="81"/>
            <rFont val="Tahoma"/>
            <family val="2"/>
          </rPr>
          <t xml:space="preserve">
Per FOD is a new Unit.  Contributions began in 2018</t>
        </r>
      </text>
    </comment>
    <comment ref="LF19" authorId="0" shapeId="0" xr:uid="{5BE4310C-7D10-494C-B8F5-6315CC177E7D}">
      <text>
        <r>
          <rPr>
            <b/>
            <sz val="9"/>
            <color indexed="81"/>
            <rFont val="Tahoma"/>
            <family val="2"/>
          </rPr>
          <t>Becky Dzingeleski:</t>
        </r>
        <r>
          <rPr>
            <sz val="9"/>
            <color indexed="81"/>
            <rFont val="Tahoma"/>
            <family val="2"/>
          </rPr>
          <t xml:space="preserve">
Per FOD is a new Unit.  Contributions began in 2018</t>
        </r>
      </text>
    </comment>
    <comment ref="LJ19" authorId="0" shapeId="0" xr:uid="{8AE5EE51-8BDB-4023-B02D-C29520E49A33}">
      <text>
        <r>
          <rPr>
            <b/>
            <sz val="9"/>
            <color indexed="81"/>
            <rFont val="Tahoma"/>
            <family val="2"/>
          </rPr>
          <t>Becky Dzingeleski:</t>
        </r>
        <r>
          <rPr>
            <sz val="9"/>
            <color indexed="81"/>
            <rFont val="Tahoma"/>
            <family val="2"/>
          </rPr>
          <t xml:space="preserve">
Per FOD is a new Unit.  Contributions began in 2018</t>
        </r>
      </text>
    </comment>
    <comment ref="LN19" authorId="0" shapeId="0" xr:uid="{0FF29F90-73E6-4261-A374-D7F8A999DD9B}">
      <text>
        <r>
          <rPr>
            <b/>
            <sz val="9"/>
            <color indexed="81"/>
            <rFont val="Tahoma"/>
            <family val="2"/>
          </rPr>
          <t>Becky Dzingeleski:</t>
        </r>
        <r>
          <rPr>
            <sz val="9"/>
            <color indexed="81"/>
            <rFont val="Tahoma"/>
            <family val="2"/>
          </rPr>
          <t xml:space="preserve">
Per FOD is a new Unit.  Contributions began in 2018</t>
        </r>
      </text>
    </comment>
    <comment ref="LR19" authorId="0" shapeId="0" xr:uid="{F1418233-A710-4AB2-ABC4-43132FB8718E}">
      <text>
        <r>
          <rPr>
            <b/>
            <sz val="9"/>
            <color indexed="81"/>
            <rFont val="Tahoma"/>
            <family val="2"/>
          </rPr>
          <t>Becky Dzingeleski:</t>
        </r>
        <r>
          <rPr>
            <sz val="9"/>
            <color indexed="81"/>
            <rFont val="Tahoma"/>
            <family val="2"/>
          </rPr>
          <t xml:space="preserve">
Per FOD is a new Unit.  Contributions began in 2018</t>
        </r>
      </text>
    </comment>
    <comment ref="LV19" authorId="0" shapeId="0" xr:uid="{F047EAEA-8BDE-4BB0-ADB7-FBBEAFEC1EBA}">
      <text>
        <r>
          <rPr>
            <b/>
            <sz val="9"/>
            <color indexed="81"/>
            <rFont val="Tahoma"/>
            <family val="2"/>
          </rPr>
          <t>Becky Dzingeleski:</t>
        </r>
        <r>
          <rPr>
            <sz val="9"/>
            <color indexed="81"/>
            <rFont val="Tahoma"/>
            <family val="2"/>
          </rPr>
          <t xml:space="preserve">
Per FOD is a new Unit.  Contributions began in 2018</t>
        </r>
      </text>
    </comment>
    <comment ref="LZ19" authorId="0" shapeId="0" xr:uid="{83856D69-F34B-4E45-BA12-87DB21AF2128}">
      <text>
        <r>
          <rPr>
            <b/>
            <sz val="9"/>
            <color indexed="81"/>
            <rFont val="Tahoma"/>
            <family val="2"/>
          </rPr>
          <t>Becky Dzingeleski:</t>
        </r>
        <r>
          <rPr>
            <sz val="9"/>
            <color indexed="81"/>
            <rFont val="Tahoma"/>
            <family val="2"/>
          </rPr>
          <t xml:space="preserve">
Per FOD is a new Unit.  Contributions began in 2018</t>
        </r>
      </text>
    </comment>
    <comment ref="MD19" authorId="0" shapeId="0" xr:uid="{099B1CC0-37C8-4972-BA70-BCD817854816}">
      <text>
        <r>
          <rPr>
            <b/>
            <sz val="9"/>
            <color indexed="81"/>
            <rFont val="Tahoma"/>
            <family val="2"/>
          </rPr>
          <t>Becky Dzingeleski:</t>
        </r>
        <r>
          <rPr>
            <sz val="9"/>
            <color indexed="81"/>
            <rFont val="Tahoma"/>
            <family val="2"/>
          </rPr>
          <t xml:space="preserve">
Per FOD is a new Unit.  Contributions began in 2018</t>
        </r>
      </text>
    </comment>
    <comment ref="MH19" authorId="0" shapeId="0" xr:uid="{ED0D9400-0EFB-462A-8090-B8C9BD904367}">
      <text>
        <r>
          <rPr>
            <b/>
            <sz val="9"/>
            <color indexed="81"/>
            <rFont val="Tahoma"/>
            <family val="2"/>
          </rPr>
          <t>Becky Dzingeleski:</t>
        </r>
        <r>
          <rPr>
            <sz val="9"/>
            <color indexed="81"/>
            <rFont val="Tahoma"/>
            <family val="2"/>
          </rPr>
          <t xml:space="preserve">
Per FOD is a new Unit.  Contributions began in 2018</t>
        </r>
      </text>
    </comment>
    <comment ref="ML19" authorId="0" shapeId="0" xr:uid="{90080AB6-64AD-4086-A1C7-120DF89271C8}">
      <text>
        <r>
          <rPr>
            <b/>
            <sz val="9"/>
            <color indexed="81"/>
            <rFont val="Tahoma"/>
            <family val="2"/>
          </rPr>
          <t>Becky Dzingeleski:</t>
        </r>
        <r>
          <rPr>
            <sz val="9"/>
            <color indexed="81"/>
            <rFont val="Tahoma"/>
            <family val="2"/>
          </rPr>
          <t xml:space="preserve">
Per FOD is a new Unit.  Contributions began in 2018</t>
        </r>
      </text>
    </comment>
    <comment ref="MP19" authorId="0" shapeId="0" xr:uid="{94F04F64-61F8-4D57-9FC3-0E1D51C5E18F}">
      <text>
        <r>
          <rPr>
            <b/>
            <sz val="9"/>
            <color indexed="81"/>
            <rFont val="Tahoma"/>
            <family val="2"/>
          </rPr>
          <t>Becky Dzingeleski:</t>
        </r>
        <r>
          <rPr>
            <sz val="9"/>
            <color indexed="81"/>
            <rFont val="Tahoma"/>
            <family val="2"/>
          </rPr>
          <t xml:space="preserve">
Per FOD is a new Unit.  Contributions began in 2018</t>
        </r>
      </text>
    </comment>
    <comment ref="MT19" authorId="0" shapeId="0" xr:uid="{2E741E1B-54F3-4C75-8A52-FD6C55658C66}">
      <text>
        <r>
          <rPr>
            <b/>
            <sz val="9"/>
            <color indexed="81"/>
            <rFont val="Tahoma"/>
            <family val="2"/>
          </rPr>
          <t>Becky Dzingeleski:</t>
        </r>
        <r>
          <rPr>
            <sz val="9"/>
            <color indexed="81"/>
            <rFont val="Tahoma"/>
            <family val="2"/>
          </rPr>
          <t xml:space="preserve">
Per FOD is a new Unit.  Contributions began in 2018</t>
        </r>
      </text>
    </comment>
    <comment ref="MX19" authorId="0" shapeId="0" xr:uid="{58065F38-1E1A-46A1-A144-05EBCBE6D8B2}">
      <text>
        <r>
          <rPr>
            <b/>
            <sz val="9"/>
            <color indexed="81"/>
            <rFont val="Tahoma"/>
            <family val="2"/>
          </rPr>
          <t>Becky Dzingeleski:</t>
        </r>
        <r>
          <rPr>
            <sz val="9"/>
            <color indexed="81"/>
            <rFont val="Tahoma"/>
            <family val="2"/>
          </rPr>
          <t xml:space="preserve">
Per FOD is a new Unit.  Contributions began in 2018</t>
        </r>
      </text>
    </comment>
    <comment ref="NB19" authorId="0" shapeId="0" xr:uid="{FD266DEB-4C14-4C11-9D7E-2EC050433751}">
      <text>
        <r>
          <rPr>
            <b/>
            <sz val="9"/>
            <color indexed="81"/>
            <rFont val="Tahoma"/>
            <family val="2"/>
          </rPr>
          <t>Becky Dzingeleski:</t>
        </r>
        <r>
          <rPr>
            <sz val="9"/>
            <color indexed="81"/>
            <rFont val="Tahoma"/>
            <family val="2"/>
          </rPr>
          <t xml:space="preserve">
Per FOD is a new Unit.  Contributions began in 2018</t>
        </r>
      </text>
    </comment>
    <comment ref="NF19" authorId="0" shapeId="0" xr:uid="{3185DA0F-583E-4721-9CB9-A17371E3418E}">
      <text>
        <r>
          <rPr>
            <b/>
            <sz val="9"/>
            <color indexed="81"/>
            <rFont val="Tahoma"/>
            <family val="2"/>
          </rPr>
          <t>Becky Dzingeleski:</t>
        </r>
        <r>
          <rPr>
            <sz val="9"/>
            <color indexed="81"/>
            <rFont val="Tahoma"/>
            <family val="2"/>
          </rPr>
          <t xml:space="preserve">
Per FOD is a new Unit.  Contributions began in 2018</t>
        </r>
      </text>
    </comment>
    <comment ref="NJ19" authorId="0" shapeId="0" xr:uid="{3F58234C-88FD-4C2F-8001-971BA19A31A2}">
      <text>
        <r>
          <rPr>
            <b/>
            <sz val="9"/>
            <color indexed="81"/>
            <rFont val="Tahoma"/>
            <family val="2"/>
          </rPr>
          <t>Becky Dzingeleski:</t>
        </r>
        <r>
          <rPr>
            <sz val="9"/>
            <color indexed="81"/>
            <rFont val="Tahoma"/>
            <family val="2"/>
          </rPr>
          <t xml:space="preserve">
Per FOD is a new Unit.  Contributions began in 2018</t>
        </r>
      </text>
    </comment>
    <comment ref="NN19" authorId="0" shapeId="0" xr:uid="{6DA20C78-D9DE-42AA-8585-0C1BFB569472}">
      <text>
        <r>
          <rPr>
            <b/>
            <sz val="9"/>
            <color indexed="81"/>
            <rFont val="Tahoma"/>
            <family val="2"/>
          </rPr>
          <t>Becky Dzingeleski:</t>
        </r>
        <r>
          <rPr>
            <sz val="9"/>
            <color indexed="81"/>
            <rFont val="Tahoma"/>
            <family val="2"/>
          </rPr>
          <t xml:space="preserve">
Per FOD is a new Unit.  Contributions began in 2018</t>
        </r>
      </text>
    </comment>
    <comment ref="NR19" authorId="0" shapeId="0" xr:uid="{731D5121-E9DB-47B3-BFA1-4C046609ABCB}">
      <text>
        <r>
          <rPr>
            <b/>
            <sz val="9"/>
            <color indexed="81"/>
            <rFont val="Tahoma"/>
            <family val="2"/>
          </rPr>
          <t>Becky Dzingeleski:</t>
        </r>
        <r>
          <rPr>
            <sz val="9"/>
            <color indexed="81"/>
            <rFont val="Tahoma"/>
            <family val="2"/>
          </rPr>
          <t xml:space="preserve">
Per FOD is a new Unit.  Contributions began in 2018</t>
        </r>
      </text>
    </comment>
    <comment ref="NV19" authorId="0" shapeId="0" xr:uid="{B1B85BEA-FD71-4386-8DC2-A522D73154FB}">
      <text>
        <r>
          <rPr>
            <b/>
            <sz val="9"/>
            <color indexed="81"/>
            <rFont val="Tahoma"/>
            <family val="2"/>
          </rPr>
          <t>Becky Dzingeleski:</t>
        </r>
        <r>
          <rPr>
            <sz val="9"/>
            <color indexed="81"/>
            <rFont val="Tahoma"/>
            <family val="2"/>
          </rPr>
          <t xml:space="preserve">
Per FOD is a new Unit.  Contributions began in 2018</t>
        </r>
      </text>
    </comment>
    <comment ref="NZ19" authorId="0" shapeId="0" xr:uid="{B29A0FD7-A960-4361-98D0-DE136293EDDA}">
      <text>
        <r>
          <rPr>
            <b/>
            <sz val="9"/>
            <color indexed="81"/>
            <rFont val="Tahoma"/>
            <family val="2"/>
          </rPr>
          <t>Becky Dzingeleski:</t>
        </r>
        <r>
          <rPr>
            <sz val="9"/>
            <color indexed="81"/>
            <rFont val="Tahoma"/>
            <family val="2"/>
          </rPr>
          <t xml:space="preserve">
Per FOD is a new Unit.  Contributions began in 2018</t>
        </r>
      </text>
    </comment>
    <comment ref="OD19" authorId="0" shapeId="0" xr:uid="{3A5B705C-7AAA-4225-8245-8E86C6F265C9}">
      <text>
        <r>
          <rPr>
            <b/>
            <sz val="9"/>
            <color indexed="81"/>
            <rFont val="Tahoma"/>
            <family val="2"/>
          </rPr>
          <t>Becky Dzingeleski:</t>
        </r>
        <r>
          <rPr>
            <sz val="9"/>
            <color indexed="81"/>
            <rFont val="Tahoma"/>
            <family val="2"/>
          </rPr>
          <t xml:space="preserve">
Per FOD is a new Unit.  Contributions began in 2018</t>
        </r>
      </text>
    </comment>
    <comment ref="OH19" authorId="0" shapeId="0" xr:uid="{EB17C3A8-427C-4261-9FC4-01C9F8598A93}">
      <text>
        <r>
          <rPr>
            <b/>
            <sz val="9"/>
            <color indexed="81"/>
            <rFont val="Tahoma"/>
            <family val="2"/>
          </rPr>
          <t>Becky Dzingeleski:</t>
        </r>
        <r>
          <rPr>
            <sz val="9"/>
            <color indexed="81"/>
            <rFont val="Tahoma"/>
            <family val="2"/>
          </rPr>
          <t xml:space="preserve">
Per FOD is a new Unit.  Contributions began in 2018</t>
        </r>
      </text>
    </comment>
    <comment ref="OL19" authorId="0" shapeId="0" xr:uid="{26B935F5-6FBA-4293-AEDE-271D042AF081}">
      <text>
        <r>
          <rPr>
            <b/>
            <sz val="9"/>
            <color indexed="81"/>
            <rFont val="Tahoma"/>
            <family val="2"/>
          </rPr>
          <t>Becky Dzingeleski:</t>
        </r>
        <r>
          <rPr>
            <sz val="9"/>
            <color indexed="81"/>
            <rFont val="Tahoma"/>
            <family val="2"/>
          </rPr>
          <t xml:space="preserve">
Per FOD is a new Unit.  Contributions began in 2018</t>
        </r>
      </text>
    </comment>
    <comment ref="OP19" authorId="0" shapeId="0" xr:uid="{D88BD086-4DD2-4DFF-9ABE-B94BCB4B4D2F}">
      <text>
        <r>
          <rPr>
            <b/>
            <sz val="9"/>
            <color indexed="81"/>
            <rFont val="Tahoma"/>
            <family val="2"/>
          </rPr>
          <t>Becky Dzingeleski:</t>
        </r>
        <r>
          <rPr>
            <sz val="9"/>
            <color indexed="81"/>
            <rFont val="Tahoma"/>
            <family val="2"/>
          </rPr>
          <t xml:space="preserve">
Per FOD is a new Unit.  Contributions began in 2018</t>
        </r>
      </text>
    </comment>
    <comment ref="OT19" authorId="0" shapeId="0" xr:uid="{7F6F0660-1BAB-40AE-B597-D56ADBB16D9B}">
      <text>
        <r>
          <rPr>
            <b/>
            <sz val="9"/>
            <color indexed="81"/>
            <rFont val="Tahoma"/>
            <family val="2"/>
          </rPr>
          <t>Becky Dzingeleski:</t>
        </r>
        <r>
          <rPr>
            <sz val="9"/>
            <color indexed="81"/>
            <rFont val="Tahoma"/>
            <family val="2"/>
          </rPr>
          <t xml:space="preserve">
Per FOD is a new Unit.  Contributions began in 2018</t>
        </r>
      </text>
    </comment>
    <comment ref="OX19" authorId="0" shapeId="0" xr:uid="{CFC494A2-8ADC-43CF-B445-BB8B7862B745}">
      <text>
        <r>
          <rPr>
            <b/>
            <sz val="9"/>
            <color indexed="81"/>
            <rFont val="Tahoma"/>
            <family val="2"/>
          </rPr>
          <t>Becky Dzingeleski:</t>
        </r>
        <r>
          <rPr>
            <sz val="9"/>
            <color indexed="81"/>
            <rFont val="Tahoma"/>
            <family val="2"/>
          </rPr>
          <t xml:space="preserve">
Per FOD is a new Unit.  Contributions began in 2018</t>
        </r>
      </text>
    </comment>
    <comment ref="PB19" authorId="0" shapeId="0" xr:uid="{A12384B6-8AD3-4950-B9FC-06FF49AFB394}">
      <text>
        <r>
          <rPr>
            <b/>
            <sz val="9"/>
            <color indexed="81"/>
            <rFont val="Tahoma"/>
            <family val="2"/>
          </rPr>
          <t>Becky Dzingeleski:</t>
        </r>
        <r>
          <rPr>
            <sz val="9"/>
            <color indexed="81"/>
            <rFont val="Tahoma"/>
            <family val="2"/>
          </rPr>
          <t xml:space="preserve">
Per FOD is a new Unit.  Contributions began in 2018</t>
        </r>
      </text>
    </comment>
    <comment ref="PF19" authorId="0" shapeId="0" xr:uid="{4E9EC242-5736-4F40-9360-8F6A1B082484}">
      <text>
        <r>
          <rPr>
            <b/>
            <sz val="9"/>
            <color indexed="81"/>
            <rFont val="Tahoma"/>
            <family val="2"/>
          </rPr>
          <t>Becky Dzingeleski:</t>
        </r>
        <r>
          <rPr>
            <sz val="9"/>
            <color indexed="81"/>
            <rFont val="Tahoma"/>
            <family val="2"/>
          </rPr>
          <t xml:space="preserve">
Per FOD is a new Unit.  Contributions began in 2018</t>
        </r>
      </text>
    </comment>
    <comment ref="PJ19" authorId="0" shapeId="0" xr:uid="{46BCA8AA-77EB-4638-A94D-6CE092BDA7A0}">
      <text>
        <r>
          <rPr>
            <b/>
            <sz val="9"/>
            <color indexed="81"/>
            <rFont val="Tahoma"/>
            <family val="2"/>
          </rPr>
          <t>Becky Dzingeleski:</t>
        </r>
        <r>
          <rPr>
            <sz val="9"/>
            <color indexed="81"/>
            <rFont val="Tahoma"/>
            <family val="2"/>
          </rPr>
          <t xml:space="preserve">
Per FOD is a new Unit.  Contributions began in 2018</t>
        </r>
      </text>
    </comment>
    <comment ref="PN19" authorId="0" shapeId="0" xr:uid="{CE9B3F6D-0C4B-42FE-AAB6-8776FBD4B6F6}">
      <text>
        <r>
          <rPr>
            <b/>
            <sz val="9"/>
            <color indexed="81"/>
            <rFont val="Tahoma"/>
            <family val="2"/>
          </rPr>
          <t>Becky Dzingeleski:</t>
        </r>
        <r>
          <rPr>
            <sz val="9"/>
            <color indexed="81"/>
            <rFont val="Tahoma"/>
            <family val="2"/>
          </rPr>
          <t xml:space="preserve">
Per FOD is a new Unit.  Contributions began in 2018</t>
        </r>
      </text>
    </comment>
    <comment ref="PR19" authorId="0" shapeId="0" xr:uid="{EC3ACCAB-9A4E-4693-879D-DE82F289C4A2}">
      <text>
        <r>
          <rPr>
            <b/>
            <sz val="9"/>
            <color indexed="81"/>
            <rFont val="Tahoma"/>
            <family val="2"/>
          </rPr>
          <t>Becky Dzingeleski:</t>
        </r>
        <r>
          <rPr>
            <sz val="9"/>
            <color indexed="81"/>
            <rFont val="Tahoma"/>
            <family val="2"/>
          </rPr>
          <t xml:space="preserve">
Per FOD is a new Unit.  Contributions began in 2018</t>
        </r>
      </text>
    </comment>
    <comment ref="PV19" authorId="0" shapeId="0" xr:uid="{96B6674E-E489-401B-BB92-6B569DB796D1}">
      <text>
        <r>
          <rPr>
            <b/>
            <sz val="9"/>
            <color indexed="81"/>
            <rFont val="Tahoma"/>
            <family val="2"/>
          </rPr>
          <t>Becky Dzingeleski:</t>
        </r>
        <r>
          <rPr>
            <sz val="9"/>
            <color indexed="81"/>
            <rFont val="Tahoma"/>
            <family val="2"/>
          </rPr>
          <t xml:space="preserve">
Per FOD is a new Unit.  Contributions began in 2018</t>
        </r>
      </text>
    </comment>
    <comment ref="PZ19" authorId="0" shapeId="0" xr:uid="{52B5DA97-75D4-4A02-ABDD-6E03A8F7B9DF}">
      <text>
        <r>
          <rPr>
            <b/>
            <sz val="9"/>
            <color indexed="81"/>
            <rFont val="Tahoma"/>
            <family val="2"/>
          </rPr>
          <t>Becky Dzingeleski:</t>
        </r>
        <r>
          <rPr>
            <sz val="9"/>
            <color indexed="81"/>
            <rFont val="Tahoma"/>
            <family val="2"/>
          </rPr>
          <t xml:space="preserve">
Per FOD is a new Unit.  Contributions began in 2018</t>
        </r>
      </text>
    </comment>
    <comment ref="QD19" authorId="0" shapeId="0" xr:uid="{FE8DA934-D875-4AE3-9DFE-CAECE2D3D0BF}">
      <text>
        <r>
          <rPr>
            <b/>
            <sz val="9"/>
            <color indexed="81"/>
            <rFont val="Tahoma"/>
            <family val="2"/>
          </rPr>
          <t>Becky Dzingeleski:</t>
        </r>
        <r>
          <rPr>
            <sz val="9"/>
            <color indexed="81"/>
            <rFont val="Tahoma"/>
            <family val="2"/>
          </rPr>
          <t xml:space="preserve">
Per FOD is a new Unit.  Contributions began in 2018</t>
        </r>
      </text>
    </comment>
    <comment ref="QH19" authorId="0" shapeId="0" xr:uid="{02D2A78D-3B53-4AAF-891D-71C772568E2A}">
      <text>
        <r>
          <rPr>
            <b/>
            <sz val="9"/>
            <color indexed="81"/>
            <rFont val="Tahoma"/>
            <family val="2"/>
          </rPr>
          <t>Becky Dzingeleski:</t>
        </r>
        <r>
          <rPr>
            <sz val="9"/>
            <color indexed="81"/>
            <rFont val="Tahoma"/>
            <family val="2"/>
          </rPr>
          <t xml:space="preserve">
Per FOD is a new Unit.  Contributions began in 2018</t>
        </r>
      </text>
    </comment>
    <comment ref="QL19" authorId="0" shapeId="0" xr:uid="{3307D7A6-2EA5-489C-8180-B6E92768FED7}">
      <text>
        <r>
          <rPr>
            <b/>
            <sz val="9"/>
            <color indexed="81"/>
            <rFont val="Tahoma"/>
            <family val="2"/>
          </rPr>
          <t>Becky Dzingeleski:</t>
        </r>
        <r>
          <rPr>
            <sz val="9"/>
            <color indexed="81"/>
            <rFont val="Tahoma"/>
            <family val="2"/>
          </rPr>
          <t xml:space="preserve">
Per FOD is a new Unit.  Contributions began in 2018</t>
        </r>
      </text>
    </comment>
    <comment ref="QP19" authorId="0" shapeId="0" xr:uid="{F62D7E60-C6A9-4B1B-BE00-ACE58CB794D6}">
      <text>
        <r>
          <rPr>
            <b/>
            <sz val="9"/>
            <color indexed="81"/>
            <rFont val="Tahoma"/>
            <family val="2"/>
          </rPr>
          <t>Becky Dzingeleski:</t>
        </r>
        <r>
          <rPr>
            <sz val="9"/>
            <color indexed="81"/>
            <rFont val="Tahoma"/>
            <family val="2"/>
          </rPr>
          <t xml:space="preserve">
Per FOD is a new Unit.  Contributions began in 2018</t>
        </r>
      </text>
    </comment>
    <comment ref="QT19" authorId="0" shapeId="0" xr:uid="{21537DA1-E522-4E79-A079-E1A44AC288AE}">
      <text>
        <r>
          <rPr>
            <b/>
            <sz val="9"/>
            <color indexed="81"/>
            <rFont val="Tahoma"/>
            <family val="2"/>
          </rPr>
          <t>Becky Dzingeleski:</t>
        </r>
        <r>
          <rPr>
            <sz val="9"/>
            <color indexed="81"/>
            <rFont val="Tahoma"/>
            <family val="2"/>
          </rPr>
          <t xml:space="preserve">
Per FOD is a new Unit.  Contributions began in 2018</t>
        </r>
      </text>
    </comment>
    <comment ref="QX19" authorId="0" shapeId="0" xr:uid="{4E38BA90-C200-4159-A568-291D8F5519D1}">
      <text>
        <r>
          <rPr>
            <b/>
            <sz val="9"/>
            <color indexed="81"/>
            <rFont val="Tahoma"/>
            <family val="2"/>
          </rPr>
          <t>Becky Dzingeleski:</t>
        </r>
        <r>
          <rPr>
            <sz val="9"/>
            <color indexed="81"/>
            <rFont val="Tahoma"/>
            <family val="2"/>
          </rPr>
          <t xml:space="preserve">
Per FOD is a new Unit.  Contributions began in 2018</t>
        </r>
      </text>
    </comment>
    <comment ref="RB19" authorId="0" shapeId="0" xr:uid="{7881A34E-6E59-4F93-890C-6F9D7B7FF8D4}">
      <text>
        <r>
          <rPr>
            <b/>
            <sz val="9"/>
            <color indexed="81"/>
            <rFont val="Tahoma"/>
            <family val="2"/>
          </rPr>
          <t>Becky Dzingeleski:</t>
        </r>
        <r>
          <rPr>
            <sz val="9"/>
            <color indexed="81"/>
            <rFont val="Tahoma"/>
            <family val="2"/>
          </rPr>
          <t xml:space="preserve">
Per FOD is a new Unit.  Contributions began in 2018</t>
        </r>
      </text>
    </comment>
    <comment ref="RF19" authorId="0" shapeId="0" xr:uid="{835A364C-36A4-4ED5-BE98-DB846BB23EA3}">
      <text>
        <r>
          <rPr>
            <b/>
            <sz val="9"/>
            <color indexed="81"/>
            <rFont val="Tahoma"/>
            <family val="2"/>
          </rPr>
          <t>Becky Dzingeleski:</t>
        </r>
        <r>
          <rPr>
            <sz val="9"/>
            <color indexed="81"/>
            <rFont val="Tahoma"/>
            <family val="2"/>
          </rPr>
          <t xml:space="preserve">
Per FOD is a new Unit.  Contributions began in 2018</t>
        </r>
      </text>
    </comment>
    <comment ref="RJ19" authorId="0" shapeId="0" xr:uid="{6E896AD4-5E39-4DE2-B9AF-772CAE5A2D25}">
      <text>
        <r>
          <rPr>
            <b/>
            <sz val="9"/>
            <color indexed="81"/>
            <rFont val="Tahoma"/>
            <family val="2"/>
          </rPr>
          <t>Becky Dzingeleski:</t>
        </r>
        <r>
          <rPr>
            <sz val="9"/>
            <color indexed="81"/>
            <rFont val="Tahoma"/>
            <family val="2"/>
          </rPr>
          <t xml:space="preserve">
Per FOD is a new Unit.  Contributions began in 2018</t>
        </r>
      </text>
    </comment>
    <comment ref="RN19" authorId="0" shapeId="0" xr:uid="{712B2706-1907-48F2-8CDA-DD49D7AFA6F9}">
      <text>
        <r>
          <rPr>
            <b/>
            <sz val="9"/>
            <color indexed="81"/>
            <rFont val="Tahoma"/>
            <family val="2"/>
          </rPr>
          <t>Becky Dzingeleski:</t>
        </r>
        <r>
          <rPr>
            <sz val="9"/>
            <color indexed="81"/>
            <rFont val="Tahoma"/>
            <family val="2"/>
          </rPr>
          <t xml:space="preserve">
Per FOD is a new Unit.  Contributions began in 2018</t>
        </r>
      </text>
    </comment>
    <comment ref="RR19" authorId="0" shapeId="0" xr:uid="{9666EF74-C9D8-4A08-9B83-9479431ED5AB}">
      <text>
        <r>
          <rPr>
            <b/>
            <sz val="9"/>
            <color indexed="81"/>
            <rFont val="Tahoma"/>
            <family val="2"/>
          </rPr>
          <t>Becky Dzingeleski:</t>
        </r>
        <r>
          <rPr>
            <sz val="9"/>
            <color indexed="81"/>
            <rFont val="Tahoma"/>
            <family val="2"/>
          </rPr>
          <t xml:space="preserve">
Per FOD is a new Unit.  Contributions began in 2018</t>
        </r>
      </text>
    </comment>
    <comment ref="RV19" authorId="0" shapeId="0" xr:uid="{B8F871EF-0E9E-4ADE-BD26-799A4C88191C}">
      <text>
        <r>
          <rPr>
            <b/>
            <sz val="9"/>
            <color indexed="81"/>
            <rFont val="Tahoma"/>
            <family val="2"/>
          </rPr>
          <t>Becky Dzingeleski:</t>
        </r>
        <r>
          <rPr>
            <sz val="9"/>
            <color indexed="81"/>
            <rFont val="Tahoma"/>
            <family val="2"/>
          </rPr>
          <t xml:space="preserve">
Per FOD is a new Unit.  Contributions began in 2018</t>
        </r>
      </text>
    </comment>
    <comment ref="RZ19" authorId="0" shapeId="0" xr:uid="{8AE161C7-89D9-46D0-8E64-C49428E19018}">
      <text>
        <r>
          <rPr>
            <b/>
            <sz val="9"/>
            <color indexed="81"/>
            <rFont val="Tahoma"/>
            <family val="2"/>
          </rPr>
          <t>Becky Dzingeleski:</t>
        </r>
        <r>
          <rPr>
            <sz val="9"/>
            <color indexed="81"/>
            <rFont val="Tahoma"/>
            <family val="2"/>
          </rPr>
          <t xml:space="preserve">
Per FOD is a new Unit.  Contributions began in 2018</t>
        </r>
      </text>
    </comment>
    <comment ref="SD19" authorId="0" shapeId="0" xr:uid="{BE655B4E-42F3-47E5-AC65-86058B726C93}">
      <text>
        <r>
          <rPr>
            <b/>
            <sz val="9"/>
            <color indexed="81"/>
            <rFont val="Tahoma"/>
            <family val="2"/>
          </rPr>
          <t>Becky Dzingeleski:</t>
        </r>
        <r>
          <rPr>
            <sz val="9"/>
            <color indexed="81"/>
            <rFont val="Tahoma"/>
            <family val="2"/>
          </rPr>
          <t xml:space="preserve">
Per FOD is a new Unit.  Contributions began in 2018</t>
        </r>
      </text>
    </comment>
    <comment ref="SH19" authorId="0" shapeId="0" xr:uid="{2554FE8C-D17F-4D32-B0D8-5876C16DB6D6}">
      <text>
        <r>
          <rPr>
            <b/>
            <sz val="9"/>
            <color indexed="81"/>
            <rFont val="Tahoma"/>
            <family val="2"/>
          </rPr>
          <t>Becky Dzingeleski:</t>
        </r>
        <r>
          <rPr>
            <sz val="9"/>
            <color indexed="81"/>
            <rFont val="Tahoma"/>
            <family val="2"/>
          </rPr>
          <t xml:space="preserve">
Per FOD is a new Unit.  Contributions began in 2018</t>
        </r>
      </text>
    </comment>
    <comment ref="SL19" authorId="0" shapeId="0" xr:uid="{ED1CBE22-A301-4707-B6FB-CF0BBB1CC5C3}">
      <text>
        <r>
          <rPr>
            <b/>
            <sz val="9"/>
            <color indexed="81"/>
            <rFont val="Tahoma"/>
            <family val="2"/>
          </rPr>
          <t>Becky Dzingeleski:</t>
        </r>
        <r>
          <rPr>
            <sz val="9"/>
            <color indexed="81"/>
            <rFont val="Tahoma"/>
            <family val="2"/>
          </rPr>
          <t xml:space="preserve">
Per FOD is a new Unit.  Contributions began in 2018</t>
        </r>
      </text>
    </comment>
    <comment ref="SP19" authorId="0" shapeId="0" xr:uid="{1735389E-2823-4DA9-8AC4-A9111AB8C2ED}">
      <text>
        <r>
          <rPr>
            <b/>
            <sz val="9"/>
            <color indexed="81"/>
            <rFont val="Tahoma"/>
            <family val="2"/>
          </rPr>
          <t>Becky Dzingeleski:</t>
        </r>
        <r>
          <rPr>
            <sz val="9"/>
            <color indexed="81"/>
            <rFont val="Tahoma"/>
            <family val="2"/>
          </rPr>
          <t xml:space="preserve">
Per FOD is a new Unit.  Contributions began in 2018</t>
        </r>
      </text>
    </comment>
    <comment ref="ST19" authorId="0" shapeId="0" xr:uid="{082415D5-9355-4223-ADBB-7FD42011B855}">
      <text>
        <r>
          <rPr>
            <b/>
            <sz val="9"/>
            <color indexed="81"/>
            <rFont val="Tahoma"/>
            <family val="2"/>
          </rPr>
          <t>Becky Dzingeleski:</t>
        </r>
        <r>
          <rPr>
            <sz val="9"/>
            <color indexed="81"/>
            <rFont val="Tahoma"/>
            <family val="2"/>
          </rPr>
          <t xml:space="preserve">
Per FOD is a new Unit.  Contributions began in 2018</t>
        </r>
      </text>
    </comment>
    <comment ref="SX19" authorId="0" shapeId="0" xr:uid="{05B1DFFF-65FB-4C53-9A8F-D299AACC07DA}">
      <text>
        <r>
          <rPr>
            <b/>
            <sz val="9"/>
            <color indexed="81"/>
            <rFont val="Tahoma"/>
            <family val="2"/>
          </rPr>
          <t>Becky Dzingeleski:</t>
        </r>
        <r>
          <rPr>
            <sz val="9"/>
            <color indexed="81"/>
            <rFont val="Tahoma"/>
            <family val="2"/>
          </rPr>
          <t xml:space="preserve">
Per FOD is a new Unit.  Contributions began in 2018</t>
        </r>
      </text>
    </comment>
    <comment ref="TB19" authorId="0" shapeId="0" xr:uid="{9050696B-D2DA-4D50-B6C3-7984781ECCBC}">
      <text>
        <r>
          <rPr>
            <b/>
            <sz val="9"/>
            <color indexed="81"/>
            <rFont val="Tahoma"/>
            <family val="2"/>
          </rPr>
          <t>Becky Dzingeleski:</t>
        </r>
        <r>
          <rPr>
            <sz val="9"/>
            <color indexed="81"/>
            <rFont val="Tahoma"/>
            <family val="2"/>
          </rPr>
          <t xml:space="preserve">
Per FOD is a new Unit.  Contributions began in 2018</t>
        </r>
      </text>
    </comment>
    <comment ref="TF19" authorId="0" shapeId="0" xr:uid="{E15B2DBD-FC8A-4262-9ED1-D0498ADEB758}">
      <text>
        <r>
          <rPr>
            <b/>
            <sz val="9"/>
            <color indexed="81"/>
            <rFont val="Tahoma"/>
            <family val="2"/>
          </rPr>
          <t>Becky Dzingeleski:</t>
        </r>
        <r>
          <rPr>
            <sz val="9"/>
            <color indexed="81"/>
            <rFont val="Tahoma"/>
            <family val="2"/>
          </rPr>
          <t xml:space="preserve">
Per FOD is a new Unit.  Contributions began in 2018</t>
        </r>
      </text>
    </comment>
    <comment ref="TJ19" authorId="0" shapeId="0" xr:uid="{DE8D1315-7800-42F0-B1B4-260F23E6E1D3}">
      <text>
        <r>
          <rPr>
            <b/>
            <sz val="9"/>
            <color indexed="81"/>
            <rFont val="Tahoma"/>
            <family val="2"/>
          </rPr>
          <t>Becky Dzingeleski:</t>
        </r>
        <r>
          <rPr>
            <sz val="9"/>
            <color indexed="81"/>
            <rFont val="Tahoma"/>
            <family val="2"/>
          </rPr>
          <t xml:space="preserve">
Per FOD is a new Unit.  Contributions began in 2018</t>
        </r>
      </text>
    </comment>
    <comment ref="TN19" authorId="0" shapeId="0" xr:uid="{381AD5ED-782A-41B0-9528-907D2D526B9B}">
      <text>
        <r>
          <rPr>
            <b/>
            <sz val="9"/>
            <color indexed="81"/>
            <rFont val="Tahoma"/>
            <family val="2"/>
          </rPr>
          <t>Becky Dzingeleski:</t>
        </r>
        <r>
          <rPr>
            <sz val="9"/>
            <color indexed="81"/>
            <rFont val="Tahoma"/>
            <family val="2"/>
          </rPr>
          <t xml:space="preserve">
Per FOD is a new Unit.  Contributions began in 2018</t>
        </r>
      </text>
    </comment>
    <comment ref="TR19" authorId="0" shapeId="0" xr:uid="{8639B866-1CF0-4DD8-B280-B561C3CBA8BF}">
      <text>
        <r>
          <rPr>
            <b/>
            <sz val="9"/>
            <color indexed="81"/>
            <rFont val="Tahoma"/>
            <family val="2"/>
          </rPr>
          <t>Becky Dzingeleski:</t>
        </r>
        <r>
          <rPr>
            <sz val="9"/>
            <color indexed="81"/>
            <rFont val="Tahoma"/>
            <family val="2"/>
          </rPr>
          <t xml:space="preserve">
Per FOD is a new Unit.  Contributions began in 2018</t>
        </r>
      </text>
    </comment>
    <comment ref="TV19" authorId="0" shapeId="0" xr:uid="{42DD1A9C-DCD1-404B-834F-4A62395BE0CF}">
      <text>
        <r>
          <rPr>
            <b/>
            <sz val="9"/>
            <color indexed="81"/>
            <rFont val="Tahoma"/>
            <family val="2"/>
          </rPr>
          <t>Becky Dzingeleski:</t>
        </r>
        <r>
          <rPr>
            <sz val="9"/>
            <color indexed="81"/>
            <rFont val="Tahoma"/>
            <family val="2"/>
          </rPr>
          <t xml:space="preserve">
Per FOD is a new Unit.  Contributions began in 2018</t>
        </r>
      </text>
    </comment>
    <comment ref="TZ19" authorId="0" shapeId="0" xr:uid="{4881468C-263D-4817-8ADA-6D215F9045A4}">
      <text>
        <r>
          <rPr>
            <b/>
            <sz val="9"/>
            <color indexed="81"/>
            <rFont val="Tahoma"/>
            <family val="2"/>
          </rPr>
          <t>Becky Dzingeleski:</t>
        </r>
        <r>
          <rPr>
            <sz val="9"/>
            <color indexed="81"/>
            <rFont val="Tahoma"/>
            <family val="2"/>
          </rPr>
          <t xml:space="preserve">
Per FOD is a new Unit.  Contributions began in 2018</t>
        </r>
      </text>
    </comment>
    <comment ref="UD19" authorId="0" shapeId="0" xr:uid="{DD16E294-FA7C-470E-899B-92227D3FEF90}">
      <text>
        <r>
          <rPr>
            <b/>
            <sz val="9"/>
            <color indexed="81"/>
            <rFont val="Tahoma"/>
            <family val="2"/>
          </rPr>
          <t>Becky Dzingeleski:</t>
        </r>
        <r>
          <rPr>
            <sz val="9"/>
            <color indexed="81"/>
            <rFont val="Tahoma"/>
            <family val="2"/>
          </rPr>
          <t xml:space="preserve">
Per FOD is a new Unit.  Contributions began in 2018</t>
        </r>
      </text>
    </comment>
    <comment ref="UH19" authorId="0" shapeId="0" xr:uid="{60F68781-1476-4373-91F1-4A72E8F5C8C1}">
      <text>
        <r>
          <rPr>
            <b/>
            <sz val="9"/>
            <color indexed="81"/>
            <rFont val="Tahoma"/>
            <family val="2"/>
          </rPr>
          <t>Becky Dzingeleski:</t>
        </r>
        <r>
          <rPr>
            <sz val="9"/>
            <color indexed="81"/>
            <rFont val="Tahoma"/>
            <family val="2"/>
          </rPr>
          <t xml:space="preserve">
Per FOD is a new Unit.  Contributions began in 2018</t>
        </r>
      </text>
    </comment>
    <comment ref="UL19" authorId="0" shapeId="0" xr:uid="{E14E8E01-5C95-4314-A72D-C85255E3D5C8}">
      <text>
        <r>
          <rPr>
            <b/>
            <sz val="9"/>
            <color indexed="81"/>
            <rFont val="Tahoma"/>
            <family val="2"/>
          </rPr>
          <t>Becky Dzingeleski:</t>
        </r>
        <r>
          <rPr>
            <sz val="9"/>
            <color indexed="81"/>
            <rFont val="Tahoma"/>
            <family val="2"/>
          </rPr>
          <t xml:space="preserve">
Per FOD is a new Unit.  Contributions began in 2018</t>
        </r>
      </text>
    </comment>
    <comment ref="UP19" authorId="0" shapeId="0" xr:uid="{04968092-0AE4-474D-8F92-9BF1281C583E}">
      <text>
        <r>
          <rPr>
            <b/>
            <sz val="9"/>
            <color indexed="81"/>
            <rFont val="Tahoma"/>
            <family val="2"/>
          </rPr>
          <t>Becky Dzingeleski:</t>
        </r>
        <r>
          <rPr>
            <sz val="9"/>
            <color indexed="81"/>
            <rFont val="Tahoma"/>
            <family val="2"/>
          </rPr>
          <t xml:space="preserve">
Per FOD is a new Unit.  Contributions began in 2018</t>
        </r>
      </text>
    </comment>
    <comment ref="UT19" authorId="0" shapeId="0" xr:uid="{7A77F88F-C73C-4B99-BDEE-EFDC5BD2AEE7}">
      <text>
        <r>
          <rPr>
            <b/>
            <sz val="9"/>
            <color indexed="81"/>
            <rFont val="Tahoma"/>
            <family val="2"/>
          </rPr>
          <t>Becky Dzingeleski:</t>
        </r>
        <r>
          <rPr>
            <sz val="9"/>
            <color indexed="81"/>
            <rFont val="Tahoma"/>
            <family val="2"/>
          </rPr>
          <t xml:space="preserve">
Per FOD is a new Unit.  Contributions began in 2018</t>
        </r>
      </text>
    </comment>
    <comment ref="UX19" authorId="0" shapeId="0" xr:uid="{D69F7EC0-FC5B-43C0-8F5A-A383A65AE134}">
      <text>
        <r>
          <rPr>
            <b/>
            <sz val="9"/>
            <color indexed="81"/>
            <rFont val="Tahoma"/>
            <family val="2"/>
          </rPr>
          <t>Becky Dzingeleski:</t>
        </r>
        <r>
          <rPr>
            <sz val="9"/>
            <color indexed="81"/>
            <rFont val="Tahoma"/>
            <family val="2"/>
          </rPr>
          <t xml:space="preserve">
Per FOD is a new Unit.  Contributions began in 2018</t>
        </r>
      </text>
    </comment>
    <comment ref="VB19" authorId="0" shapeId="0" xr:uid="{1AC90F73-A8EE-4A9D-A2D2-7030BBF38E01}">
      <text>
        <r>
          <rPr>
            <b/>
            <sz val="9"/>
            <color indexed="81"/>
            <rFont val="Tahoma"/>
            <family val="2"/>
          </rPr>
          <t>Becky Dzingeleski:</t>
        </r>
        <r>
          <rPr>
            <sz val="9"/>
            <color indexed="81"/>
            <rFont val="Tahoma"/>
            <family val="2"/>
          </rPr>
          <t xml:space="preserve">
Per FOD is a new Unit.  Contributions began in 2018</t>
        </r>
      </text>
    </comment>
    <comment ref="VF19" authorId="0" shapeId="0" xr:uid="{8652FD7A-EE5E-45EE-98EC-68C40CED664C}">
      <text>
        <r>
          <rPr>
            <b/>
            <sz val="9"/>
            <color indexed="81"/>
            <rFont val="Tahoma"/>
            <family val="2"/>
          </rPr>
          <t>Becky Dzingeleski:</t>
        </r>
        <r>
          <rPr>
            <sz val="9"/>
            <color indexed="81"/>
            <rFont val="Tahoma"/>
            <family val="2"/>
          </rPr>
          <t xml:space="preserve">
Per FOD is a new Unit.  Contributions began in 2018</t>
        </r>
      </text>
    </comment>
    <comment ref="VJ19" authorId="0" shapeId="0" xr:uid="{AA30D633-F24B-42C1-A88C-133C86385388}">
      <text>
        <r>
          <rPr>
            <b/>
            <sz val="9"/>
            <color indexed="81"/>
            <rFont val="Tahoma"/>
            <family val="2"/>
          </rPr>
          <t>Becky Dzingeleski:</t>
        </r>
        <r>
          <rPr>
            <sz val="9"/>
            <color indexed="81"/>
            <rFont val="Tahoma"/>
            <family val="2"/>
          </rPr>
          <t xml:space="preserve">
Per FOD is a new Unit.  Contributions began in 2018</t>
        </r>
      </text>
    </comment>
    <comment ref="VN19" authorId="0" shapeId="0" xr:uid="{C0775FE5-2EF1-4BAE-9AF1-7CA2F5F16740}">
      <text>
        <r>
          <rPr>
            <b/>
            <sz val="9"/>
            <color indexed="81"/>
            <rFont val="Tahoma"/>
            <family val="2"/>
          </rPr>
          <t>Becky Dzingeleski:</t>
        </r>
        <r>
          <rPr>
            <sz val="9"/>
            <color indexed="81"/>
            <rFont val="Tahoma"/>
            <family val="2"/>
          </rPr>
          <t xml:space="preserve">
Per FOD is a new Unit.  Contributions began in 2018</t>
        </r>
      </text>
    </comment>
    <comment ref="VR19" authorId="0" shapeId="0" xr:uid="{0B5A218A-4C36-46FE-BE79-9837CA49BF07}">
      <text>
        <r>
          <rPr>
            <b/>
            <sz val="9"/>
            <color indexed="81"/>
            <rFont val="Tahoma"/>
            <family val="2"/>
          </rPr>
          <t>Becky Dzingeleski:</t>
        </r>
        <r>
          <rPr>
            <sz val="9"/>
            <color indexed="81"/>
            <rFont val="Tahoma"/>
            <family val="2"/>
          </rPr>
          <t xml:space="preserve">
Per FOD is a new Unit.  Contributions began in 2018</t>
        </r>
      </text>
    </comment>
    <comment ref="VV19" authorId="0" shapeId="0" xr:uid="{F9ED6691-7A92-4908-8A2D-61778D4D2CB2}">
      <text>
        <r>
          <rPr>
            <b/>
            <sz val="9"/>
            <color indexed="81"/>
            <rFont val="Tahoma"/>
            <family val="2"/>
          </rPr>
          <t>Becky Dzingeleski:</t>
        </r>
        <r>
          <rPr>
            <sz val="9"/>
            <color indexed="81"/>
            <rFont val="Tahoma"/>
            <family val="2"/>
          </rPr>
          <t xml:space="preserve">
Per FOD is a new Unit.  Contributions began in 2018</t>
        </r>
      </text>
    </comment>
    <comment ref="VZ19" authorId="0" shapeId="0" xr:uid="{DEC981FB-DE33-4BA2-B118-66B380AC3243}">
      <text>
        <r>
          <rPr>
            <b/>
            <sz val="9"/>
            <color indexed="81"/>
            <rFont val="Tahoma"/>
            <family val="2"/>
          </rPr>
          <t>Becky Dzingeleski:</t>
        </r>
        <r>
          <rPr>
            <sz val="9"/>
            <color indexed="81"/>
            <rFont val="Tahoma"/>
            <family val="2"/>
          </rPr>
          <t xml:space="preserve">
Per FOD is a new Unit.  Contributions began in 2018</t>
        </r>
      </text>
    </comment>
    <comment ref="WD19" authorId="0" shapeId="0" xr:uid="{B9A4B39F-45D6-4EB5-8241-0B5FC2606C3A}">
      <text>
        <r>
          <rPr>
            <b/>
            <sz val="9"/>
            <color indexed="81"/>
            <rFont val="Tahoma"/>
            <family val="2"/>
          </rPr>
          <t>Becky Dzingeleski:</t>
        </r>
        <r>
          <rPr>
            <sz val="9"/>
            <color indexed="81"/>
            <rFont val="Tahoma"/>
            <family val="2"/>
          </rPr>
          <t xml:space="preserve">
Per FOD is a new Unit.  Contributions began in 2018</t>
        </r>
      </text>
    </comment>
    <comment ref="WH19" authorId="0" shapeId="0" xr:uid="{1F587D5A-6770-4240-9620-4A5199780800}">
      <text>
        <r>
          <rPr>
            <b/>
            <sz val="9"/>
            <color indexed="81"/>
            <rFont val="Tahoma"/>
            <family val="2"/>
          </rPr>
          <t>Becky Dzingeleski:</t>
        </r>
        <r>
          <rPr>
            <sz val="9"/>
            <color indexed="81"/>
            <rFont val="Tahoma"/>
            <family val="2"/>
          </rPr>
          <t xml:space="preserve">
Per FOD is a new Unit.  Contributions began in 2018</t>
        </r>
      </text>
    </comment>
    <comment ref="WL19" authorId="0" shapeId="0" xr:uid="{FE700989-CF91-4934-A2D7-D10FF619A272}">
      <text>
        <r>
          <rPr>
            <b/>
            <sz val="9"/>
            <color indexed="81"/>
            <rFont val="Tahoma"/>
            <family val="2"/>
          </rPr>
          <t>Becky Dzingeleski:</t>
        </r>
        <r>
          <rPr>
            <sz val="9"/>
            <color indexed="81"/>
            <rFont val="Tahoma"/>
            <family val="2"/>
          </rPr>
          <t xml:space="preserve">
Per FOD is a new Unit.  Contributions began in 2018</t>
        </r>
      </text>
    </comment>
    <comment ref="WP19" authorId="0" shapeId="0" xr:uid="{235D6F35-82EA-463A-82D6-B61D34A415FF}">
      <text>
        <r>
          <rPr>
            <b/>
            <sz val="9"/>
            <color indexed="81"/>
            <rFont val="Tahoma"/>
            <family val="2"/>
          </rPr>
          <t>Becky Dzingeleski:</t>
        </r>
        <r>
          <rPr>
            <sz val="9"/>
            <color indexed="81"/>
            <rFont val="Tahoma"/>
            <family val="2"/>
          </rPr>
          <t xml:space="preserve">
Per FOD is a new Unit.  Contributions began in 2018</t>
        </r>
      </text>
    </comment>
    <comment ref="WT19" authorId="0" shapeId="0" xr:uid="{8EA4B218-FE16-493F-8152-596792960024}">
      <text>
        <r>
          <rPr>
            <b/>
            <sz val="9"/>
            <color indexed="81"/>
            <rFont val="Tahoma"/>
            <family val="2"/>
          </rPr>
          <t>Becky Dzingeleski:</t>
        </r>
        <r>
          <rPr>
            <sz val="9"/>
            <color indexed="81"/>
            <rFont val="Tahoma"/>
            <family val="2"/>
          </rPr>
          <t xml:space="preserve">
Per FOD is a new Unit.  Contributions began in 2018</t>
        </r>
      </text>
    </comment>
    <comment ref="WX19" authorId="0" shapeId="0" xr:uid="{5604A27B-5714-48B3-A2B7-212A71B3D3DE}">
      <text>
        <r>
          <rPr>
            <b/>
            <sz val="9"/>
            <color indexed="81"/>
            <rFont val="Tahoma"/>
            <family val="2"/>
          </rPr>
          <t>Becky Dzingeleski:</t>
        </r>
        <r>
          <rPr>
            <sz val="9"/>
            <color indexed="81"/>
            <rFont val="Tahoma"/>
            <family val="2"/>
          </rPr>
          <t xml:space="preserve">
Per FOD is a new Unit.  Contributions began in 2018</t>
        </r>
      </text>
    </comment>
    <comment ref="XB19" authorId="0" shapeId="0" xr:uid="{341E8FDB-62AA-4A9C-9743-03777C52FDB9}">
      <text>
        <r>
          <rPr>
            <b/>
            <sz val="9"/>
            <color indexed="81"/>
            <rFont val="Tahoma"/>
            <family val="2"/>
          </rPr>
          <t>Becky Dzingeleski:</t>
        </r>
        <r>
          <rPr>
            <sz val="9"/>
            <color indexed="81"/>
            <rFont val="Tahoma"/>
            <family val="2"/>
          </rPr>
          <t xml:space="preserve">
Per FOD is a new Unit.  Contributions began in 2018</t>
        </r>
      </text>
    </comment>
    <comment ref="XF19" authorId="0" shapeId="0" xr:uid="{5D011725-413E-45E7-9D71-57022969DEF6}">
      <text>
        <r>
          <rPr>
            <b/>
            <sz val="9"/>
            <color indexed="81"/>
            <rFont val="Tahoma"/>
            <family val="2"/>
          </rPr>
          <t>Becky Dzingeleski:</t>
        </r>
        <r>
          <rPr>
            <sz val="9"/>
            <color indexed="81"/>
            <rFont val="Tahoma"/>
            <family val="2"/>
          </rPr>
          <t xml:space="preserve">
Per FOD is a new Unit.  Contributions began in 2018</t>
        </r>
      </text>
    </comment>
    <comment ref="XJ19" authorId="0" shapeId="0" xr:uid="{A5565A98-A9CD-44AE-9E8A-C8DD5FB40444}">
      <text>
        <r>
          <rPr>
            <b/>
            <sz val="9"/>
            <color indexed="81"/>
            <rFont val="Tahoma"/>
            <family val="2"/>
          </rPr>
          <t>Becky Dzingeleski:</t>
        </r>
        <r>
          <rPr>
            <sz val="9"/>
            <color indexed="81"/>
            <rFont val="Tahoma"/>
            <family val="2"/>
          </rPr>
          <t xml:space="preserve">
Per FOD is a new Unit.  Contributions began in 2018</t>
        </r>
      </text>
    </comment>
    <comment ref="XN19" authorId="0" shapeId="0" xr:uid="{27FC279A-9B57-48A5-B2CD-300916623AF9}">
      <text>
        <r>
          <rPr>
            <b/>
            <sz val="9"/>
            <color indexed="81"/>
            <rFont val="Tahoma"/>
            <family val="2"/>
          </rPr>
          <t>Becky Dzingeleski:</t>
        </r>
        <r>
          <rPr>
            <sz val="9"/>
            <color indexed="81"/>
            <rFont val="Tahoma"/>
            <family val="2"/>
          </rPr>
          <t xml:space="preserve">
Per FOD is a new Unit.  Contributions began in 2018</t>
        </r>
      </text>
    </comment>
    <comment ref="XR19" authorId="0" shapeId="0" xr:uid="{E661B076-D836-439F-9AB1-A29B3461C67F}">
      <text>
        <r>
          <rPr>
            <b/>
            <sz val="9"/>
            <color indexed="81"/>
            <rFont val="Tahoma"/>
            <family val="2"/>
          </rPr>
          <t>Becky Dzingeleski:</t>
        </r>
        <r>
          <rPr>
            <sz val="9"/>
            <color indexed="81"/>
            <rFont val="Tahoma"/>
            <family val="2"/>
          </rPr>
          <t xml:space="preserve">
Per FOD is a new Unit.  Contributions began in 2018</t>
        </r>
      </text>
    </comment>
    <comment ref="XV19" authorId="0" shapeId="0" xr:uid="{89799DA5-7DB1-42CE-AF0B-7A2FE0654577}">
      <text>
        <r>
          <rPr>
            <b/>
            <sz val="9"/>
            <color indexed="81"/>
            <rFont val="Tahoma"/>
            <family val="2"/>
          </rPr>
          <t>Becky Dzingeleski:</t>
        </r>
        <r>
          <rPr>
            <sz val="9"/>
            <color indexed="81"/>
            <rFont val="Tahoma"/>
            <family val="2"/>
          </rPr>
          <t xml:space="preserve">
Per FOD is a new Unit.  Contributions began in 2018</t>
        </r>
      </text>
    </comment>
    <comment ref="XZ19" authorId="0" shapeId="0" xr:uid="{E79ACFC2-95E8-403A-9E0C-59E835A29210}">
      <text>
        <r>
          <rPr>
            <b/>
            <sz val="9"/>
            <color indexed="81"/>
            <rFont val="Tahoma"/>
            <family val="2"/>
          </rPr>
          <t>Becky Dzingeleski:</t>
        </r>
        <r>
          <rPr>
            <sz val="9"/>
            <color indexed="81"/>
            <rFont val="Tahoma"/>
            <family val="2"/>
          </rPr>
          <t xml:space="preserve">
Per FOD is a new Unit.  Contributions began in 2018</t>
        </r>
      </text>
    </comment>
    <comment ref="YD19" authorId="0" shapeId="0" xr:uid="{1C8F1569-5433-4C82-91C3-62D1FF2FC974}">
      <text>
        <r>
          <rPr>
            <b/>
            <sz val="9"/>
            <color indexed="81"/>
            <rFont val="Tahoma"/>
            <family val="2"/>
          </rPr>
          <t>Becky Dzingeleski:</t>
        </r>
        <r>
          <rPr>
            <sz val="9"/>
            <color indexed="81"/>
            <rFont val="Tahoma"/>
            <family val="2"/>
          </rPr>
          <t xml:space="preserve">
Per FOD is a new Unit.  Contributions began in 2018</t>
        </r>
      </text>
    </comment>
    <comment ref="YH19" authorId="0" shapeId="0" xr:uid="{C8DFE418-DCEA-46AF-BCB8-0C2EDC0E073E}">
      <text>
        <r>
          <rPr>
            <b/>
            <sz val="9"/>
            <color indexed="81"/>
            <rFont val="Tahoma"/>
            <family val="2"/>
          </rPr>
          <t>Becky Dzingeleski:</t>
        </r>
        <r>
          <rPr>
            <sz val="9"/>
            <color indexed="81"/>
            <rFont val="Tahoma"/>
            <family val="2"/>
          </rPr>
          <t xml:space="preserve">
Per FOD is a new Unit.  Contributions began in 2018</t>
        </r>
      </text>
    </comment>
    <comment ref="YL19" authorId="0" shapeId="0" xr:uid="{3C9831B0-76A4-4087-82B5-A47266C6D90C}">
      <text>
        <r>
          <rPr>
            <b/>
            <sz val="9"/>
            <color indexed="81"/>
            <rFont val="Tahoma"/>
            <family val="2"/>
          </rPr>
          <t>Becky Dzingeleski:</t>
        </r>
        <r>
          <rPr>
            <sz val="9"/>
            <color indexed="81"/>
            <rFont val="Tahoma"/>
            <family val="2"/>
          </rPr>
          <t xml:space="preserve">
Per FOD is a new Unit.  Contributions began in 2018</t>
        </r>
      </text>
    </comment>
    <comment ref="YP19" authorId="0" shapeId="0" xr:uid="{2E6DACF5-6928-4788-8615-E7EB2260BC9D}">
      <text>
        <r>
          <rPr>
            <b/>
            <sz val="9"/>
            <color indexed="81"/>
            <rFont val="Tahoma"/>
            <family val="2"/>
          </rPr>
          <t>Becky Dzingeleski:</t>
        </r>
        <r>
          <rPr>
            <sz val="9"/>
            <color indexed="81"/>
            <rFont val="Tahoma"/>
            <family val="2"/>
          </rPr>
          <t xml:space="preserve">
Per FOD is a new Unit.  Contributions began in 2018</t>
        </r>
      </text>
    </comment>
    <comment ref="YT19" authorId="0" shapeId="0" xr:uid="{FDEAF9B3-633E-41D8-ABFD-D434C633C1A3}">
      <text>
        <r>
          <rPr>
            <b/>
            <sz val="9"/>
            <color indexed="81"/>
            <rFont val="Tahoma"/>
            <family val="2"/>
          </rPr>
          <t>Becky Dzingeleski:</t>
        </r>
        <r>
          <rPr>
            <sz val="9"/>
            <color indexed="81"/>
            <rFont val="Tahoma"/>
            <family val="2"/>
          </rPr>
          <t xml:space="preserve">
Per FOD is a new Unit.  Contributions began in 2018</t>
        </r>
      </text>
    </comment>
    <comment ref="YX19" authorId="0" shapeId="0" xr:uid="{5EE600F3-1E42-4B72-83E1-F99ACEEF9BA8}">
      <text>
        <r>
          <rPr>
            <b/>
            <sz val="9"/>
            <color indexed="81"/>
            <rFont val="Tahoma"/>
            <family val="2"/>
          </rPr>
          <t>Becky Dzingeleski:</t>
        </r>
        <r>
          <rPr>
            <sz val="9"/>
            <color indexed="81"/>
            <rFont val="Tahoma"/>
            <family val="2"/>
          </rPr>
          <t xml:space="preserve">
Per FOD is a new Unit.  Contributions began in 2018</t>
        </r>
      </text>
    </comment>
    <comment ref="ZB19" authorId="0" shapeId="0" xr:uid="{DB60EA44-8180-4744-A788-4285EFE4C873}">
      <text>
        <r>
          <rPr>
            <b/>
            <sz val="9"/>
            <color indexed="81"/>
            <rFont val="Tahoma"/>
            <family val="2"/>
          </rPr>
          <t>Becky Dzingeleski:</t>
        </r>
        <r>
          <rPr>
            <sz val="9"/>
            <color indexed="81"/>
            <rFont val="Tahoma"/>
            <family val="2"/>
          </rPr>
          <t xml:space="preserve">
Per FOD is a new Unit.  Contributions began in 2018</t>
        </r>
      </text>
    </comment>
    <comment ref="ZF19" authorId="0" shapeId="0" xr:uid="{683AA815-A233-4C61-A751-925EED584062}">
      <text>
        <r>
          <rPr>
            <b/>
            <sz val="9"/>
            <color indexed="81"/>
            <rFont val="Tahoma"/>
            <family val="2"/>
          </rPr>
          <t>Becky Dzingeleski:</t>
        </r>
        <r>
          <rPr>
            <sz val="9"/>
            <color indexed="81"/>
            <rFont val="Tahoma"/>
            <family val="2"/>
          </rPr>
          <t xml:space="preserve">
Per FOD is a new Unit.  Contributions began in 2018</t>
        </r>
      </text>
    </comment>
    <comment ref="ZJ19" authorId="0" shapeId="0" xr:uid="{044D044F-E51E-4D07-8A12-49AFB7205247}">
      <text>
        <r>
          <rPr>
            <b/>
            <sz val="9"/>
            <color indexed="81"/>
            <rFont val="Tahoma"/>
            <family val="2"/>
          </rPr>
          <t>Becky Dzingeleski:</t>
        </r>
        <r>
          <rPr>
            <sz val="9"/>
            <color indexed="81"/>
            <rFont val="Tahoma"/>
            <family val="2"/>
          </rPr>
          <t xml:space="preserve">
Per FOD is a new Unit.  Contributions began in 2018</t>
        </r>
      </text>
    </comment>
    <comment ref="ZN19" authorId="0" shapeId="0" xr:uid="{22602DDA-2868-4D5A-8EF9-7DB9EC3C0145}">
      <text>
        <r>
          <rPr>
            <b/>
            <sz val="9"/>
            <color indexed="81"/>
            <rFont val="Tahoma"/>
            <family val="2"/>
          </rPr>
          <t>Becky Dzingeleski:</t>
        </r>
        <r>
          <rPr>
            <sz val="9"/>
            <color indexed="81"/>
            <rFont val="Tahoma"/>
            <family val="2"/>
          </rPr>
          <t xml:space="preserve">
Per FOD is a new Unit.  Contributions began in 2018</t>
        </r>
      </text>
    </comment>
    <comment ref="ZR19" authorId="0" shapeId="0" xr:uid="{E7315F4F-3703-4D42-AE1B-30ADAD3C2764}">
      <text>
        <r>
          <rPr>
            <b/>
            <sz val="9"/>
            <color indexed="81"/>
            <rFont val="Tahoma"/>
            <family val="2"/>
          </rPr>
          <t>Becky Dzingeleski:</t>
        </r>
        <r>
          <rPr>
            <sz val="9"/>
            <color indexed="81"/>
            <rFont val="Tahoma"/>
            <family val="2"/>
          </rPr>
          <t xml:space="preserve">
Per FOD is a new Unit.  Contributions began in 2018</t>
        </r>
      </text>
    </comment>
    <comment ref="ZV19" authorId="0" shapeId="0" xr:uid="{8E0B2B31-0AD3-4FCA-9F79-3E8D2FE0E87F}">
      <text>
        <r>
          <rPr>
            <b/>
            <sz val="9"/>
            <color indexed="81"/>
            <rFont val="Tahoma"/>
            <family val="2"/>
          </rPr>
          <t>Becky Dzingeleski:</t>
        </r>
        <r>
          <rPr>
            <sz val="9"/>
            <color indexed="81"/>
            <rFont val="Tahoma"/>
            <family val="2"/>
          </rPr>
          <t xml:space="preserve">
Per FOD is a new Unit.  Contributions began in 2018</t>
        </r>
      </text>
    </comment>
    <comment ref="ZZ19" authorId="0" shapeId="0" xr:uid="{B4ED4E5D-5E22-4076-991D-E8C9A00C53C3}">
      <text>
        <r>
          <rPr>
            <b/>
            <sz val="9"/>
            <color indexed="81"/>
            <rFont val="Tahoma"/>
            <family val="2"/>
          </rPr>
          <t>Becky Dzingeleski:</t>
        </r>
        <r>
          <rPr>
            <sz val="9"/>
            <color indexed="81"/>
            <rFont val="Tahoma"/>
            <family val="2"/>
          </rPr>
          <t xml:space="preserve">
Per FOD is a new Unit.  Contributions began in 2018</t>
        </r>
      </text>
    </comment>
    <comment ref="AAD19" authorId="0" shapeId="0" xr:uid="{5A9E8E1F-7600-4EC9-8EE6-5912EAA0F66E}">
      <text>
        <r>
          <rPr>
            <b/>
            <sz val="9"/>
            <color indexed="81"/>
            <rFont val="Tahoma"/>
            <family val="2"/>
          </rPr>
          <t>Becky Dzingeleski:</t>
        </r>
        <r>
          <rPr>
            <sz val="9"/>
            <color indexed="81"/>
            <rFont val="Tahoma"/>
            <family val="2"/>
          </rPr>
          <t xml:space="preserve">
Per FOD is a new Unit.  Contributions began in 2018</t>
        </r>
      </text>
    </comment>
    <comment ref="AAH19" authorId="0" shapeId="0" xr:uid="{19E34C7F-27A5-4AE6-BA55-61CDBE72D681}">
      <text>
        <r>
          <rPr>
            <b/>
            <sz val="9"/>
            <color indexed="81"/>
            <rFont val="Tahoma"/>
            <family val="2"/>
          </rPr>
          <t>Becky Dzingeleski:</t>
        </r>
        <r>
          <rPr>
            <sz val="9"/>
            <color indexed="81"/>
            <rFont val="Tahoma"/>
            <family val="2"/>
          </rPr>
          <t xml:space="preserve">
Per FOD is a new Unit.  Contributions began in 2018</t>
        </r>
      </text>
    </comment>
    <comment ref="AAL19" authorId="0" shapeId="0" xr:uid="{E131210E-CA4B-46F6-BE3B-6CBB42B59E78}">
      <text>
        <r>
          <rPr>
            <b/>
            <sz val="9"/>
            <color indexed="81"/>
            <rFont val="Tahoma"/>
            <family val="2"/>
          </rPr>
          <t>Becky Dzingeleski:</t>
        </r>
        <r>
          <rPr>
            <sz val="9"/>
            <color indexed="81"/>
            <rFont val="Tahoma"/>
            <family val="2"/>
          </rPr>
          <t xml:space="preserve">
Per FOD is a new Unit.  Contributions began in 2018</t>
        </r>
      </text>
    </comment>
    <comment ref="AAP19" authorId="0" shapeId="0" xr:uid="{691327C1-6811-49D7-9C32-786DDA033BBD}">
      <text>
        <r>
          <rPr>
            <b/>
            <sz val="9"/>
            <color indexed="81"/>
            <rFont val="Tahoma"/>
            <family val="2"/>
          </rPr>
          <t>Becky Dzingeleski:</t>
        </r>
        <r>
          <rPr>
            <sz val="9"/>
            <color indexed="81"/>
            <rFont val="Tahoma"/>
            <family val="2"/>
          </rPr>
          <t xml:space="preserve">
Per FOD is a new Unit.  Contributions began in 2018</t>
        </r>
      </text>
    </comment>
    <comment ref="AAT19" authorId="0" shapeId="0" xr:uid="{6F030866-4AC8-41B3-AA7B-CF4F2AB3610E}">
      <text>
        <r>
          <rPr>
            <b/>
            <sz val="9"/>
            <color indexed="81"/>
            <rFont val="Tahoma"/>
            <family val="2"/>
          </rPr>
          <t>Becky Dzingeleski:</t>
        </r>
        <r>
          <rPr>
            <sz val="9"/>
            <color indexed="81"/>
            <rFont val="Tahoma"/>
            <family val="2"/>
          </rPr>
          <t xml:space="preserve">
Per FOD is a new Unit.  Contributions began in 2018</t>
        </r>
      </text>
    </comment>
    <comment ref="AAX19" authorId="0" shapeId="0" xr:uid="{34FAE668-F797-43F3-BBCF-A1EE01D9A14E}">
      <text>
        <r>
          <rPr>
            <b/>
            <sz val="9"/>
            <color indexed="81"/>
            <rFont val="Tahoma"/>
            <family val="2"/>
          </rPr>
          <t>Becky Dzingeleski:</t>
        </r>
        <r>
          <rPr>
            <sz val="9"/>
            <color indexed="81"/>
            <rFont val="Tahoma"/>
            <family val="2"/>
          </rPr>
          <t xml:space="preserve">
Per FOD is a new Unit.  Contributions began in 2018</t>
        </r>
      </text>
    </comment>
    <comment ref="ABB19" authorId="0" shapeId="0" xr:uid="{AF197954-BBCB-432F-9390-6CD77BB2837B}">
      <text>
        <r>
          <rPr>
            <b/>
            <sz val="9"/>
            <color indexed="81"/>
            <rFont val="Tahoma"/>
            <family val="2"/>
          </rPr>
          <t>Becky Dzingeleski:</t>
        </r>
        <r>
          <rPr>
            <sz val="9"/>
            <color indexed="81"/>
            <rFont val="Tahoma"/>
            <family val="2"/>
          </rPr>
          <t xml:space="preserve">
Per FOD is a new Unit.  Contributions began in 2018</t>
        </r>
      </text>
    </comment>
    <comment ref="ABF19" authorId="0" shapeId="0" xr:uid="{C62E4F99-17CE-4139-87D4-84A598CAB3C7}">
      <text>
        <r>
          <rPr>
            <b/>
            <sz val="9"/>
            <color indexed="81"/>
            <rFont val="Tahoma"/>
            <family val="2"/>
          </rPr>
          <t>Becky Dzingeleski:</t>
        </r>
        <r>
          <rPr>
            <sz val="9"/>
            <color indexed="81"/>
            <rFont val="Tahoma"/>
            <family val="2"/>
          </rPr>
          <t xml:space="preserve">
Per FOD is a new Unit.  Contributions began in 2018</t>
        </r>
      </text>
    </comment>
    <comment ref="ABJ19" authorId="0" shapeId="0" xr:uid="{20AF5472-AACF-45A0-A145-1C246CF8FEAD}">
      <text>
        <r>
          <rPr>
            <b/>
            <sz val="9"/>
            <color indexed="81"/>
            <rFont val="Tahoma"/>
            <family val="2"/>
          </rPr>
          <t>Becky Dzingeleski:</t>
        </r>
        <r>
          <rPr>
            <sz val="9"/>
            <color indexed="81"/>
            <rFont val="Tahoma"/>
            <family val="2"/>
          </rPr>
          <t xml:space="preserve">
Per FOD is a new Unit.  Contributions began in 2018</t>
        </r>
      </text>
    </comment>
    <comment ref="ABN19" authorId="0" shapeId="0" xr:uid="{459530F8-A16C-41B8-9717-8A0126754204}">
      <text>
        <r>
          <rPr>
            <b/>
            <sz val="9"/>
            <color indexed="81"/>
            <rFont val="Tahoma"/>
            <family val="2"/>
          </rPr>
          <t>Becky Dzingeleski:</t>
        </r>
        <r>
          <rPr>
            <sz val="9"/>
            <color indexed="81"/>
            <rFont val="Tahoma"/>
            <family val="2"/>
          </rPr>
          <t xml:space="preserve">
Per FOD is a new Unit.  Contributions began in 2018</t>
        </r>
      </text>
    </comment>
    <comment ref="ABR19" authorId="0" shapeId="0" xr:uid="{36CA02DC-CBF2-48E1-A557-14063872A302}">
      <text>
        <r>
          <rPr>
            <b/>
            <sz val="9"/>
            <color indexed="81"/>
            <rFont val="Tahoma"/>
            <family val="2"/>
          </rPr>
          <t>Becky Dzingeleski:</t>
        </r>
        <r>
          <rPr>
            <sz val="9"/>
            <color indexed="81"/>
            <rFont val="Tahoma"/>
            <family val="2"/>
          </rPr>
          <t xml:space="preserve">
Per FOD is a new Unit.  Contributions began in 2018</t>
        </r>
      </text>
    </comment>
    <comment ref="ABV19" authorId="0" shapeId="0" xr:uid="{597157B4-DDB8-424C-9DB1-2BA3E8BA1118}">
      <text>
        <r>
          <rPr>
            <b/>
            <sz val="9"/>
            <color indexed="81"/>
            <rFont val="Tahoma"/>
            <family val="2"/>
          </rPr>
          <t>Becky Dzingeleski:</t>
        </r>
        <r>
          <rPr>
            <sz val="9"/>
            <color indexed="81"/>
            <rFont val="Tahoma"/>
            <family val="2"/>
          </rPr>
          <t xml:space="preserve">
Per FOD is a new Unit.  Contributions began in 2018</t>
        </r>
      </text>
    </comment>
    <comment ref="ABZ19" authorId="0" shapeId="0" xr:uid="{8C7A1B3F-E573-4780-A7DE-8EF446020499}">
      <text>
        <r>
          <rPr>
            <b/>
            <sz val="9"/>
            <color indexed="81"/>
            <rFont val="Tahoma"/>
            <family val="2"/>
          </rPr>
          <t>Becky Dzingeleski:</t>
        </r>
        <r>
          <rPr>
            <sz val="9"/>
            <color indexed="81"/>
            <rFont val="Tahoma"/>
            <family val="2"/>
          </rPr>
          <t xml:space="preserve">
Per FOD is a new Unit.  Contributions began in 2018</t>
        </r>
      </text>
    </comment>
    <comment ref="ACD19" authorId="0" shapeId="0" xr:uid="{D9A4525D-E88E-4178-B8B1-17EC930929C2}">
      <text>
        <r>
          <rPr>
            <b/>
            <sz val="9"/>
            <color indexed="81"/>
            <rFont val="Tahoma"/>
            <family val="2"/>
          </rPr>
          <t>Becky Dzingeleski:</t>
        </r>
        <r>
          <rPr>
            <sz val="9"/>
            <color indexed="81"/>
            <rFont val="Tahoma"/>
            <family val="2"/>
          </rPr>
          <t xml:space="preserve">
Per FOD is a new Unit.  Contributions began in 2018</t>
        </r>
      </text>
    </comment>
    <comment ref="ACH19" authorId="0" shapeId="0" xr:uid="{394DB31E-316F-42AB-9672-351970B3516F}">
      <text>
        <r>
          <rPr>
            <b/>
            <sz val="9"/>
            <color indexed="81"/>
            <rFont val="Tahoma"/>
            <family val="2"/>
          </rPr>
          <t>Becky Dzingeleski:</t>
        </r>
        <r>
          <rPr>
            <sz val="9"/>
            <color indexed="81"/>
            <rFont val="Tahoma"/>
            <family val="2"/>
          </rPr>
          <t xml:space="preserve">
Per FOD is a new Unit.  Contributions began in 2018</t>
        </r>
      </text>
    </comment>
    <comment ref="ACL19" authorId="0" shapeId="0" xr:uid="{8A3D9935-9728-4E6D-9BE4-A555693AAD2E}">
      <text>
        <r>
          <rPr>
            <b/>
            <sz val="9"/>
            <color indexed="81"/>
            <rFont val="Tahoma"/>
            <family val="2"/>
          </rPr>
          <t>Becky Dzingeleski:</t>
        </r>
        <r>
          <rPr>
            <sz val="9"/>
            <color indexed="81"/>
            <rFont val="Tahoma"/>
            <family val="2"/>
          </rPr>
          <t xml:space="preserve">
Per FOD is a new Unit.  Contributions began in 2018</t>
        </r>
      </text>
    </comment>
    <comment ref="ACP19" authorId="0" shapeId="0" xr:uid="{DE9CCF7F-AF07-4690-B594-E931F6C5798A}">
      <text>
        <r>
          <rPr>
            <b/>
            <sz val="9"/>
            <color indexed="81"/>
            <rFont val="Tahoma"/>
            <family val="2"/>
          </rPr>
          <t>Becky Dzingeleski:</t>
        </r>
        <r>
          <rPr>
            <sz val="9"/>
            <color indexed="81"/>
            <rFont val="Tahoma"/>
            <family val="2"/>
          </rPr>
          <t xml:space="preserve">
Per FOD is a new Unit.  Contributions began in 2018</t>
        </r>
      </text>
    </comment>
    <comment ref="ACT19" authorId="0" shapeId="0" xr:uid="{068F04EB-8D05-41B5-964C-5EEEE682001B}">
      <text>
        <r>
          <rPr>
            <b/>
            <sz val="9"/>
            <color indexed="81"/>
            <rFont val="Tahoma"/>
            <family val="2"/>
          </rPr>
          <t>Becky Dzingeleski:</t>
        </r>
        <r>
          <rPr>
            <sz val="9"/>
            <color indexed="81"/>
            <rFont val="Tahoma"/>
            <family val="2"/>
          </rPr>
          <t xml:space="preserve">
Per FOD is a new Unit.  Contributions began in 2018</t>
        </r>
      </text>
    </comment>
    <comment ref="ACX19" authorId="0" shapeId="0" xr:uid="{374D51EB-9AD9-4811-834C-CB60CADC5F62}">
      <text>
        <r>
          <rPr>
            <b/>
            <sz val="9"/>
            <color indexed="81"/>
            <rFont val="Tahoma"/>
            <family val="2"/>
          </rPr>
          <t>Becky Dzingeleski:</t>
        </r>
        <r>
          <rPr>
            <sz val="9"/>
            <color indexed="81"/>
            <rFont val="Tahoma"/>
            <family val="2"/>
          </rPr>
          <t xml:space="preserve">
Per FOD is a new Unit.  Contributions began in 2018</t>
        </r>
      </text>
    </comment>
    <comment ref="ADB19" authorId="0" shapeId="0" xr:uid="{7F24DFC3-DFB4-4709-A357-1CB3C17DC650}">
      <text>
        <r>
          <rPr>
            <b/>
            <sz val="9"/>
            <color indexed="81"/>
            <rFont val="Tahoma"/>
            <family val="2"/>
          </rPr>
          <t>Becky Dzingeleski:</t>
        </r>
        <r>
          <rPr>
            <sz val="9"/>
            <color indexed="81"/>
            <rFont val="Tahoma"/>
            <family val="2"/>
          </rPr>
          <t xml:space="preserve">
Per FOD is a new Unit.  Contributions began in 2018</t>
        </r>
      </text>
    </comment>
    <comment ref="ADF19" authorId="0" shapeId="0" xr:uid="{8F2681AF-1198-4907-B30A-B61AC3A9E9C4}">
      <text>
        <r>
          <rPr>
            <b/>
            <sz val="9"/>
            <color indexed="81"/>
            <rFont val="Tahoma"/>
            <family val="2"/>
          </rPr>
          <t>Becky Dzingeleski:</t>
        </r>
        <r>
          <rPr>
            <sz val="9"/>
            <color indexed="81"/>
            <rFont val="Tahoma"/>
            <family val="2"/>
          </rPr>
          <t xml:space="preserve">
Per FOD is a new Unit.  Contributions began in 2018</t>
        </r>
      </text>
    </comment>
    <comment ref="ADJ19" authorId="0" shapeId="0" xr:uid="{1D1B2955-9B31-4B54-9BBD-19077B0A7FC1}">
      <text>
        <r>
          <rPr>
            <b/>
            <sz val="9"/>
            <color indexed="81"/>
            <rFont val="Tahoma"/>
            <family val="2"/>
          </rPr>
          <t>Becky Dzingeleski:</t>
        </r>
        <r>
          <rPr>
            <sz val="9"/>
            <color indexed="81"/>
            <rFont val="Tahoma"/>
            <family val="2"/>
          </rPr>
          <t xml:space="preserve">
Per FOD is a new Unit.  Contributions began in 2018</t>
        </r>
      </text>
    </comment>
    <comment ref="ADN19" authorId="0" shapeId="0" xr:uid="{EFE2145F-BBDA-47C9-89B9-1931C9B53D2F}">
      <text>
        <r>
          <rPr>
            <b/>
            <sz val="9"/>
            <color indexed="81"/>
            <rFont val="Tahoma"/>
            <family val="2"/>
          </rPr>
          <t>Becky Dzingeleski:</t>
        </r>
        <r>
          <rPr>
            <sz val="9"/>
            <color indexed="81"/>
            <rFont val="Tahoma"/>
            <family val="2"/>
          </rPr>
          <t xml:space="preserve">
Per FOD is a new Unit.  Contributions began in 2018</t>
        </r>
      </text>
    </comment>
    <comment ref="ADR19" authorId="0" shapeId="0" xr:uid="{2B1EBAA7-81D0-40D2-A448-C5E195591B43}">
      <text>
        <r>
          <rPr>
            <b/>
            <sz val="9"/>
            <color indexed="81"/>
            <rFont val="Tahoma"/>
            <family val="2"/>
          </rPr>
          <t>Becky Dzingeleski:</t>
        </r>
        <r>
          <rPr>
            <sz val="9"/>
            <color indexed="81"/>
            <rFont val="Tahoma"/>
            <family val="2"/>
          </rPr>
          <t xml:space="preserve">
Per FOD is a new Unit.  Contributions began in 2018</t>
        </r>
      </text>
    </comment>
    <comment ref="ADV19" authorId="0" shapeId="0" xr:uid="{F7969A11-A75A-456E-8558-B51697063D73}">
      <text>
        <r>
          <rPr>
            <b/>
            <sz val="9"/>
            <color indexed="81"/>
            <rFont val="Tahoma"/>
            <family val="2"/>
          </rPr>
          <t>Becky Dzingeleski:</t>
        </r>
        <r>
          <rPr>
            <sz val="9"/>
            <color indexed="81"/>
            <rFont val="Tahoma"/>
            <family val="2"/>
          </rPr>
          <t xml:space="preserve">
Per FOD is a new Unit.  Contributions began in 2018</t>
        </r>
      </text>
    </comment>
    <comment ref="ADZ19" authorId="0" shapeId="0" xr:uid="{82D4C944-4A46-4CD5-93BD-E46D4A3AA941}">
      <text>
        <r>
          <rPr>
            <b/>
            <sz val="9"/>
            <color indexed="81"/>
            <rFont val="Tahoma"/>
            <family val="2"/>
          </rPr>
          <t>Becky Dzingeleski:</t>
        </r>
        <r>
          <rPr>
            <sz val="9"/>
            <color indexed="81"/>
            <rFont val="Tahoma"/>
            <family val="2"/>
          </rPr>
          <t xml:space="preserve">
Per FOD is a new Unit.  Contributions began in 2018</t>
        </r>
      </text>
    </comment>
    <comment ref="AED19" authorId="0" shapeId="0" xr:uid="{313F663F-B0F9-4873-B74C-AC45E5D8837F}">
      <text>
        <r>
          <rPr>
            <b/>
            <sz val="9"/>
            <color indexed="81"/>
            <rFont val="Tahoma"/>
            <family val="2"/>
          </rPr>
          <t>Becky Dzingeleski:</t>
        </r>
        <r>
          <rPr>
            <sz val="9"/>
            <color indexed="81"/>
            <rFont val="Tahoma"/>
            <family val="2"/>
          </rPr>
          <t xml:space="preserve">
Per FOD is a new Unit.  Contributions began in 2018</t>
        </r>
      </text>
    </comment>
    <comment ref="AEH19" authorId="0" shapeId="0" xr:uid="{79A49360-0D9C-4334-BB8E-01AE2FB9CF61}">
      <text>
        <r>
          <rPr>
            <b/>
            <sz val="9"/>
            <color indexed="81"/>
            <rFont val="Tahoma"/>
            <family val="2"/>
          </rPr>
          <t>Becky Dzingeleski:</t>
        </r>
        <r>
          <rPr>
            <sz val="9"/>
            <color indexed="81"/>
            <rFont val="Tahoma"/>
            <family val="2"/>
          </rPr>
          <t xml:space="preserve">
Per FOD is a new Unit.  Contributions began in 2018</t>
        </r>
      </text>
    </comment>
    <comment ref="AEL19" authorId="0" shapeId="0" xr:uid="{4D464279-DBC9-4008-9EA0-35C7A2ED44CC}">
      <text>
        <r>
          <rPr>
            <b/>
            <sz val="9"/>
            <color indexed="81"/>
            <rFont val="Tahoma"/>
            <family val="2"/>
          </rPr>
          <t>Becky Dzingeleski:</t>
        </r>
        <r>
          <rPr>
            <sz val="9"/>
            <color indexed="81"/>
            <rFont val="Tahoma"/>
            <family val="2"/>
          </rPr>
          <t xml:space="preserve">
Per FOD is a new Unit.  Contributions began in 2018</t>
        </r>
      </text>
    </comment>
    <comment ref="AEP19" authorId="0" shapeId="0" xr:uid="{6AF34FA9-9ED0-49F2-9985-316E497DECA5}">
      <text>
        <r>
          <rPr>
            <b/>
            <sz val="9"/>
            <color indexed="81"/>
            <rFont val="Tahoma"/>
            <family val="2"/>
          </rPr>
          <t>Becky Dzingeleski:</t>
        </r>
        <r>
          <rPr>
            <sz val="9"/>
            <color indexed="81"/>
            <rFont val="Tahoma"/>
            <family val="2"/>
          </rPr>
          <t xml:space="preserve">
Per FOD is a new Unit.  Contributions began in 2018</t>
        </r>
      </text>
    </comment>
    <comment ref="AET19" authorId="0" shapeId="0" xr:uid="{5B6B3A7D-7579-40AF-B883-B57221617527}">
      <text>
        <r>
          <rPr>
            <b/>
            <sz val="9"/>
            <color indexed="81"/>
            <rFont val="Tahoma"/>
            <family val="2"/>
          </rPr>
          <t>Becky Dzingeleski:</t>
        </r>
        <r>
          <rPr>
            <sz val="9"/>
            <color indexed="81"/>
            <rFont val="Tahoma"/>
            <family val="2"/>
          </rPr>
          <t xml:space="preserve">
Per FOD is a new Unit.  Contributions began in 2018</t>
        </r>
      </text>
    </comment>
    <comment ref="AEX19" authorId="0" shapeId="0" xr:uid="{7602FA0E-35E8-40FC-9757-D9B9786DB917}">
      <text>
        <r>
          <rPr>
            <b/>
            <sz val="9"/>
            <color indexed="81"/>
            <rFont val="Tahoma"/>
            <family val="2"/>
          </rPr>
          <t>Becky Dzingeleski:</t>
        </r>
        <r>
          <rPr>
            <sz val="9"/>
            <color indexed="81"/>
            <rFont val="Tahoma"/>
            <family val="2"/>
          </rPr>
          <t xml:space="preserve">
Per FOD is a new Unit.  Contributions began in 2018</t>
        </r>
      </text>
    </comment>
    <comment ref="AFB19" authorId="0" shapeId="0" xr:uid="{895477F1-DAE6-41F3-BB14-640F0770DC94}">
      <text>
        <r>
          <rPr>
            <b/>
            <sz val="9"/>
            <color indexed="81"/>
            <rFont val="Tahoma"/>
            <family val="2"/>
          </rPr>
          <t>Becky Dzingeleski:</t>
        </r>
        <r>
          <rPr>
            <sz val="9"/>
            <color indexed="81"/>
            <rFont val="Tahoma"/>
            <family val="2"/>
          </rPr>
          <t xml:space="preserve">
Per FOD is a new Unit.  Contributions began in 2018</t>
        </r>
      </text>
    </comment>
    <comment ref="AFF19" authorId="0" shapeId="0" xr:uid="{3A6C11E6-09D2-4854-8BF8-4C9BAC6A0A96}">
      <text>
        <r>
          <rPr>
            <b/>
            <sz val="9"/>
            <color indexed="81"/>
            <rFont val="Tahoma"/>
            <family val="2"/>
          </rPr>
          <t>Becky Dzingeleski:</t>
        </r>
        <r>
          <rPr>
            <sz val="9"/>
            <color indexed="81"/>
            <rFont val="Tahoma"/>
            <family val="2"/>
          </rPr>
          <t xml:space="preserve">
Per FOD is a new Unit.  Contributions began in 2018</t>
        </r>
      </text>
    </comment>
    <comment ref="AFJ19" authorId="0" shapeId="0" xr:uid="{EE3CAB1D-4BEA-4B08-AC09-CB8E266DA5CA}">
      <text>
        <r>
          <rPr>
            <b/>
            <sz val="9"/>
            <color indexed="81"/>
            <rFont val="Tahoma"/>
            <family val="2"/>
          </rPr>
          <t>Becky Dzingeleski:</t>
        </r>
        <r>
          <rPr>
            <sz val="9"/>
            <color indexed="81"/>
            <rFont val="Tahoma"/>
            <family val="2"/>
          </rPr>
          <t xml:space="preserve">
Per FOD is a new Unit.  Contributions began in 2018</t>
        </r>
      </text>
    </comment>
    <comment ref="AFN19" authorId="0" shapeId="0" xr:uid="{EF1BD87D-1D0C-4319-95CC-EA93519662F4}">
      <text>
        <r>
          <rPr>
            <b/>
            <sz val="9"/>
            <color indexed="81"/>
            <rFont val="Tahoma"/>
            <family val="2"/>
          </rPr>
          <t>Becky Dzingeleski:</t>
        </r>
        <r>
          <rPr>
            <sz val="9"/>
            <color indexed="81"/>
            <rFont val="Tahoma"/>
            <family val="2"/>
          </rPr>
          <t xml:space="preserve">
Per FOD is a new Unit.  Contributions began in 2018</t>
        </r>
      </text>
    </comment>
    <comment ref="AFR19" authorId="0" shapeId="0" xr:uid="{E990FEBF-684E-4C31-86D6-296E05C3ADF4}">
      <text>
        <r>
          <rPr>
            <b/>
            <sz val="9"/>
            <color indexed="81"/>
            <rFont val="Tahoma"/>
            <family val="2"/>
          </rPr>
          <t>Becky Dzingeleski:</t>
        </r>
        <r>
          <rPr>
            <sz val="9"/>
            <color indexed="81"/>
            <rFont val="Tahoma"/>
            <family val="2"/>
          </rPr>
          <t xml:space="preserve">
Per FOD is a new Unit.  Contributions began in 2018</t>
        </r>
      </text>
    </comment>
    <comment ref="AFV19" authorId="0" shapeId="0" xr:uid="{F21E025C-64A2-4613-A318-2860D85CA562}">
      <text>
        <r>
          <rPr>
            <b/>
            <sz val="9"/>
            <color indexed="81"/>
            <rFont val="Tahoma"/>
            <family val="2"/>
          </rPr>
          <t>Becky Dzingeleski:</t>
        </r>
        <r>
          <rPr>
            <sz val="9"/>
            <color indexed="81"/>
            <rFont val="Tahoma"/>
            <family val="2"/>
          </rPr>
          <t xml:space="preserve">
Per FOD is a new Unit.  Contributions began in 2018</t>
        </r>
      </text>
    </comment>
    <comment ref="AFZ19" authorId="0" shapeId="0" xr:uid="{7EA814FF-3E5C-4A2B-BDF4-8182CCF5C88E}">
      <text>
        <r>
          <rPr>
            <b/>
            <sz val="9"/>
            <color indexed="81"/>
            <rFont val="Tahoma"/>
            <family val="2"/>
          </rPr>
          <t>Becky Dzingeleski:</t>
        </r>
        <r>
          <rPr>
            <sz val="9"/>
            <color indexed="81"/>
            <rFont val="Tahoma"/>
            <family val="2"/>
          </rPr>
          <t xml:space="preserve">
Per FOD is a new Unit.  Contributions began in 2018</t>
        </r>
      </text>
    </comment>
    <comment ref="AGD19" authorId="0" shapeId="0" xr:uid="{FD319157-74E6-4ED2-A807-11B774EC30DB}">
      <text>
        <r>
          <rPr>
            <b/>
            <sz val="9"/>
            <color indexed="81"/>
            <rFont val="Tahoma"/>
            <family val="2"/>
          </rPr>
          <t>Becky Dzingeleski:</t>
        </r>
        <r>
          <rPr>
            <sz val="9"/>
            <color indexed="81"/>
            <rFont val="Tahoma"/>
            <family val="2"/>
          </rPr>
          <t xml:space="preserve">
Per FOD is a new Unit.  Contributions began in 2018</t>
        </r>
      </text>
    </comment>
    <comment ref="AGH19" authorId="0" shapeId="0" xr:uid="{4F69AA43-CB39-49D4-A770-69BE6E29DEBF}">
      <text>
        <r>
          <rPr>
            <b/>
            <sz val="9"/>
            <color indexed="81"/>
            <rFont val="Tahoma"/>
            <family val="2"/>
          </rPr>
          <t>Becky Dzingeleski:</t>
        </r>
        <r>
          <rPr>
            <sz val="9"/>
            <color indexed="81"/>
            <rFont val="Tahoma"/>
            <family val="2"/>
          </rPr>
          <t xml:space="preserve">
Per FOD is a new Unit.  Contributions began in 2018</t>
        </r>
      </text>
    </comment>
    <comment ref="AGL19" authorId="0" shapeId="0" xr:uid="{B669194C-392E-4983-840C-91FE4C0A9DBD}">
      <text>
        <r>
          <rPr>
            <b/>
            <sz val="9"/>
            <color indexed="81"/>
            <rFont val="Tahoma"/>
            <family val="2"/>
          </rPr>
          <t>Becky Dzingeleski:</t>
        </r>
        <r>
          <rPr>
            <sz val="9"/>
            <color indexed="81"/>
            <rFont val="Tahoma"/>
            <family val="2"/>
          </rPr>
          <t xml:space="preserve">
Per FOD is a new Unit.  Contributions began in 2018</t>
        </r>
      </text>
    </comment>
    <comment ref="AGP19" authorId="0" shapeId="0" xr:uid="{AF5A51CE-4876-4B1F-9665-414FF0879127}">
      <text>
        <r>
          <rPr>
            <b/>
            <sz val="9"/>
            <color indexed="81"/>
            <rFont val="Tahoma"/>
            <family val="2"/>
          </rPr>
          <t>Becky Dzingeleski:</t>
        </r>
        <r>
          <rPr>
            <sz val="9"/>
            <color indexed="81"/>
            <rFont val="Tahoma"/>
            <family val="2"/>
          </rPr>
          <t xml:space="preserve">
Per FOD is a new Unit.  Contributions began in 2018</t>
        </r>
      </text>
    </comment>
    <comment ref="AGT19" authorId="0" shapeId="0" xr:uid="{F4115FD8-F7A6-4DBC-B6F4-2D12A5E18CC1}">
      <text>
        <r>
          <rPr>
            <b/>
            <sz val="9"/>
            <color indexed="81"/>
            <rFont val="Tahoma"/>
            <family val="2"/>
          </rPr>
          <t>Becky Dzingeleski:</t>
        </r>
        <r>
          <rPr>
            <sz val="9"/>
            <color indexed="81"/>
            <rFont val="Tahoma"/>
            <family val="2"/>
          </rPr>
          <t xml:space="preserve">
Per FOD is a new Unit.  Contributions began in 2018</t>
        </r>
      </text>
    </comment>
    <comment ref="AGX19" authorId="0" shapeId="0" xr:uid="{B71F3F72-B39E-4085-9BA9-1E06BEB75C3A}">
      <text>
        <r>
          <rPr>
            <b/>
            <sz val="9"/>
            <color indexed="81"/>
            <rFont val="Tahoma"/>
            <family val="2"/>
          </rPr>
          <t>Becky Dzingeleski:</t>
        </r>
        <r>
          <rPr>
            <sz val="9"/>
            <color indexed="81"/>
            <rFont val="Tahoma"/>
            <family val="2"/>
          </rPr>
          <t xml:space="preserve">
Per FOD is a new Unit.  Contributions began in 2018</t>
        </r>
      </text>
    </comment>
    <comment ref="AHB19" authorId="0" shapeId="0" xr:uid="{211C16EF-4418-428D-A27B-FCF4344E8E81}">
      <text>
        <r>
          <rPr>
            <b/>
            <sz val="9"/>
            <color indexed="81"/>
            <rFont val="Tahoma"/>
            <family val="2"/>
          </rPr>
          <t>Becky Dzingeleski:</t>
        </r>
        <r>
          <rPr>
            <sz val="9"/>
            <color indexed="81"/>
            <rFont val="Tahoma"/>
            <family val="2"/>
          </rPr>
          <t xml:space="preserve">
Per FOD is a new Unit.  Contributions began in 2018</t>
        </r>
      </text>
    </comment>
    <comment ref="AHF19" authorId="0" shapeId="0" xr:uid="{74AFDDC3-43DE-4C15-A0E0-AA2DC9232D16}">
      <text>
        <r>
          <rPr>
            <b/>
            <sz val="9"/>
            <color indexed="81"/>
            <rFont val="Tahoma"/>
            <family val="2"/>
          </rPr>
          <t>Becky Dzingeleski:</t>
        </r>
        <r>
          <rPr>
            <sz val="9"/>
            <color indexed="81"/>
            <rFont val="Tahoma"/>
            <family val="2"/>
          </rPr>
          <t xml:space="preserve">
Per FOD is a new Unit.  Contributions began in 2018</t>
        </r>
      </text>
    </comment>
    <comment ref="AHJ19" authorId="0" shapeId="0" xr:uid="{55C44C8B-3953-4E1D-A585-342665B3AD78}">
      <text>
        <r>
          <rPr>
            <b/>
            <sz val="9"/>
            <color indexed="81"/>
            <rFont val="Tahoma"/>
            <family val="2"/>
          </rPr>
          <t>Becky Dzingeleski:</t>
        </r>
        <r>
          <rPr>
            <sz val="9"/>
            <color indexed="81"/>
            <rFont val="Tahoma"/>
            <family val="2"/>
          </rPr>
          <t xml:space="preserve">
Per FOD is a new Unit.  Contributions began in 2018</t>
        </r>
      </text>
    </comment>
    <comment ref="AHN19" authorId="0" shapeId="0" xr:uid="{6B9A8EF9-D67B-43C5-ADF2-4AC97D180477}">
      <text>
        <r>
          <rPr>
            <b/>
            <sz val="9"/>
            <color indexed="81"/>
            <rFont val="Tahoma"/>
            <family val="2"/>
          </rPr>
          <t>Becky Dzingeleski:</t>
        </r>
        <r>
          <rPr>
            <sz val="9"/>
            <color indexed="81"/>
            <rFont val="Tahoma"/>
            <family val="2"/>
          </rPr>
          <t xml:space="preserve">
Per FOD is a new Unit.  Contributions began in 2018</t>
        </r>
      </text>
    </comment>
    <comment ref="AHR19" authorId="0" shapeId="0" xr:uid="{5A7BCF02-EDFC-41A3-A1E5-53453D63FD14}">
      <text>
        <r>
          <rPr>
            <b/>
            <sz val="9"/>
            <color indexed="81"/>
            <rFont val="Tahoma"/>
            <family val="2"/>
          </rPr>
          <t>Becky Dzingeleski:</t>
        </r>
        <r>
          <rPr>
            <sz val="9"/>
            <color indexed="81"/>
            <rFont val="Tahoma"/>
            <family val="2"/>
          </rPr>
          <t xml:space="preserve">
Per FOD is a new Unit.  Contributions began in 2018</t>
        </r>
      </text>
    </comment>
    <comment ref="AHV19" authorId="0" shapeId="0" xr:uid="{D593A699-59DF-40B0-A505-361A2A0F6C31}">
      <text>
        <r>
          <rPr>
            <b/>
            <sz val="9"/>
            <color indexed="81"/>
            <rFont val="Tahoma"/>
            <family val="2"/>
          </rPr>
          <t>Becky Dzingeleski:</t>
        </r>
        <r>
          <rPr>
            <sz val="9"/>
            <color indexed="81"/>
            <rFont val="Tahoma"/>
            <family val="2"/>
          </rPr>
          <t xml:space="preserve">
Per FOD is a new Unit.  Contributions began in 2018</t>
        </r>
      </text>
    </comment>
    <comment ref="AHZ19" authorId="0" shapeId="0" xr:uid="{ED9407C8-D8D0-4C59-94AD-64515F3165A4}">
      <text>
        <r>
          <rPr>
            <b/>
            <sz val="9"/>
            <color indexed="81"/>
            <rFont val="Tahoma"/>
            <family val="2"/>
          </rPr>
          <t>Becky Dzingeleski:</t>
        </r>
        <r>
          <rPr>
            <sz val="9"/>
            <color indexed="81"/>
            <rFont val="Tahoma"/>
            <family val="2"/>
          </rPr>
          <t xml:space="preserve">
Per FOD is a new Unit.  Contributions began in 2018</t>
        </r>
      </text>
    </comment>
    <comment ref="AID19" authorId="0" shapeId="0" xr:uid="{C0F95323-77C1-4A8B-BD1D-98EA8E31B981}">
      <text>
        <r>
          <rPr>
            <b/>
            <sz val="9"/>
            <color indexed="81"/>
            <rFont val="Tahoma"/>
            <family val="2"/>
          </rPr>
          <t>Becky Dzingeleski:</t>
        </r>
        <r>
          <rPr>
            <sz val="9"/>
            <color indexed="81"/>
            <rFont val="Tahoma"/>
            <family val="2"/>
          </rPr>
          <t xml:space="preserve">
Per FOD is a new Unit.  Contributions began in 2018</t>
        </r>
      </text>
    </comment>
    <comment ref="AIH19" authorId="0" shapeId="0" xr:uid="{53C7A9A7-6688-496C-83B8-5707A08C9FF1}">
      <text>
        <r>
          <rPr>
            <b/>
            <sz val="9"/>
            <color indexed="81"/>
            <rFont val="Tahoma"/>
            <family val="2"/>
          </rPr>
          <t>Becky Dzingeleski:</t>
        </r>
        <r>
          <rPr>
            <sz val="9"/>
            <color indexed="81"/>
            <rFont val="Tahoma"/>
            <family val="2"/>
          </rPr>
          <t xml:space="preserve">
Per FOD is a new Unit.  Contributions began in 2018</t>
        </r>
      </text>
    </comment>
    <comment ref="AIL19" authorId="0" shapeId="0" xr:uid="{12F3C97C-0DDF-4331-AE04-1D5EAD13DB6C}">
      <text>
        <r>
          <rPr>
            <b/>
            <sz val="9"/>
            <color indexed="81"/>
            <rFont val="Tahoma"/>
            <family val="2"/>
          </rPr>
          <t>Becky Dzingeleski:</t>
        </r>
        <r>
          <rPr>
            <sz val="9"/>
            <color indexed="81"/>
            <rFont val="Tahoma"/>
            <family val="2"/>
          </rPr>
          <t xml:space="preserve">
Per FOD is a new Unit.  Contributions began in 2018</t>
        </r>
      </text>
    </comment>
    <comment ref="AIP19" authorId="0" shapeId="0" xr:uid="{6EAAE991-A5C9-4C57-A059-F6AE7AA7A66F}">
      <text>
        <r>
          <rPr>
            <b/>
            <sz val="9"/>
            <color indexed="81"/>
            <rFont val="Tahoma"/>
            <family val="2"/>
          </rPr>
          <t>Becky Dzingeleski:</t>
        </r>
        <r>
          <rPr>
            <sz val="9"/>
            <color indexed="81"/>
            <rFont val="Tahoma"/>
            <family val="2"/>
          </rPr>
          <t xml:space="preserve">
Per FOD is a new Unit.  Contributions began in 2018</t>
        </r>
      </text>
    </comment>
    <comment ref="AIT19" authorId="0" shapeId="0" xr:uid="{A1BD835B-848D-4EB9-B421-E1EA128328EE}">
      <text>
        <r>
          <rPr>
            <b/>
            <sz val="9"/>
            <color indexed="81"/>
            <rFont val="Tahoma"/>
            <family val="2"/>
          </rPr>
          <t>Becky Dzingeleski:</t>
        </r>
        <r>
          <rPr>
            <sz val="9"/>
            <color indexed="81"/>
            <rFont val="Tahoma"/>
            <family val="2"/>
          </rPr>
          <t xml:space="preserve">
Per FOD is a new Unit.  Contributions began in 2018</t>
        </r>
      </text>
    </comment>
    <comment ref="AIX19" authorId="0" shapeId="0" xr:uid="{3EE3307A-814D-42CD-92F1-963F5EC848A0}">
      <text>
        <r>
          <rPr>
            <b/>
            <sz val="9"/>
            <color indexed="81"/>
            <rFont val="Tahoma"/>
            <family val="2"/>
          </rPr>
          <t>Becky Dzingeleski:</t>
        </r>
        <r>
          <rPr>
            <sz val="9"/>
            <color indexed="81"/>
            <rFont val="Tahoma"/>
            <family val="2"/>
          </rPr>
          <t xml:space="preserve">
Per FOD is a new Unit.  Contributions began in 2018</t>
        </r>
      </text>
    </comment>
    <comment ref="AJB19" authorId="0" shapeId="0" xr:uid="{35CF8353-B00E-434F-A8E5-EBE9711395A7}">
      <text>
        <r>
          <rPr>
            <b/>
            <sz val="9"/>
            <color indexed="81"/>
            <rFont val="Tahoma"/>
            <family val="2"/>
          </rPr>
          <t>Becky Dzingeleski:</t>
        </r>
        <r>
          <rPr>
            <sz val="9"/>
            <color indexed="81"/>
            <rFont val="Tahoma"/>
            <family val="2"/>
          </rPr>
          <t xml:space="preserve">
Per FOD is a new Unit.  Contributions began in 2018</t>
        </r>
      </text>
    </comment>
    <comment ref="AJF19" authorId="0" shapeId="0" xr:uid="{078ADBDA-DDF6-40D8-BBDA-3E12FE18290A}">
      <text>
        <r>
          <rPr>
            <b/>
            <sz val="9"/>
            <color indexed="81"/>
            <rFont val="Tahoma"/>
            <family val="2"/>
          </rPr>
          <t>Becky Dzingeleski:</t>
        </r>
        <r>
          <rPr>
            <sz val="9"/>
            <color indexed="81"/>
            <rFont val="Tahoma"/>
            <family val="2"/>
          </rPr>
          <t xml:space="preserve">
Per FOD is a new Unit.  Contributions began in 2018</t>
        </r>
      </text>
    </comment>
    <comment ref="AJJ19" authorId="0" shapeId="0" xr:uid="{5BBCABC8-D5D1-435E-A090-80FD5BA6F8AD}">
      <text>
        <r>
          <rPr>
            <b/>
            <sz val="9"/>
            <color indexed="81"/>
            <rFont val="Tahoma"/>
            <family val="2"/>
          </rPr>
          <t>Becky Dzingeleski:</t>
        </r>
        <r>
          <rPr>
            <sz val="9"/>
            <color indexed="81"/>
            <rFont val="Tahoma"/>
            <family val="2"/>
          </rPr>
          <t xml:space="preserve">
Per FOD is a new Unit.  Contributions began in 2018</t>
        </r>
      </text>
    </comment>
    <comment ref="AJN19" authorId="0" shapeId="0" xr:uid="{149EEEB6-5E14-4A58-9063-AF75F8541614}">
      <text>
        <r>
          <rPr>
            <b/>
            <sz val="9"/>
            <color indexed="81"/>
            <rFont val="Tahoma"/>
            <family val="2"/>
          </rPr>
          <t>Becky Dzingeleski:</t>
        </r>
        <r>
          <rPr>
            <sz val="9"/>
            <color indexed="81"/>
            <rFont val="Tahoma"/>
            <family val="2"/>
          </rPr>
          <t xml:space="preserve">
Per FOD is a new Unit.  Contributions began in 2018</t>
        </r>
      </text>
    </comment>
    <comment ref="AJR19" authorId="0" shapeId="0" xr:uid="{144D216C-1464-46F3-9B24-67A56242C1AC}">
      <text>
        <r>
          <rPr>
            <b/>
            <sz val="9"/>
            <color indexed="81"/>
            <rFont val="Tahoma"/>
            <family val="2"/>
          </rPr>
          <t>Becky Dzingeleski:</t>
        </r>
        <r>
          <rPr>
            <sz val="9"/>
            <color indexed="81"/>
            <rFont val="Tahoma"/>
            <family val="2"/>
          </rPr>
          <t xml:space="preserve">
Per FOD is a new Unit.  Contributions began in 2018</t>
        </r>
      </text>
    </comment>
    <comment ref="AJV19" authorId="0" shapeId="0" xr:uid="{CCAABEFC-44C8-407E-88F1-163F2CB29ABE}">
      <text>
        <r>
          <rPr>
            <b/>
            <sz val="9"/>
            <color indexed="81"/>
            <rFont val="Tahoma"/>
            <family val="2"/>
          </rPr>
          <t>Becky Dzingeleski:</t>
        </r>
        <r>
          <rPr>
            <sz val="9"/>
            <color indexed="81"/>
            <rFont val="Tahoma"/>
            <family val="2"/>
          </rPr>
          <t xml:space="preserve">
Per FOD is a new Unit.  Contributions began in 2018</t>
        </r>
      </text>
    </comment>
    <comment ref="AJZ19" authorId="0" shapeId="0" xr:uid="{F420239D-D6E0-454F-A691-9F180117A51B}">
      <text>
        <r>
          <rPr>
            <b/>
            <sz val="9"/>
            <color indexed="81"/>
            <rFont val="Tahoma"/>
            <family val="2"/>
          </rPr>
          <t>Becky Dzingeleski:</t>
        </r>
        <r>
          <rPr>
            <sz val="9"/>
            <color indexed="81"/>
            <rFont val="Tahoma"/>
            <family val="2"/>
          </rPr>
          <t xml:space="preserve">
Per FOD is a new Unit.  Contributions began in 2018</t>
        </r>
      </text>
    </comment>
    <comment ref="AKD19" authorId="0" shapeId="0" xr:uid="{38E71D9A-FF7E-4132-97EC-A5649B3F2DDF}">
      <text>
        <r>
          <rPr>
            <b/>
            <sz val="9"/>
            <color indexed="81"/>
            <rFont val="Tahoma"/>
            <family val="2"/>
          </rPr>
          <t>Becky Dzingeleski:</t>
        </r>
        <r>
          <rPr>
            <sz val="9"/>
            <color indexed="81"/>
            <rFont val="Tahoma"/>
            <family val="2"/>
          </rPr>
          <t xml:space="preserve">
Per FOD is a new Unit.  Contributions began in 2018</t>
        </r>
      </text>
    </comment>
    <comment ref="AKH19" authorId="0" shapeId="0" xr:uid="{339B86AD-72F2-47BF-BBB7-F400B8376EAF}">
      <text>
        <r>
          <rPr>
            <b/>
            <sz val="9"/>
            <color indexed="81"/>
            <rFont val="Tahoma"/>
            <family val="2"/>
          </rPr>
          <t>Becky Dzingeleski:</t>
        </r>
        <r>
          <rPr>
            <sz val="9"/>
            <color indexed="81"/>
            <rFont val="Tahoma"/>
            <family val="2"/>
          </rPr>
          <t xml:space="preserve">
Per FOD is a new Unit.  Contributions began in 2018</t>
        </r>
      </text>
    </comment>
    <comment ref="AKL19" authorId="0" shapeId="0" xr:uid="{4327993B-8E60-477F-867D-751E0232111F}">
      <text>
        <r>
          <rPr>
            <b/>
            <sz val="9"/>
            <color indexed="81"/>
            <rFont val="Tahoma"/>
            <family val="2"/>
          </rPr>
          <t>Becky Dzingeleski:</t>
        </r>
        <r>
          <rPr>
            <sz val="9"/>
            <color indexed="81"/>
            <rFont val="Tahoma"/>
            <family val="2"/>
          </rPr>
          <t xml:space="preserve">
Per FOD is a new Unit.  Contributions began in 2018</t>
        </r>
      </text>
    </comment>
    <comment ref="AKP19" authorId="0" shapeId="0" xr:uid="{8AF3CCB4-B9D1-41FE-9283-603AF25D1FD3}">
      <text>
        <r>
          <rPr>
            <b/>
            <sz val="9"/>
            <color indexed="81"/>
            <rFont val="Tahoma"/>
            <family val="2"/>
          </rPr>
          <t>Becky Dzingeleski:</t>
        </r>
        <r>
          <rPr>
            <sz val="9"/>
            <color indexed="81"/>
            <rFont val="Tahoma"/>
            <family val="2"/>
          </rPr>
          <t xml:space="preserve">
Per FOD is a new Unit.  Contributions began in 2018</t>
        </r>
      </text>
    </comment>
    <comment ref="AKT19" authorId="0" shapeId="0" xr:uid="{56C89197-878D-45C2-A2F4-A8B385EEF2E3}">
      <text>
        <r>
          <rPr>
            <b/>
            <sz val="9"/>
            <color indexed="81"/>
            <rFont val="Tahoma"/>
            <family val="2"/>
          </rPr>
          <t>Becky Dzingeleski:</t>
        </r>
        <r>
          <rPr>
            <sz val="9"/>
            <color indexed="81"/>
            <rFont val="Tahoma"/>
            <family val="2"/>
          </rPr>
          <t xml:space="preserve">
Per FOD is a new Unit.  Contributions began in 2018</t>
        </r>
      </text>
    </comment>
    <comment ref="AKX19" authorId="0" shapeId="0" xr:uid="{F90FBC66-FCC8-4A30-9658-3A8C0048F743}">
      <text>
        <r>
          <rPr>
            <b/>
            <sz val="9"/>
            <color indexed="81"/>
            <rFont val="Tahoma"/>
            <family val="2"/>
          </rPr>
          <t>Becky Dzingeleski:</t>
        </r>
        <r>
          <rPr>
            <sz val="9"/>
            <color indexed="81"/>
            <rFont val="Tahoma"/>
            <family val="2"/>
          </rPr>
          <t xml:space="preserve">
Per FOD is a new Unit.  Contributions began in 2018</t>
        </r>
      </text>
    </comment>
    <comment ref="ALB19" authorId="0" shapeId="0" xr:uid="{9DC0FBE2-6758-4786-912A-91A5419C1092}">
      <text>
        <r>
          <rPr>
            <b/>
            <sz val="9"/>
            <color indexed="81"/>
            <rFont val="Tahoma"/>
            <family val="2"/>
          </rPr>
          <t>Becky Dzingeleski:</t>
        </r>
        <r>
          <rPr>
            <sz val="9"/>
            <color indexed="81"/>
            <rFont val="Tahoma"/>
            <family val="2"/>
          </rPr>
          <t xml:space="preserve">
Per FOD is a new Unit.  Contributions began in 2018</t>
        </r>
      </text>
    </comment>
    <comment ref="ALF19" authorId="0" shapeId="0" xr:uid="{CE6C6677-E8BA-4A62-AF81-2F5218C3D31A}">
      <text>
        <r>
          <rPr>
            <b/>
            <sz val="9"/>
            <color indexed="81"/>
            <rFont val="Tahoma"/>
            <family val="2"/>
          </rPr>
          <t>Becky Dzingeleski:</t>
        </r>
        <r>
          <rPr>
            <sz val="9"/>
            <color indexed="81"/>
            <rFont val="Tahoma"/>
            <family val="2"/>
          </rPr>
          <t xml:space="preserve">
Per FOD is a new Unit.  Contributions began in 2018</t>
        </r>
      </text>
    </comment>
    <comment ref="ALJ19" authorId="0" shapeId="0" xr:uid="{8D062418-817E-4FA5-9F54-1C85F9972861}">
      <text>
        <r>
          <rPr>
            <b/>
            <sz val="9"/>
            <color indexed="81"/>
            <rFont val="Tahoma"/>
            <family val="2"/>
          </rPr>
          <t>Becky Dzingeleski:</t>
        </r>
        <r>
          <rPr>
            <sz val="9"/>
            <color indexed="81"/>
            <rFont val="Tahoma"/>
            <family val="2"/>
          </rPr>
          <t xml:space="preserve">
Per FOD is a new Unit.  Contributions began in 2018</t>
        </r>
      </text>
    </comment>
    <comment ref="ALN19" authorId="0" shapeId="0" xr:uid="{E9686787-5553-41D3-8AFA-EBBD40CC4F58}">
      <text>
        <r>
          <rPr>
            <b/>
            <sz val="9"/>
            <color indexed="81"/>
            <rFont val="Tahoma"/>
            <family val="2"/>
          </rPr>
          <t>Becky Dzingeleski:</t>
        </r>
        <r>
          <rPr>
            <sz val="9"/>
            <color indexed="81"/>
            <rFont val="Tahoma"/>
            <family val="2"/>
          </rPr>
          <t xml:space="preserve">
Per FOD is a new Unit.  Contributions began in 2018</t>
        </r>
      </text>
    </comment>
    <comment ref="ALR19" authorId="0" shapeId="0" xr:uid="{3E89F44B-58F2-4D1B-8593-CE69A96A6AE7}">
      <text>
        <r>
          <rPr>
            <b/>
            <sz val="9"/>
            <color indexed="81"/>
            <rFont val="Tahoma"/>
            <family val="2"/>
          </rPr>
          <t>Becky Dzingeleski:</t>
        </r>
        <r>
          <rPr>
            <sz val="9"/>
            <color indexed="81"/>
            <rFont val="Tahoma"/>
            <family val="2"/>
          </rPr>
          <t xml:space="preserve">
Per FOD is a new Unit.  Contributions began in 2018</t>
        </r>
      </text>
    </comment>
    <comment ref="ALV19" authorId="0" shapeId="0" xr:uid="{89C57591-FBEF-4601-92C5-FBE81D3650D8}">
      <text>
        <r>
          <rPr>
            <b/>
            <sz val="9"/>
            <color indexed="81"/>
            <rFont val="Tahoma"/>
            <family val="2"/>
          </rPr>
          <t>Becky Dzingeleski:</t>
        </r>
        <r>
          <rPr>
            <sz val="9"/>
            <color indexed="81"/>
            <rFont val="Tahoma"/>
            <family val="2"/>
          </rPr>
          <t xml:space="preserve">
Per FOD is a new Unit.  Contributions began in 2018</t>
        </r>
      </text>
    </comment>
    <comment ref="ALZ19" authorId="0" shapeId="0" xr:uid="{878D0C94-3C13-4F8D-BE44-24E2582DC1A6}">
      <text>
        <r>
          <rPr>
            <b/>
            <sz val="9"/>
            <color indexed="81"/>
            <rFont val="Tahoma"/>
            <family val="2"/>
          </rPr>
          <t>Becky Dzingeleski:</t>
        </r>
        <r>
          <rPr>
            <sz val="9"/>
            <color indexed="81"/>
            <rFont val="Tahoma"/>
            <family val="2"/>
          </rPr>
          <t xml:space="preserve">
Per FOD is a new Unit.  Contributions began in 2018</t>
        </r>
      </text>
    </comment>
    <comment ref="AMD19" authorId="0" shapeId="0" xr:uid="{CD5D556D-DCCC-40AF-ACCA-DAEA6471BDFA}">
      <text>
        <r>
          <rPr>
            <b/>
            <sz val="9"/>
            <color indexed="81"/>
            <rFont val="Tahoma"/>
            <family val="2"/>
          </rPr>
          <t>Becky Dzingeleski:</t>
        </r>
        <r>
          <rPr>
            <sz val="9"/>
            <color indexed="81"/>
            <rFont val="Tahoma"/>
            <family val="2"/>
          </rPr>
          <t xml:space="preserve">
Per FOD is a new Unit.  Contributions began in 2018</t>
        </r>
      </text>
    </comment>
    <comment ref="AMH19" authorId="0" shapeId="0" xr:uid="{A56E13D7-1481-4261-8234-F76B134272D7}">
      <text>
        <r>
          <rPr>
            <b/>
            <sz val="9"/>
            <color indexed="81"/>
            <rFont val="Tahoma"/>
            <family val="2"/>
          </rPr>
          <t>Becky Dzingeleski:</t>
        </r>
        <r>
          <rPr>
            <sz val="9"/>
            <color indexed="81"/>
            <rFont val="Tahoma"/>
            <family val="2"/>
          </rPr>
          <t xml:space="preserve">
Per FOD is a new Unit.  Contributions began in 2018</t>
        </r>
      </text>
    </comment>
    <comment ref="AML19" authorId="0" shapeId="0" xr:uid="{1450F8CD-BAEE-4C8C-BD06-3BA834CF7012}">
      <text>
        <r>
          <rPr>
            <b/>
            <sz val="9"/>
            <color indexed="81"/>
            <rFont val="Tahoma"/>
            <family val="2"/>
          </rPr>
          <t>Becky Dzingeleski:</t>
        </r>
        <r>
          <rPr>
            <sz val="9"/>
            <color indexed="81"/>
            <rFont val="Tahoma"/>
            <family val="2"/>
          </rPr>
          <t xml:space="preserve">
Per FOD is a new Unit.  Contributions began in 2018</t>
        </r>
      </text>
    </comment>
    <comment ref="AMP19" authorId="0" shapeId="0" xr:uid="{10C33446-A9B7-4274-A3EA-AE27BF5B7D4A}">
      <text>
        <r>
          <rPr>
            <b/>
            <sz val="9"/>
            <color indexed="81"/>
            <rFont val="Tahoma"/>
            <family val="2"/>
          </rPr>
          <t>Becky Dzingeleski:</t>
        </r>
        <r>
          <rPr>
            <sz val="9"/>
            <color indexed="81"/>
            <rFont val="Tahoma"/>
            <family val="2"/>
          </rPr>
          <t xml:space="preserve">
Per FOD is a new Unit.  Contributions began in 2018</t>
        </r>
      </text>
    </comment>
    <comment ref="AMT19" authorId="0" shapeId="0" xr:uid="{171DD46D-9298-4DF9-A74C-610982507EAA}">
      <text>
        <r>
          <rPr>
            <b/>
            <sz val="9"/>
            <color indexed="81"/>
            <rFont val="Tahoma"/>
            <family val="2"/>
          </rPr>
          <t>Becky Dzingeleski:</t>
        </r>
        <r>
          <rPr>
            <sz val="9"/>
            <color indexed="81"/>
            <rFont val="Tahoma"/>
            <family val="2"/>
          </rPr>
          <t xml:space="preserve">
Per FOD is a new Unit.  Contributions began in 2018</t>
        </r>
      </text>
    </comment>
    <comment ref="AMX19" authorId="0" shapeId="0" xr:uid="{112B299A-1CC8-480B-B2DA-40DA16F1D340}">
      <text>
        <r>
          <rPr>
            <b/>
            <sz val="9"/>
            <color indexed="81"/>
            <rFont val="Tahoma"/>
            <family val="2"/>
          </rPr>
          <t>Becky Dzingeleski:</t>
        </r>
        <r>
          <rPr>
            <sz val="9"/>
            <color indexed="81"/>
            <rFont val="Tahoma"/>
            <family val="2"/>
          </rPr>
          <t xml:space="preserve">
Per FOD is a new Unit.  Contributions began in 2018</t>
        </r>
      </text>
    </comment>
    <comment ref="ANB19" authorId="0" shapeId="0" xr:uid="{EA5D72D5-BC1A-4DCB-9246-BD833421EE6A}">
      <text>
        <r>
          <rPr>
            <b/>
            <sz val="9"/>
            <color indexed="81"/>
            <rFont val="Tahoma"/>
            <family val="2"/>
          </rPr>
          <t>Becky Dzingeleski:</t>
        </r>
        <r>
          <rPr>
            <sz val="9"/>
            <color indexed="81"/>
            <rFont val="Tahoma"/>
            <family val="2"/>
          </rPr>
          <t xml:space="preserve">
Per FOD is a new Unit.  Contributions began in 2018</t>
        </r>
      </text>
    </comment>
    <comment ref="ANF19" authorId="0" shapeId="0" xr:uid="{022186B8-FA7C-452D-B33B-E7128FE3CD32}">
      <text>
        <r>
          <rPr>
            <b/>
            <sz val="9"/>
            <color indexed="81"/>
            <rFont val="Tahoma"/>
            <family val="2"/>
          </rPr>
          <t>Becky Dzingeleski:</t>
        </r>
        <r>
          <rPr>
            <sz val="9"/>
            <color indexed="81"/>
            <rFont val="Tahoma"/>
            <family val="2"/>
          </rPr>
          <t xml:space="preserve">
Per FOD is a new Unit.  Contributions began in 2018</t>
        </r>
      </text>
    </comment>
    <comment ref="ANJ19" authorId="0" shapeId="0" xr:uid="{9CB22A16-3040-4290-9297-B776B7916D7E}">
      <text>
        <r>
          <rPr>
            <b/>
            <sz val="9"/>
            <color indexed="81"/>
            <rFont val="Tahoma"/>
            <family val="2"/>
          </rPr>
          <t>Becky Dzingeleski:</t>
        </r>
        <r>
          <rPr>
            <sz val="9"/>
            <color indexed="81"/>
            <rFont val="Tahoma"/>
            <family val="2"/>
          </rPr>
          <t xml:space="preserve">
Per FOD is a new Unit.  Contributions began in 2018</t>
        </r>
      </text>
    </comment>
    <comment ref="ANN19" authorId="0" shapeId="0" xr:uid="{8A59DAE9-D3EA-41DE-9A35-B1D510B49DC2}">
      <text>
        <r>
          <rPr>
            <b/>
            <sz val="9"/>
            <color indexed="81"/>
            <rFont val="Tahoma"/>
            <family val="2"/>
          </rPr>
          <t>Becky Dzingeleski:</t>
        </r>
        <r>
          <rPr>
            <sz val="9"/>
            <color indexed="81"/>
            <rFont val="Tahoma"/>
            <family val="2"/>
          </rPr>
          <t xml:space="preserve">
Per FOD is a new Unit.  Contributions began in 2018</t>
        </r>
      </text>
    </comment>
    <comment ref="ANR19" authorId="0" shapeId="0" xr:uid="{D712C664-7226-41AD-86BE-C2880994E95E}">
      <text>
        <r>
          <rPr>
            <b/>
            <sz val="9"/>
            <color indexed="81"/>
            <rFont val="Tahoma"/>
            <family val="2"/>
          </rPr>
          <t>Becky Dzingeleski:</t>
        </r>
        <r>
          <rPr>
            <sz val="9"/>
            <color indexed="81"/>
            <rFont val="Tahoma"/>
            <family val="2"/>
          </rPr>
          <t xml:space="preserve">
Per FOD is a new Unit.  Contributions began in 2018</t>
        </r>
      </text>
    </comment>
    <comment ref="ANV19" authorId="0" shapeId="0" xr:uid="{C6160ABD-11F4-4A93-89DD-85934766F918}">
      <text>
        <r>
          <rPr>
            <b/>
            <sz val="9"/>
            <color indexed="81"/>
            <rFont val="Tahoma"/>
            <family val="2"/>
          </rPr>
          <t>Becky Dzingeleski:</t>
        </r>
        <r>
          <rPr>
            <sz val="9"/>
            <color indexed="81"/>
            <rFont val="Tahoma"/>
            <family val="2"/>
          </rPr>
          <t xml:space="preserve">
Per FOD is a new Unit.  Contributions began in 2018</t>
        </r>
      </text>
    </comment>
    <comment ref="ANZ19" authorId="0" shapeId="0" xr:uid="{27535368-4DD0-4F6B-85C6-4EEE18531999}">
      <text>
        <r>
          <rPr>
            <b/>
            <sz val="9"/>
            <color indexed="81"/>
            <rFont val="Tahoma"/>
            <family val="2"/>
          </rPr>
          <t>Becky Dzingeleski:</t>
        </r>
        <r>
          <rPr>
            <sz val="9"/>
            <color indexed="81"/>
            <rFont val="Tahoma"/>
            <family val="2"/>
          </rPr>
          <t xml:space="preserve">
Per FOD is a new Unit.  Contributions began in 2018</t>
        </r>
      </text>
    </comment>
    <comment ref="AOD19" authorId="0" shapeId="0" xr:uid="{8F87A170-F830-42A4-90CB-3EEDA053E6A9}">
      <text>
        <r>
          <rPr>
            <b/>
            <sz val="9"/>
            <color indexed="81"/>
            <rFont val="Tahoma"/>
            <family val="2"/>
          </rPr>
          <t>Becky Dzingeleski:</t>
        </r>
        <r>
          <rPr>
            <sz val="9"/>
            <color indexed="81"/>
            <rFont val="Tahoma"/>
            <family val="2"/>
          </rPr>
          <t xml:space="preserve">
Per FOD is a new Unit.  Contributions began in 2018</t>
        </r>
      </text>
    </comment>
    <comment ref="AOH19" authorId="0" shapeId="0" xr:uid="{16667CD1-1AEC-46E3-9E6C-ECA586D8462D}">
      <text>
        <r>
          <rPr>
            <b/>
            <sz val="9"/>
            <color indexed="81"/>
            <rFont val="Tahoma"/>
            <family val="2"/>
          </rPr>
          <t>Becky Dzingeleski:</t>
        </r>
        <r>
          <rPr>
            <sz val="9"/>
            <color indexed="81"/>
            <rFont val="Tahoma"/>
            <family val="2"/>
          </rPr>
          <t xml:space="preserve">
Per FOD is a new Unit.  Contributions began in 2018</t>
        </r>
      </text>
    </comment>
    <comment ref="AOL19" authorId="0" shapeId="0" xr:uid="{14827265-4EE6-463D-B29C-BDB8C394AE01}">
      <text>
        <r>
          <rPr>
            <b/>
            <sz val="9"/>
            <color indexed="81"/>
            <rFont val="Tahoma"/>
            <family val="2"/>
          </rPr>
          <t>Becky Dzingeleski:</t>
        </r>
        <r>
          <rPr>
            <sz val="9"/>
            <color indexed="81"/>
            <rFont val="Tahoma"/>
            <family val="2"/>
          </rPr>
          <t xml:space="preserve">
Per FOD is a new Unit.  Contributions began in 2018</t>
        </r>
      </text>
    </comment>
    <comment ref="AOP19" authorId="0" shapeId="0" xr:uid="{44291366-CD9A-45B1-9C4F-638E0C9CADF6}">
      <text>
        <r>
          <rPr>
            <b/>
            <sz val="9"/>
            <color indexed="81"/>
            <rFont val="Tahoma"/>
            <family val="2"/>
          </rPr>
          <t>Becky Dzingeleski:</t>
        </r>
        <r>
          <rPr>
            <sz val="9"/>
            <color indexed="81"/>
            <rFont val="Tahoma"/>
            <family val="2"/>
          </rPr>
          <t xml:space="preserve">
Per FOD is a new Unit.  Contributions began in 2018</t>
        </r>
      </text>
    </comment>
    <comment ref="AOT19" authorId="0" shapeId="0" xr:uid="{1F0CE7B1-81A4-42C7-913A-A0747D72A4B7}">
      <text>
        <r>
          <rPr>
            <b/>
            <sz val="9"/>
            <color indexed="81"/>
            <rFont val="Tahoma"/>
            <family val="2"/>
          </rPr>
          <t>Becky Dzingeleski:</t>
        </r>
        <r>
          <rPr>
            <sz val="9"/>
            <color indexed="81"/>
            <rFont val="Tahoma"/>
            <family val="2"/>
          </rPr>
          <t xml:space="preserve">
Per FOD is a new Unit.  Contributions began in 2018</t>
        </r>
      </text>
    </comment>
    <comment ref="AOX19" authorId="0" shapeId="0" xr:uid="{BED5EA6C-82DF-4186-9ECA-320F804CF2BD}">
      <text>
        <r>
          <rPr>
            <b/>
            <sz val="9"/>
            <color indexed="81"/>
            <rFont val="Tahoma"/>
            <family val="2"/>
          </rPr>
          <t>Becky Dzingeleski:</t>
        </r>
        <r>
          <rPr>
            <sz val="9"/>
            <color indexed="81"/>
            <rFont val="Tahoma"/>
            <family val="2"/>
          </rPr>
          <t xml:space="preserve">
Per FOD is a new Unit.  Contributions began in 2018</t>
        </r>
      </text>
    </comment>
    <comment ref="APB19" authorId="0" shapeId="0" xr:uid="{C19766C7-263F-4FAF-AEF2-DB6787E178D7}">
      <text>
        <r>
          <rPr>
            <b/>
            <sz val="9"/>
            <color indexed="81"/>
            <rFont val="Tahoma"/>
            <family val="2"/>
          </rPr>
          <t>Becky Dzingeleski:</t>
        </r>
        <r>
          <rPr>
            <sz val="9"/>
            <color indexed="81"/>
            <rFont val="Tahoma"/>
            <family val="2"/>
          </rPr>
          <t xml:space="preserve">
Per FOD is a new Unit.  Contributions began in 2018</t>
        </r>
      </text>
    </comment>
    <comment ref="APF19" authorId="0" shapeId="0" xr:uid="{A209204B-7655-41B0-977B-A945103B21F8}">
      <text>
        <r>
          <rPr>
            <b/>
            <sz val="9"/>
            <color indexed="81"/>
            <rFont val="Tahoma"/>
            <family val="2"/>
          </rPr>
          <t>Becky Dzingeleski:</t>
        </r>
        <r>
          <rPr>
            <sz val="9"/>
            <color indexed="81"/>
            <rFont val="Tahoma"/>
            <family val="2"/>
          </rPr>
          <t xml:space="preserve">
Per FOD is a new Unit.  Contributions began in 2018</t>
        </r>
      </text>
    </comment>
    <comment ref="APJ19" authorId="0" shapeId="0" xr:uid="{90135040-041B-4B94-821E-D3F3292E8B50}">
      <text>
        <r>
          <rPr>
            <b/>
            <sz val="9"/>
            <color indexed="81"/>
            <rFont val="Tahoma"/>
            <family val="2"/>
          </rPr>
          <t>Becky Dzingeleski:</t>
        </r>
        <r>
          <rPr>
            <sz val="9"/>
            <color indexed="81"/>
            <rFont val="Tahoma"/>
            <family val="2"/>
          </rPr>
          <t xml:space="preserve">
Per FOD is a new Unit.  Contributions began in 2018</t>
        </r>
      </text>
    </comment>
    <comment ref="APN19" authorId="0" shapeId="0" xr:uid="{E20FBEDB-B94A-4E8A-9C1D-47BF16BE92E0}">
      <text>
        <r>
          <rPr>
            <b/>
            <sz val="9"/>
            <color indexed="81"/>
            <rFont val="Tahoma"/>
            <family val="2"/>
          </rPr>
          <t>Becky Dzingeleski:</t>
        </r>
        <r>
          <rPr>
            <sz val="9"/>
            <color indexed="81"/>
            <rFont val="Tahoma"/>
            <family val="2"/>
          </rPr>
          <t xml:space="preserve">
Per FOD is a new Unit.  Contributions began in 2018</t>
        </r>
      </text>
    </comment>
    <comment ref="APR19" authorId="0" shapeId="0" xr:uid="{E63DBEED-51FA-4BB3-9FC6-D5C8A84537E4}">
      <text>
        <r>
          <rPr>
            <b/>
            <sz val="9"/>
            <color indexed="81"/>
            <rFont val="Tahoma"/>
            <family val="2"/>
          </rPr>
          <t>Becky Dzingeleski:</t>
        </r>
        <r>
          <rPr>
            <sz val="9"/>
            <color indexed="81"/>
            <rFont val="Tahoma"/>
            <family val="2"/>
          </rPr>
          <t xml:space="preserve">
Per FOD is a new Unit.  Contributions began in 2018</t>
        </r>
      </text>
    </comment>
    <comment ref="APV19" authorId="0" shapeId="0" xr:uid="{D443BFFF-4BBE-4EAA-B459-706BAFEE19DC}">
      <text>
        <r>
          <rPr>
            <b/>
            <sz val="9"/>
            <color indexed="81"/>
            <rFont val="Tahoma"/>
            <family val="2"/>
          </rPr>
          <t>Becky Dzingeleski:</t>
        </r>
        <r>
          <rPr>
            <sz val="9"/>
            <color indexed="81"/>
            <rFont val="Tahoma"/>
            <family val="2"/>
          </rPr>
          <t xml:space="preserve">
Per FOD is a new Unit.  Contributions began in 2018</t>
        </r>
      </text>
    </comment>
    <comment ref="APZ19" authorId="0" shapeId="0" xr:uid="{82C74F72-6F37-419F-A4AC-C70569BCA9B2}">
      <text>
        <r>
          <rPr>
            <b/>
            <sz val="9"/>
            <color indexed="81"/>
            <rFont val="Tahoma"/>
            <family val="2"/>
          </rPr>
          <t>Becky Dzingeleski:</t>
        </r>
        <r>
          <rPr>
            <sz val="9"/>
            <color indexed="81"/>
            <rFont val="Tahoma"/>
            <family val="2"/>
          </rPr>
          <t xml:space="preserve">
Per FOD is a new Unit.  Contributions began in 2018</t>
        </r>
      </text>
    </comment>
    <comment ref="AQD19" authorId="0" shapeId="0" xr:uid="{B0C7E3AD-85EA-466F-B531-25D143181FB9}">
      <text>
        <r>
          <rPr>
            <b/>
            <sz val="9"/>
            <color indexed="81"/>
            <rFont val="Tahoma"/>
            <family val="2"/>
          </rPr>
          <t>Becky Dzingeleski:</t>
        </r>
        <r>
          <rPr>
            <sz val="9"/>
            <color indexed="81"/>
            <rFont val="Tahoma"/>
            <family val="2"/>
          </rPr>
          <t xml:space="preserve">
Per FOD is a new Unit.  Contributions began in 2018</t>
        </r>
      </text>
    </comment>
    <comment ref="AQH19" authorId="0" shapeId="0" xr:uid="{B7D48D8A-C313-4DEB-BD10-C2010D379874}">
      <text>
        <r>
          <rPr>
            <b/>
            <sz val="9"/>
            <color indexed="81"/>
            <rFont val="Tahoma"/>
            <family val="2"/>
          </rPr>
          <t>Becky Dzingeleski:</t>
        </r>
        <r>
          <rPr>
            <sz val="9"/>
            <color indexed="81"/>
            <rFont val="Tahoma"/>
            <family val="2"/>
          </rPr>
          <t xml:space="preserve">
Per FOD is a new Unit.  Contributions began in 2018</t>
        </r>
      </text>
    </comment>
    <comment ref="AQL19" authorId="0" shapeId="0" xr:uid="{E81D2FDF-E37A-48F3-8010-3EACA775471C}">
      <text>
        <r>
          <rPr>
            <b/>
            <sz val="9"/>
            <color indexed="81"/>
            <rFont val="Tahoma"/>
            <family val="2"/>
          </rPr>
          <t>Becky Dzingeleski:</t>
        </r>
        <r>
          <rPr>
            <sz val="9"/>
            <color indexed="81"/>
            <rFont val="Tahoma"/>
            <family val="2"/>
          </rPr>
          <t xml:space="preserve">
Per FOD is a new Unit.  Contributions began in 2018</t>
        </r>
      </text>
    </comment>
    <comment ref="AQP19" authorId="0" shapeId="0" xr:uid="{FC376BBD-0209-4C1A-B664-91C2F600E868}">
      <text>
        <r>
          <rPr>
            <b/>
            <sz val="9"/>
            <color indexed="81"/>
            <rFont val="Tahoma"/>
            <family val="2"/>
          </rPr>
          <t>Becky Dzingeleski:</t>
        </r>
        <r>
          <rPr>
            <sz val="9"/>
            <color indexed="81"/>
            <rFont val="Tahoma"/>
            <family val="2"/>
          </rPr>
          <t xml:space="preserve">
Per FOD is a new Unit.  Contributions began in 2018</t>
        </r>
      </text>
    </comment>
    <comment ref="AQT19" authorId="0" shapeId="0" xr:uid="{BE4F98A8-A05E-4D2B-9E08-FB7B5FB037A1}">
      <text>
        <r>
          <rPr>
            <b/>
            <sz val="9"/>
            <color indexed="81"/>
            <rFont val="Tahoma"/>
            <family val="2"/>
          </rPr>
          <t>Becky Dzingeleski:</t>
        </r>
        <r>
          <rPr>
            <sz val="9"/>
            <color indexed="81"/>
            <rFont val="Tahoma"/>
            <family val="2"/>
          </rPr>
          <t xml:space="preserve">
Per FOD is a new Unit.  Contributions began in 2018</t>
        </r>
      </text>
    </comment>
    <comment ref="AQX19" authorId="0" shapeId="0" xr:uid="{598A6179-05B6-43FD-85DA-646F867643F1}">
      <text>
        <r>
          <rPr>
            <b/>
            <sz val="9"/>
            <color indexed="81"/>
            <rFont val="Tahoma"/>
            <family val="2"/>
          </rPr>
          <t>Becky Dzingeleski:</t>
        </r>
        <r>
          <rPr>
            <sz val="9"/>
            <color indexed="81"/>
            <rFont val="Tahoma"/>
            <family val="2"/>
          </rPr>
          <t xml:space="preserve">
Per FOD is a new Unit.  Contributions began in 2018</t>
        </r>
      </text>
    </comment>
    <comment ref="ARB19" authorId="0" shapeId="0" xr:uid="{4ED5E85B-783C-4D78-BB11-404C19C7E796}">
      <text>
        <r>
          <rPr>
            <b/>
            <sz val="9"/>
            <color indexed="81"/>
            <rFont val="Tahoma"/>
            <family val="2"/>
          </rPr>
          <t>Becky Dzingeleski:</t>
        </r>
        <r>
          <rPr>
            <sz val="9"/>
            <color indexed="81"/>
            <rFont val="Tahoma"/>
            <family val="2"/>
          </rPr>
          <t xml:space="preserve">
Per FOD is a new Unit.  Contributions began in 2018</t>
        </r>
      </text>
    </comment>
    <comment ref="ARF19" authorId="0" shapeId="0" xr:uid="{A561FDA1-6587-4D01-96C2-37BC9AF506DE}">
      <text>
        <r>
          <rPr>
            <b/>
            <sz val="9"/>
            <color indexed="81"/>
            <rFont val="Tahoma"/>
            <family val="2"/>
          </rPr>
          <t>Becky Dzingeleski:</t>
        </r>
        <r>
          <rPr>
            <sz val="9"/>
            <color indexed="81"/>
            <rFont val="Tahoma"/>
            <family val="2"/>
          </rPr>
          <t xml:space="preserve">
Per FOD is a new Unit.  Contributions began in 2018</t>
        </r>
      </text>
    </comment>
    <comment ref="ARJ19" authorId="0" shapeId="0" xr:uid="{EB4EE6BC-7069-441F-8A7A-D1705A82A6B4}">
      <text>
        <r>
          <rPr>
            <b/>
            <sz val="9"/>
            <color indexed="81"/>
            <rFont val="Tahoma"/>
            <family val="2"/>
          </rPr>
          <t>Becky Dzingeleski:</t>
        </r>
        <r>
          <rPr>
            <sz val="9"/>
            <color indexed="81"/>
            <rFont val="Tahoma"/>
            <family val="2"/>
          </rPr>
          <t xml:space="preserve">
Per FOD is a new Unit.  Contributions began in 2018</t>
        </r>
      </text>
    </comment>
    <comment ref="ARN19" authorId="0" shapeId="0" xr:uid="{33A6AE2F-E252-4774-99C6-164415D14CD0}">
      <text>
        <r>
          <rPr>
            <b/>
            <sz val="9"/>
            <color indexed="81"/>
            <rFont val="Tahoma"/>
            <family val="2"/>
          </rPr>
          <t>Becky Dzingeleski:</t>
        </r>
        <r>
          <rPr>
            <sz val="9"/>
            <color indexed="81"/>
            <rFont val="Tahoma"/>
            <family val="2"/>
          </rPr>
          <t xml:space="preserve">
Per FOD is a new Unit.  Contributions began in 2018</t>
        </r>
      </text>
    </comment>
    <comment ref="ARR19" authorId="0" shapeId="0" xr:uid="{A4C65B17-26FA-4C12-8975-F2622900CEBE}">
      <text>
        <r>
          <rPr>
            <b/>
            <sz val="9"/>
            <color indexed="81"/>
            <rFont val="Tahoma"/>
            <family val="2"/>
          </rPr>
          <t>Becky Dzingeleski:</t>
        </r>
        <r>
          <rPr>
            <sz val="9"/>
            <color indexed="81"/>
            <rFont val="Tahoma"/>
            <family val="2"/>
          </rPr>
          <t xml:space="preserve">
Per FOD is a new Unit.  Contributions began in 2018</t>
        </r>
      </text>
    </comment>
    <comment ref="ARV19" authorId="0" shapeId="0" xr:uid="{A6FCA02A-1DFF-45C5-B312-FDBDE2AD1BE1}">
      <text>
        <r>
          <rPr>
            <b/>
            <sz val="9"/>
            <color indexed="81"/>
            <rFont val="Tahoma"/>
            <family val="2"/>
          </rPr>
          <t>Becky Dzingeleski:</t>
        </r>
        <r>
          <rPr>
            <sz val="9"/>
            <color indexed="81"/>
            <rFont val="Tahoma"/>
            <family val="2"/>
          </rPr>
          <t xml:space="preserve">
Per FOD is a new Unit.  Contributions began in 2018</t>
        </r>
      </text>
    </comment>
    <comment ref="ARZ19" authorId="0" shapeId="0" xr:uid="{CA066B40-880E-4EB3-95BC-D64EF8E84A84}">
      <text>
        <r>
          <rPr>
            <b/>
            <sz val="9"/>
            <color indexed="81"/>
            <rFont val="Tahoma"/>
            <family val="2"/>
          </rPr>
          <t>Becky Dzingeleski:</t>
        </r>
        <r>
          <rPr>
            <sz val="9"/>
            <color indexed="81"/>
            <rFont val="Tahoma"/>
            <family val="2"/>
          </rPr>
          <t xml:space="preserve">
Per FOD is a new Unit.  Contributions began in 2018</t>
        </r>
      </text>
    </comment>
    <comment ref="ASD19" authorId="0" shapeId="0" xr:uid="{7A07CBAD-CE21-4A75-8609-AE067274B591}">
      <text>
        <r>
          <rPr>
            <b/>
            <sz val="9"/>
            <color indexed="81"/>
            <rFont val="Tahoma"/>
            <family val="2"/>
          </rPr>
          <t>Becky Dzingeleski:</t>
        </r>
        <r>
          <rPr>
            <sz val="9"/>
            <color indexed="81"/>
            <rFont val="Tahoma"/>
            <family val="2"/>
          </rPr>
          <t xml:space="preserve">
Per FOD is a new Unit.  Contributions began in 2018</t>
        </r>
      </text>
    </comment>
    <comment ref="ASH19" authorId="0" shapeId="0" xr:uid="{37D5A6B3-2C82-434B-8223-E2278191E763}">
      <text>
        <r>
          <rPr>
            <b/>
            <sz val="9"/>
            <color indexed="81"/>
            <rFont val="Tahoma"/>
            <family val="2"/>
          </rPr>
          <t>Becky Dzingeleski:</t>
        </r>
        <r>
          <rPr>
            <sz val="9"/>
            <color indexed="81"/>
            <rFont val="Tahoma"/>
            <family val="2"/>
          </rPr>
          <t xml:space="preserve">
Per FOD is a new Unit.  Contributions began in 2018</t>
        </r>
      </text>
    </comment>
    <comment ref="ASL19" authorId="0" shapeId="0" xr:uid="{42CE7938-3BB6-4265-8FD3-8F8AD510FEB9}">
      <text>
        <r>
          <rPr>
            <b/>
            <sz val="9"/>
            <color indexed="81"/>
            <rFont val="Tahoma"/>
            <family val="2"/>
          </rPr>
          <t>Becky Dzingeleski:</t>
        </r>
        <r>
          <rPr>
            <sz val="9"/>
            <color indexed="81"/>
            <rFont val="Tahoma"/>
            <family val="2"/>
          </rPr>
          <t xml:space="preserve">
Per FOD is a new Unit.  Contributions began in 2018</t>
        </r>
      </text>
    </comment>
    <comment ref="ASP19" authorId="0" shapeId="0" xr:uid="{B48FEBA2-8998-40B0-B8E7-736563FFF977}">
      <text>
        <r>
          <rPr>
            <b/>
            <sz val="9"/>
            <color indexed="81"/>
            <rFont val="Tahoma"/>
            <family val="2"/>
          </rPr>
          <t>Becky Dzingeleski:</t>
        </r>
        <r>
          <rPr>
            <sz val="9"/>
            <color indexed="81"/>
            <rFont val="Tahoma"/>
            <family val="2"/>
          </rPr>
          <t xml:space="preserve">
Per FOD is a new Unit.  Contributions began in 2018</t>
        </r>
      </text>
    </comment>
    <comment ref="AST19" authorId="0" shapeId="0" xr:uid="{355D1B72-DAF8-47E8-8157-8140BB0BBBA3}">
      <text>
        <r>
          <rPr>
            <b/>
            <sz val="9"/>
            <color indexed="81"/>
            <rFont val="Tahoma"/>
            <family val="2"/>
          </rPr>
          <t>Becky Dzingeleski:</t>
        </r>
        <r>
          <rPr>
            <sz val="9"/>
            <color indexed="81"/>
            <rFont val="Tahoma"/>
            <family val="2"/>
          </rPr>
          <t xml:space="preserve">
Per FOD is a new Unit.  Contributions began in 2018</t>
        </r>
      </text>
    </comment>
    <comment ref="ASX19" authorId="0" shapeId="0" xr:uid="{EBC8C66D-7C4B-4EAF-9A50-81EE485E3226}">
      <text>
        <r>
          <rPr>
            <b/>
            <sz val="9"/>
            <color indexed="81"/>
            <rFont val="Tahoma"/>
            <family val="2"/>
          </rPr>
          <t>Becky Dzingeleski:</t>
        </r>
        <r>
          <rPr>
            <sz val="9"/>
            <color indexed="81"/>
            <rFont val="Tahoma"/>
            <family val="2"/>
          </rPr>
          <t xml:space="preserve">
Per FOD is a new Unit.  Contributions began in 2018</t>
        </r>
      </text>
    </comment>
    <comment ref="ATB19" authorId="0" shapeId="0" xr:uid="{DD760DF7-B5F5-481F-896C-E664915714A8}">
      <text>
        <r>
          <rPr>
            <b/>
            <sz val="9"/>
            <color indexed="81"/>
            <rFont val="Tahoma"/>
            <family val="2"/>
          </rPr>
          <t>Becky Dzingeleski:</t>
        </r>
        <r>
          <rPr>
            <sz val="9"/>
            <color indexed="81"/>
            <rFont val="Tahoma"/>
            <family val="2"/>
          </rPr>
          <t xml:space="preserve">
Per FOD is a new Unit.  Contributions began in 2018</t>
        </r>
      </text>
    </comment>
    <comment ref="ATF19" authorId="0" shapeId="0" xr:uid="{6DC46932-E057-475C-8DC4-F24AC8230F4F}">
      <text>
        <r>
          <rPr>
            <b/>
            <sz val="9"/>
            <color indexed="81"/>
            <rFont val="Tahoma"/>
            <family val="2"/>
          </rPr>
          <t>Becky Dzingeleski:</t>
        </r>
        <r>
          <rPr>
            <sz val="9"/>
            <color indexed="81"/>
            <rFont val="Tahoma"/>
            <family val="2"/>
          </rPr>
          <t xml:space="preserve">
Per FOD is a new Unit.  Contributions began in 2018</t>
        </r>
      </text>
    </comment>
    <comment ref="ATJ19" authorId="0" shapeId="0" xr:uid="{664391C6-86E8-4581-A5F2-0949237816D0}">
      <text>
        <r>
          <rPr>
            <b/>
            <sz val="9"/>
            <color indexed="81"/>
            <rFont val="Tahoma"/>
            <family val="2"/>
          </rPr>
          <t>Becky Dzingeleski:</t>
        </r>
        <r>
          <rPr>
            <sz val="9"/>
            <color indexed="81"/>
            <rFont val="Tahoma"/>
            <family val="2"/>
          </rPr>
          <t xml:space="preserve">
Per FOD is a new Unit.  Contributions began in 2018</t>
        </r>
      </text>
    </comment>
    <comment ref="ATN19" authorId="0" shapeId="0" xr:uid="{995E58DB-827C-4A24-962B-5608E5A597D4}">
      <text>
        <r>
          <rPr>
            <b/>
            <sz val="9"/>
            <color indexed="81"/>
            <rFont val="Tahoma"/>
            <family val="2"/>
          </rPr>
          <t>Becky Dzingeleski:</t>
        </r>
        <r>
          <rPr>
            <sz val="9"/>
            <color indexed="81"/>
            <rFont val="Tahoma"/>
            <family val="2"/>
          </rPr>
          <t xml:space="preserve">
Per FOD is a new Unit.  Contributions began in 2018</t>
        </r>
      </text>
    </comment>
    <comment ref="ATR19" authorId="0" shapeId="0" xr:uid="{4CF114D9-4EBB-4FD2-8001-18ED556DF4DB}">
      <text>
        <r>
          <rPr>
            <b/>
            <sz val="9"/>
            <color indexed="81"/>
            <rFont val="Tahoma"/>
            <family val="2"/>
          </rPr>
          <t>Becky Dzingeleski:</t>
        </r>
        <r>
          <rPr>
            <sz val="9"/>
            <color indexed="81"/>
            <rFont val="Tahoma"/>
            <family val="2"/>
          </rPr>
          <t xml:space="preserve">
Per FOD is a new Unit.  Contributions began in 2018</t>
        </r>
      </text>
    </comment>
    <comment ref="ATV19" authorId="0" shapeId="0" xr:uid="{2A7332B9-8AA8-458F-A0B0-FBF70276B5BF}">
      <text>
        <r>
          <rPr>
            <b/>
            <sz val="9"/>
            <color indexed="81"/>
            <rFont val="Tahoma"/>
            <family val="2"/>
          </rPr>
          <t>Becky Dzingeleski:</t>
        </r>
        <r>
          <rPr>
            <sz val="9"/>
            <color indexed="81"/>
            <rFont val="Tahoma"/>
            <family val="2"/>
          </rPr>
          <t xml:space="preserve">
Per FOD is a new Unit.  Contributions began in 2018</t>
        </r>
      </text>
    </comment>
    <comment ref="ATZ19" authorId="0" shapeId="0" xr:uid="{242A916C-9486-485A-9338-287094FF2829}">
      <text>
        <r>
          <rPr>
            <b/>
            <sz val="9"/>
            <color indexed="81"/>
            <rFont val="Tahoma"/>
            <family val="2"/>
          </rPr>
          <t>Becky Dzingeleski:</t>
        </r>
        <r>
          <rPr>
            <sz val="9"/>
            <color indexed="81"/>
            <rFont val="Tahoma"/>
            <family val="2"/>
          </rPr>
          <t xml:space="preserve">
Per FOD is a new Unit.  Contributions began in 2018</t>
        </r>
      </text>
    </comment>
    <comment ref="AUD19" authorId="0" shapeId="0" xr:uid="{98C95CD5-A200-4A99-8652-A64C7BB535BD}">
      <text>
        <r>
          <rPr>
            <b/>
            <sz val="9"/>
            <color indexed="81"/>
            <rFont val="Tahoma"/>
            <family val="2"/>
          </rPr>
          <t>Becky Dzingeleski:</t>
        </r>
        <r>
          <rPr>
            <sz val="9"/>
            <color indexed="81"/>
            <rFont val="Tahoma"/>
            <family val="2"/>
          </rPr>
          <t xml:space="preserve">
Per FOD is a new Unit.  Contributions began in 2018</t>
        </r>
      </text>
    </comment>
    <comment ref="AUH19" authorId="0" shapeId="0" xr:uid="{99F7319D-F149-428B-9FCD-8D551E3A1671}">
      <text>
        <r>
          <rPr>
            <b/>
            <sz val="9"/>
            <color indexed="81"/>
            <rFont val="Tahoma"/>
            <family val="2"/>
          </rPr>
          <t>Becky Dzingeleski:</t>
        </r>
        <r>
          <rPr>
            <sz val="9"/>
            <color indexed="81"/>
            <rFont val="Tahoma"/>
            <family val="2"/>
          </rPr>
          <t xml:space="preserve">
Per FOD is a new Unit.  Contributions began in 2018</t>
        </r>
      </text>
    </comment>
    <comment ref="AUL19" authorId="0" shapeId="0" xr:uid="{7750103D-DB90-46EC-B259-F226A892CB97}">
      <text>
        <r>
          <rPr>
            <b/>
            <sz val="9"/>
            <color indexed="81"/>
            <rFont val="Tahoma"/>
            <family val="2"/>
          </rPr>
          <t>Becky Dzingeleski:</t>
        </r>
        <r>
          <rPr>
            <sz val="9"/>
            <color indexed="81"/>
            <rFont val="Tahoma"/>
            <family val="2"/>
          </rPr>
          <t xml:space="preserve">
Per FOD is a new Unit.  Contributions began in 2018</t>
        </r>
      </text>
    </comment>
    <comment ref="AUP19" authorId="0" shapeId="0" xr:uid="{47DBD547-02CF-4F59-860C-4D3F4D8F9D07}">
      <text>
        <r>
          <rPr>
            <b/>
            <sz val="9"/>
            <color indexed="81"/>
            <rFont val="Tahoma"/>
            <family val="2"/>
          </rPr>
          <t>Becky Dzingeleski:</t>
        </r>
        <r>
          <rPr>
            <sz val="9"/>
            <color indexed="81"/>
            <rFont val="Tahoma"/>
            <family val="2"/>
          </rPr>
          <t xml:space="preserve">
Per FOD is a new Unit.  Contributions began in 2018</t>
        </r>
      </text>
    </comment>
    <comment ref="AUT19" authorId="0" shapeId="0" xr:uid="{8718A939-6275-4C67-97B1-874AD4CE3FC0}">
      <text>
        <r>
          <rPr>
            <b/>
            <sz val="9"/>
            <color indexed="81"/>
            <rFont val="Tahoma"/>
            <family val="2"/>
          </rPr>
          <t>Becky Dzingeleski:</t>
        </r>
        <r>
          <rPr>
            <sz val="9"/>
            <color indexed="81"/>
            <rFont val="Tahoma"/>
            <family val="2"/>
          </rPr>
          <t xml:space="preserve">
Per FOD is a new Unit.  Contributions began in 2018</t>
        </r>
      </text>
    </comment>
    <comment ref="AUX19" authorId="0" shapeId="0" xr:uid="{90DDFCDE-6E3D-4E12-A43A-61CFBB516114}">
      <text>
        <r>
          <rPr>
            <b/>
            <sz val="9"/>
            <color indexed="81"/>
            <rFont val="Tahoma"/>
            <family val="2"/>
          </rPr>
          <t>Becky Dzingeleski:</t>
        </r>
        <r>
          <rPr>
            <sz val="9"/>
            <color indexed="81"/>
            <rFont val="Tahoma"/>
            <family val="2"/>
          </rPr>
          <t xml:space="preserve">
Per FOD is a new Unit.  Contributions began in 2018</t>
        </r>
      </text>
    </comment>
    <comment ref="AVB19" authorId="0" shapeId="0" xr:uid="{1B747890-368C-4316-9655-3B8E14D8839C}">
      <text>
        <r>
          <rPr>
            <b/>
            <sz val="9"/>
            <color indexed="81"/>
            <rFont val="Tahoma"/>
            <family val="2"/>
          </rPr>
          <t>Becky Dzingeleski:</t>
        </r>
        <r>
          <rPr>
            <sz val="9"/>
            <color indexed="81"/>
            <rFont val="Tahoma"/>
            <family val="2"/>
          </rPr>
          <t xml:space="preserve">
Per FOD is a new Unit.  Contributions began in 2018</t>
        </r>
      </text>
    </comment>
    <comment ref="AVF19" authorId="0" shapeId="0" xr:uid="{7A3F8EEA-5AFD-45B6-86C5-AE60DA8D6A40}">
      <text>
        <r>
          <rPr>
            <b/>
            <sz val="9"/>
            <color indexed="81"/>
            <rFont val="Tahoma"/>
            <family val="2"/>
          </rPr>
          <t>Becky Dzingeleski:</t>
        </r>
        <r>
          <rPr>
            <sz val="9"/>
            <color indexed="81"/>
            <rFont val="Tahoma"/>
            <family val="2"/>
          </rPr>
          <t xml:space="preserve">
Per FOD is a new Unit.  Contributions began in 2018</t>
        </r>
      </text>
    </comment>
    <comment ref="AVJ19" authorId="0" shapeId="0" xr:uid="{406749EC-973A-4BC6-9202-3ACA972D89DC}">
      <text>
        <r>
          <rPr>
            <b/>
            <sz val="9"/>
            <color indexed="81"/>
            <rFont val="Tahoma"/>
            <family val="2"/>
          </rPr>
          <t>Becky Dzingeleski:</t>
        </r>
        <r>
          <rPr>
            <sz val="9"/>
            <color indexed="81"/>
            <rFont val="Tahoma"/>
            <family val="2"/>
          </rPr>
          <t xml:space="preserve">
Per FOD is a new Unit.  Contributions began in 2018</t>
        </r>
      </text>
    </comment>
    <comment ref="AVN19" authorId="0" shapeId="0" xr:uid="{6CA1FCAB-270F-4DB3-8554-F8370DD54B89}">
      <text>
        <r>
          <rPr>
            <b/>
            <sz val="9"/>
            <color indexed="81"/>
            <rFont val="Tahoma"/>
            <family val="2"/>
          </rPr>
          <t>Becky Dzingeleski:</t>
        </r>
        <r>
          <rPr>
            <sz val="9"/>
            <color indexed="81"/>
            <rFont val="Tahoma"/>
            <family val="2"/>
          </rPr>
          <t xml:space="preserve">
Per FOD is a new Unit.  Contributions began in 2018</t>
        </r>
      </text>
    </comment>
    <comment ref="AVR19" authorId="0" shapeId="0" xr:uid="{6F29AAE6-463B-46C4-8D30-A07171470141}">
      <text>
        <r>
          <rPr>
            <b/>
            <sz val="9"/>
            <color indexed="81"/>
            <rFont val="Tahoma"/>
            <family val="2"/>
          </rPr>
          <t>Becky Dzingeleski:</t>
        </r>
        <r>
          <rPr>
            <sz val="9"/>
            <color indexed="81"/>
            <rFont val="Tahoma"/>
            <family val="2"/>
          </rPr>
          <t xml:space="preserve">
Per FOD is a new Unit.  Contributions began in 2018</t>
        </r>
      </text>
    </comment>
    <comment ref="AVV19" authorId="0" shapeId="0" xr:uid="{7AFF3824-1B8C-467B-A6A1-BD58CBF0B097}">
      <text>
        <r>
          <rPr>
            <b/>
            <sz val="9"/>
            <color indexed="81"/>
            <rFont val="Tahoma"/>
            <family val="2"/>
          </rPr>
          <t>Becky Dzingeleski:</t>
        </r>
        <r>
          <rPr>
            <sz val="9"/>
            <color indexed="81"/>
            <rFont val="Tahoma"/>
            <family val="2"/>
          </rPr>
          <t xml:space="preserve">
Per FOD is a new Unit.  Contributions began in 2018</t>
        </r>
      </text>
    </comment>
    <comment ref="AVZ19" authorId="0" shapeId="0" xr:uid="{6DCCE9A9-E0FE-49F3-8943-D63276BF8776}">
      <text>
        <r>
          <rPr>
            <b/>
            <sz val="9"/>
            <color indexed="81"/>
            <rFont val="Tahoma"/>
            <family val="2"/>
          </rPr>
          <t>Becky Dzingeleski:</t>
        </r>
        <r>
          <rPr>
            <sz val="9"/>
            <color indexed="81"/>
            <rFont val="Tahoma"/>
            <family val="2"/>
          </rPr>
          <t xml:space="preserve">
Per FOD is a new Unit.  Contributions began in 2018</t>
        </r>
      </text>
    </comment>
    <comment ref="AWD19" authorId="0" shapeId="0" xr:uid="{94A69847-51CC-4CC2-AB70-AAD3D44B20C8}">
      <text>
        <r>
          <rPr>
            <b/>
            <sz val="9"/>
            <color indexed="81"/>
            <rFont val="Tahoma"/>
            <family val="2"/>
          </rPr>
          <t>Becky Dzingeleski:</t>
        </r>
        <r>
          <rPr>
            <sz val="9"/>
            <color indexed="81"/>
            <rFont val="Tahoma"/>
            <family val="2"/>
          </rPr>
          <t xml:space="preserve">
Per FOD is a new Unit.  Contributions began in 2018</t>
        </r>
      </text>
    </comment>
    <comment ref="AWH19" authorId="0" shapeId="0" xr:uid="{D4FE5C8B-EE18-4E7F-B471-F07A9B9C616D}">
      <text>
        <r>
          <rPr>
            <b/>
            <sz val="9"/>
            <color indexed="81"/>
            <rFont val="Tahoma"/>
            <family val="2"/>
          </rPr>
          <t>Becky Dzingeleski:</t>
        </r>
        <r>
          <rPr>
            <sz val="9"/>
            <color indexed="81"/>
            <rFont val="Tahoma"/>
            <family val="2"/>
          </rPr>
          <t xml:space="preserve">
Per FOD is a new Unit.  Contributions began in 2018</t>
        </r>
      </text>
    </comment>
    <comment ref="AWL19" authorId="0" shapeId="0" xr:uid="{BED75FE9-FE3F-461A-A20C-F2136D5F5709}">
      <text>
        <r>
          <rPr>
            <b/>
            <sz val="9"/>
            <color indexed="81"/>
            <rFont val="Tahoma"/>
            <family val="2"/>
          </rPr>
          <t>Becky Dzingeleski:</t>
        </r>
        <r>
          <rPr>
            <sz val="9"/>
            <color indexed="81"/>
            <rFont val="Tahoma"/>
            <family val="2"/>
          </rPr>
          <t xml:space="preserve">
Per FOD is a new Unit.  Contributions began in 2018</t>
        </r>
      </text>
    </comment>
    <comment ref="AWP19" authorId="0" shapeId="0" xr:uid="{B2B09920-E20A-428B-BD22-63B446EBDFAC}">
      <text>
        <r>
          <rPr>
            <b/>
            <sz val="9"/>
            <color indexed="81"/>
            <rFont val="Tahoma"/>
            <family val="2"/>
          </rPr>
          <t>Becky Dzingeleski:</t>
        </r>
        <r>
          <rPr>
            <sz val="9"/>
            <color indexed="81"/>
            <rFont val="Tahoma"/>
            <family val="2"/>
          </rPr>
          <t xml:space="preserve">
Per FOD is a new Unit.  Contributions began in 2018</t>
        </r>
      </text>
    </comment>
    <comment ref="AWT19" authorId="0" shapeId="0" xr:uid="{956244B8-6CC7-4C47-B606-B9DD29B049C0}">
      <text>
        <r>
          <rPr>
            <b/>
            <sz val="9"/>
            <color indexed="81"/>
            <rFont val="Tahoma"/>
            <family val="2"/>
          </rPr>
          <t>Becky Dzingeleski:</t>
        </r>
        <r>
          <rPr>
            <sz val="9"/>
            <color indexed="81"/>
            <rFont val="Tahoma"/>
            <family val="2"/>
          </rPr>
          <t xml:space="preserve">
Per FOD is a new Unit.  Contributions began in 2018</t>
        </r>
      </text>
    </comment>
    <comment ref="AWX19" authorId="0" shapeId="0" xr:uid="{E31A32AF-56AF-4BC2-AB2D-8E316CC75CA1}">
      <text>
        <r>
          <rPr>
            <b/>
            <sz val="9"/>
            <color indexed="81"/>
            <rFont val="Tahoma"/>
            <family val="2"/>
          </rPr>
          <t>Becky Dzingeleski:</t>
        </r>
        <r>
          <rPr>
            <sz val="9"/>
            <color indexed="81"/>
            <rFont val="Tahoma"/>
            <family val="2"/>
          </rPr>
          <t xml:space="preserve">
Per FOD is a new Unit.  Contributions began in 2018</t>
        </r>
      </text>
    </comment>
    <comment ref="AXB19" authorId="0" shapeId="0" xr:uid="{5E4C8EC5-5371-44AC-B017-900736F78FCF}">
      <text>
        <r>
          <rPr>
            <b/>
            <sz val="9"/>
            <color indexed="81"/>
            <rFont val="Tahoma"/>
            <family val="2"/>
          </rPr>
          <t>Becky Dzingeleski:</t>
        </r>
        <r>
          <rPr>
            <sz val="9"/>
            <color indexed="81"/>
            <rFont val="Tahoma"/>
            <family val="2"/>
          </rPr>
          <t xml:space="preserve">
Per FOD is a new Unit.  Contributions began in 2018</t>
        </r>
      </text>
    </comment>
    <comment ref="AXF19" authorId="0" shapeId="0" xr:uid="{A040B64F-2117-4E57-966F-FFC30E5D6080}">
      <text>
        <r>
          <rPr>
            <b/>
            <sz val="9"/>
            <color indexed="81"/>
            <rFont val="Tahoma"/>
            <family val="2"/>
          </rPr>
          <t>Becky Dzingeleski:</t>
        </r>
        <r>
          <rPr>
            <sz val="9"/>
            <color indexed="81"/>
            <rFont val="Tahoma"/>
            <family val="2"/>
          </rPr>
          <t xml:space="preserve">
Per FOD is a new Unit.  Contributions began in 2018</t>
        </r>
      </text>
    </comment>
    <comment ref="AXJ19" authorId="0" shapeId="0" xr:uid="{D6F4EBFC-F1FD-4914-B6EC-5921B802F071}">
      <text>
        <r>
          <rPr>
            <b/>
            <sz val="9"/>
            <color indexed="81"/>
            <rFont val="Tahoma"/>
            <family val="2"/>
          </rPr>
          <t>Becky Dzingeleski:</t>
        </r>
        <r>
          <rPr>
            <sz val="9"/>
            <color indexed="81"/>
            <rFont val="Tahoma"/>
            <family val="2"/>
          </rPr>
          <t xml:space="preserve">
Per FOD is a new Unit.  Contributions began in 2018</t>
        </r>
      </text>
    </comment>
    <comment ref="AXN19" authorId="0" shapeId="0" xr:uid="{5F23E955-40B5-4E20-BB1C-4B5D6661E585}">
      <text>
        <r>
          <rPr>
            <b/>
            <sz val="9"/>
            <color indexed="81"/>
            <rFont val="Tahoma"/>
            <family val="2"/>
          </rPr>
          <t>Becky Dzingeleski:</t>
        </r>
        <r>
          <rPr>
            <sz val="9"/>
            <color indexed="81"/>
            <rFont val="Tahoma"/>
            <family val="2"/>
          </rPr>
          <t xml:space="preserve">
Per FOD is a new Unit.  Contributions began in 2018</t>
        </r>
      </text>
    </comment>
    <comment ref="AXR19" authorId="0" shapeId="0" xr:uid="{039D5A66-8BDB-410B-BC9B-A2CA71C1CD9C}">
      <text>
        <r>
          <rPr>
            <b/>
            <sz val="9"/>
            <color indexed="81"/>
            <rFont val="Tahoma"/>
            <family val="2"/>
          </rPr>
          <t>Becky Dzingeleski:</t>
        </r>
        <r>
          <rPr>
            <sz val="9"/>
            <color indexed="81"/>
            <rFont val="Tahoma"/>
            <family val="2"/>
          </rPr>
          <t xml:space="preserve">
Per FOD is a new Unit.  Contributions began in 2018</t>
        </r>
      </text>
    </comment>
    <comment ref="AXV19" authorId="0" shapeId="0" xr:uid="{0A51043C-D86A-4621-8A8E-8E4550D56947}">
      <text>
        <r>
          <rPr>
            <b/>
            <sz val="9"/>
            <color indexed="81"/>
            <rFont val="Tahoma"/>
            <family val="2"/>
          </rPr>
          <t>Becky Dzingeleski:</t>
        </r>
        <r>
          <rPr>
            <sz val="9"/>
            <color indexed="81"/>
            <rFont val="Tahoma"/>
            <family val="2"/>
          </rPr>
          <t xml:space="preserve">
Per FOD is a new Unit.  Contributions began in 2018</t>
        </r>
      </text>
    </comment>
    <comment ref="AXZ19" authorId="0" shapeId="0" xr:uid="{ACF96ACB-67B2-4A04-809A-4BFEDAD2431B}">
      <text>
        <r>
          <rPr>
            <b/>
            <sz val="9"/>
            <color indexed="81"/>
            <rFont val="Tahoma"/>
            <family val="2"/>
          </rPr>
          <t>Becky Dzingeleski:</t>
        </r>
        <r>
          <rPr>
            <sz val="9"/>
            <color indexed="81"/>
            <rFont val="Tahoma"/>
            <family val="2"/>
          </rPr>
          <t xml:space="preserve">
Per FOD is a new Unit.  Contributions began in 2018</t>
        </r>
      </text>
    </comment>
    <comment ref="AYD19" authorId="0" shapeId="0" xr:uid="{7B2153E5-C8E0-48D8-B10B-BAE083FCA22C}">
      <text>
        <r>
          <rPr>
            <b/>
            <sz val="9"/>
            <color indexed="81"/>
            <rFont val="Tahoma"/>
            <family val="2"/>
          </rPr>
          <t>Becky Dzingeleski:</t>
        </r>
        <r>
          <rPr>
            <sz val="9"/>
            <color indexed="81"/>
            <rFont val="Tahoma"/>
            <family val="2"/>
          </rPr>
          <t xml:space="preserve">
Per FOD is a new Unit.  Contributions began in 2018</t>
        </r>
      </text>
    </comment>
    <comment ref="AYH19" authorId="0" shapeId="0" xr:uid="{A8698003-0818-4A1A-B416-5DEED4BCB170}">
      <text>
        <r>
          <rPr>
            <b/>
            <sz val="9"/>
            <color indexed="81"/>
            <rFont val="Tahoma"/>
            <family val="2"/>
          </rPr>
          <t>Becky Dzingeleski:</t>
        </r>
        <r>
          <rPr>
            <sz val="9"/>
            <color indexed="81"/>
            <rFont val="Tahoma"/>
            <family val="2"/>
          </rPr>
          <t xml:space="preserve">
Per FOD is a new Unit.  Contributions began in 2018</t>
        </r>
      </text>
    </comment>
    <comment ref="AYL19" authorId="0" shapeId="0" xr:uid="{E28BDC6F-B50E-403C-A9CC-F38DF7BA93B6}">
      <text>
        <r>
          <rPr>
            <b/>
            <sz val="9"/>
            <color indexed="81"/>
            <rFont val="Tahoma"/>
            <family val="2"/>
          </rPr>
          <t>Becky Dzingeleski:</t>
        </r>
        <r>
          <rPr>
            <sz val="9"/>
            <color indexed="81"/>
            <rFont val="Tahoma"/>
            <family val="2"/>
          </rPr>
          <t xml:space="preserve">
Per FOD is a new Unit.  Contributions began in 2018</t>
        </r>
      </text>
    </comment>
    <comment ref="AYP19" authorId="0" shapeId="0" xr:uid="{43EACE3B-4F3D-4278-9485-67EA5C0D18C5}">
      <text>
        <r>
          <rPr>
            <b/>
            <sz val="9"/>
            <color indexed="81"/>
            <rFont val="Tahoma"/>
            <family val="2"/>
          </rPr>
          <t>Becky Dzingeleski:</t>
        </r>
        <r>
          <rPr>
            <sz val="9"/>
            <color indexed="81"/>
            <rFont val="Tahoma"/>
            <family val="2"/>
          </rPr>
          <t xml:space="preserve">
Per FOD is a new Unit.  Contributions began in 2018</t>
        </r>
      </text>
    </comment>
    <comment ref="AYT19" authorId="0" shapeId="0" xr:uid="{A21C44AF-280C-41DB-87B8-A93782F6CDD5}">
      <text>
        <r>
          <rPr>
            <b/>
            <sz val="9"/>
            <color indexed="81"/>
            <rFont val="Tahoma"/>
            <family val="2"/>
          </rPr>
          <t>Becky Dzingeleski:</t>
        </r>
        <r>
          <rPr>
            <sz val="9"/>
            <color indexed="81"/>
            <rFont val="Tahoma"/>
            <family val="2"/>
          </rPr>
          <t xml:space="preserve">
Per FOD is a new Unit.  Contributions began in 2018</t>
        </r>
      </text>
    </comment>
    <comment ref="AYX19" authorId="0" shapeId="0" xr:uid="{A1815BAE-D673-48E6-8707-A1D38B6C9F3B}">
      <text>
        <r>
          <rPr>
            <b/>
            <sz val="9"/>
            <color indexed="81"/>
            <rFont val="Tahoma"/>
            <family val="2"/>
          </rPr>
          <t>Becky Dzingeleski:</t>
        </r>
        <r>
          <rPr>
            <sz val="9"/>
            <color indexed="81"/>
            <rFont val="Tahoma"/>
            <family val="2"/>
          </rPr>
          <t xml:space="preserve">
Per FOD is a new Unit.  Contributions began in 2018</t>
        </r>
      </text>
    </comment>
    <comment ref="AZB19" authorId="0" shapeId="0" xr:uid="{10B976E0-78E0-435F-B13A-B9438A9F69EB}">
      <text>
        <r>
          <rPr>
            <b/>
            <sz val="9"/>
            <color indexed="81"/>
            <rFont val="Tahoma"/>
            <family val="2"/>
          </rPr>
          <t>Becky Dzingeleski:</t>
        </r>
        <r>
          <rPr>
            <sz val="9"/>
            <color indexed="81"/>
            <rFont val="Tahoma"/>
            <family val="2"/>
          </rPr>
          <t xml:space="preserve">
Per FOD is a new Unit.  Contributions began in 2018</t>
        </r>
      </text>
    </comment>
    <comment ref="AZF19" authorId="0" shapeId="0" xr:uid="{7CCC9AFC-5891-4E46-A895-6AF48D22AAEF}">
      <text>
        <r>
          <rPr>
            <b/>
            <sz val="9"/>
            <color indexed="81"/>
            <rFont val="Tahoma"/>
            <family val="2"/>
          </rPr>
          <t>Becky Dzingeleski:</t>
        </r>
        <r>
          <rPr>
            <sz val="9"/>
            <color indexed="81"/>
            <rFont val="Tahoma"/>
            <family val="2"/>
          </rPr>
          <t xml:space="preserve">
Per FOD is a new Unit.  Contributions began in 2018</t>
        </r>
      </text>
    </comment>
    <comment ref="AZJ19" authorId="0" shapeId="0" xr:uid="{B4C9237A-D59D-4367-A85B-B5AC812340BF}">
      <text>
        <r>
          <rPr>
            <b/>
            <sz val="9"/>
            <color indexed="81"/>
            <rFont val="Tahoma"/>
            <family val="2"/>
          </rPr>
          <t>Becky Dzingeleski:</t>
        </r>
        <r>
          <rPr>
            <sz val="9"/>
            <color indexed="81"/>
            <rFont val="Tahoma"/>
            <family val="2"/>
          </rPr>
          <t xml:space="preserve">
Per FOD is a new Unit.  Contributions began in 2018</t>
        </r>
      </text>
    </comment>
    <comment ref="AZN19" authorId="0" shapeId="0" xr:uid="{3E2E0D8C-5DCA-4541-8D21-39D4BFE9B594}">
      <text>
        <r>
          <rPr>
            <b/>
            <sz val="9"/>
            <color indexed="81"/>
            <rFont val="Tahoma"/>
            <family val="2"/>
          </rPr>
          <t>Becky Dzingeleski:</t>
        </r>
        <r>
          <rPr>
            <sz val="9"/>
            <color indexed="81"/>
            <rFont val="Tahoma"/>
            <family val="2"/>
          </rPr>
          <t xml:space="preserve">
Per FOD is a new Unit.  Contributions began in 2018</t>
        </r>
      </text>
    </comment>
    <comment ref="AZR19" authorId="0" shapeId="0" xr:uid="{376DA97E-1F99-437B-BA11-CBB7CFE7F36E}">
      <text>
        <r>
          <rPr>
            <b/>
            <sz val="9"/>
            <color indexed="81"/>
            <rFont val="Tahoma"/>
            <family val="2"/>
          </rPr>
          <t>Becky Dzingeleski:</t>
        </r>
        <r>
          <rPr>
            <sz val="9"/>
            <color indexed="81"/>
            <rFont val="Tahoma"/>
            <family val="2"/>
          </rPr>
          <t xml:space="preserve">
Per FOD is a new Unit.  Contributions began in 2018</t>
        </r>
      </text>
    </comment>
    <comment ref="AZV19" authorId="0" shapeId="0" xr:uid="{27C1DE06-B9F1-4399-98CD-EEF3EF1ACF6C}">
      <text>
        <r>
          <rPr>
            <b/>
            <sz val="9"/>
            <color indexed="81"/>
            <rFont val="Tahoma"/>
            <family val="2"/>
          </rPr>
          <t>Becky Dzingeleski:</t>
        </r>
        <r>
          <rPr>
            <sz val="9"/>
            <color indexed="81"/>
            <rFont val="Tahoma"/>
            <family val="2"/>
          </rPr>
          <t xml:space="preserve">
Per FOD is a new Unit.  Contributions began in 2018</t>
        </r>
      </text>
    </comment>
    <comment ref="AZZ19" authorId="0" shapeId="0" xr:uid="{06772D76-8C57-49DF-93DE-35BE1DF125FE}">
      <text>
        <r>
          <rPr>
            <b/>
            <sz val="9"/>
            <color indexed="81"/>
            <rFont val="Tahoma"/>
            <family val="2"/>
          </rPr>
          <t>Becky Dzingeleski:</t>
        </r>
        <r>
          <rPr>
            <sz val="9"/>
            <color indexed="81"/>
            <rFont val="Tahoma"/>
            <family val="2"/>
          </rPr>
          <t xml:space="preserve">
Per FOD is a new Unit.  Contributions began in 2018</t>
        </r>
      </text>
    </comment>
    <comment ref="BAD19" authorId="0" shapeId="0" xr:uid="{B11E287C-37A3-44F4-BDF2-D6074DA43887}">
      <text>
        <r>
          <rPr>
            <b/>
            <sz val="9"/>
            <color indexed="81"/>
            <rFont val="Tahoma"/>
            <family val="2"/>
          </rPr>
          <t>Becky Dzingeleski:</t>
        </r>
        <r>
          <rPr>
            <sz val="9"/>
            <color indexed="81"/>
            <rFont val="Tahoma"/>
            <family val="2"/>
          </rPr>
          <t xml:space="preserve">
Per FOD is a new Unit.  Contributions began in 2018</t>
        </r>
      </text>
    </comment>
    <comment ref="BAH19" authorId="0" shapeId="0" xr:uid="{E1BB5BE2-841B-47E3-BFA9-E1D4AEC458DC}">
      <text>
        <r>
          <rPr>
            <b/>
            <sz val="9"/>
            <color indexed="81"/>
            <rFont val="Tahoma"/>
            <family val="2"/>
          </rPr>
          <t>Becky Dzingeleski:</t>
        </r>
        <r>
          <rPr>
            <sz val="9"/>
            <color indexed="81"/>
            <rFont val="Tahoma"/>
            <family val="2"/>
          </rPr>
          <t xml:space="preserve">
Per FOD is a new Unit.  Contributions began in 2018</t>
        </r>
      </text>
    </comment>
    <comment ref="BAL19" authorId="0" shapeId="0" xr:uid="{AAD426DA-5149-49E6-9C48-C42DA4AD2469}">
      <text>
        <r>
          <rPr>
            <b/>
            <sz val="9"/>
            <color indexed="81"/>
            <rFont val="Tahoma"/>
            <family val="2"/>
          </rPr>
          <t>Becky Dzingeleski:</t>
        </r>
        <r>
          <rPr>
            <sz val="9"/>
            <color indexed="81"/>
            <rFont val="Tahoma"/>
            <family val="2"/>
          </rPr>
          <t xml:space="preserve">
Per FOD is a new Unit.  Contributions began in 2018</t>
        </r>
      </text>
    </comment>
    <comment ref="BAP19" authorId="0" shapeId="0" xr:uid="{95E9D238-085C-4F7C-BA4B-D97AF1DAE55E}">
      <text>
        <r>
          <rPr>
            <b/>
            <sz val="9"/>
            <color indexed="81"/>
            <rFont val="Tahoma"/>
            <family val="2"/>
          </rPr>
          <t>Becky Dzingeleski:</t>
        </r>
        <r>
          <rPr>
            <sz val="9"/>
            <color indexed="81"/>
            <rFont val="Tahoma"/>
            <family val="2"/>
          </rPr>
          <t xml:space="preserve">
Per FOD is a new Unit.  Contributions began in 2018</t>
        </r>
      </text>
    </comment>
    <comment ref="BAT19" authorId="0" shapeId="0" xr:uid="{A79DAAD5-582B-4342-AFAA-B28F1C5DEA96}">
      <text>
        <r>
          <rPr>
            <b/>
            <sz val="9"/>
            <color indexed="81"/>
            <rFont val="Tahoma"/>
            <family val="2"/>
          </rPr>
          <t>Becky Dzingeleski:</t>
        </r>
        <r>
          <rPr>
            <sz val="9"/>
            <color indexed="81"/>
            <rFont val="Tahoma"/>
            <family val="2"/>
          </rPr>
          <t xml:space="preserve">
Per FOD is a new Unit.  Contributions began in 2018</t>
        </r>
      </text>
    </comment>
    <comment ref="BAX19" authorId="0" shapeId="0" xr:uid="{1DF532F7-E028-474F-8494-55018D1950EB}">
      <text>
        <r>
          <rPr>
            <b/>
            <sz val="9"/>
            <color indexed="81"/>
            <rFont val="Tahoma"/>
            <family val="2"/>
          </rPr>
          <t>Becky Dzingeleski:</t>
        </r>
        <r>
          <rPr>
            <sz val="9"/>
            <color indexed="81"/>
            <rFont val="Tahoma"/>
            <family val="2"/>
          </rPr>
          <t xml:space="preserve">
Per FOD is a new Unit.  Contributions began in 2018</t>
        </r>
      </text>
    </comment>
    <comment ref="BBB19" authorId="0" shapeId="0" xr:uid="{0E6B722D-D26B-4243-AE3E-F0439ADB4C3A}">
      <text>
        <r>
          <rPr>
            <b/>
            <sz val="9"/>
            <color indexed="81"/>
            <rFont val="Tahoma"/>
            <family val="2"/>
          </rPr>
          <t>Becky Dzingeleski:</t>
        </r>
        <r>
          <rPr>
            <sz val="9"/>
            <color indexed="81"/>
            <rFont val="Tahoma"/>
            <family val="2"/>
          </rPr>
          <t xml:space="preserve">
Per FOD is a new Unit.  Contributions began in 2018</t>
        </r>
      </text>
    </comment>
    <comment ref="BBF19" authorId="0" shapeId="0" xr:uid="{95A498B4-EFEA-485F-A31D-7AA5B89F64D1}">
      <text>
        <r>
          <rPr>
            <b/>
            <sz val="9"/>
            <color indexed="81"/>
            <rFont val="Tahoma"/>
            <family val="2"/>
          </rPr>
          <t>Becky Dzingeleski:</t>
        </r>
        <r>
          <rPr>
            <sz val="9"/>
            <color indexed="81"/>
            <rFont val="Tahoma"/>
            <family val="2"/>
          </rPr>
          <t xml:space="preserve">
Per FOD is a new Unit.  Contributions began in 2018</t>
        </r>
      </text>
    </comment>
    <comment ref="BBJ19" authorId="0" shapeId="0" xr:uid="{C3373CB3-EAA3-4DBD-8BD2-0E2A2502BA04}">
      <text>
        <r>
          <rPr>
            <b/>
            <sz val="9"/>
            <color indexed="81"/>
            <rFont val="Tahoma"/>
            <family val="2"/>
          </rPr>
          <t>Becky Dzingeleski:</t>
        </r>
        <r>
          <rPr>
            <sz val="9"/>
            <color indexed="81"/>
            <rFont val="Tahoma"/>
            <family val="2"/>
          </rPr>
          <t xml:space="preserve">
Per FOD is a new Unit.  Contributions began in 2018</t>
        </r>
      </text>
    </comment>
    <comment ref="BBN19" authorId="0" shapeId="0" xr:uid="{4C7996F3-4F88-43EF-BF87-9EACB3AAB305}">
      <text>
        <r>
          <rPr>
            <b/>
            <sz val="9"/>
            <color indexed="81"/>
            <rFont val="Tahoma"/>
            <family val="2"/>
          </rPr>
          <t>Becky Dzingeleski:</t>
        </r>
        <r>
          <rPr>
            <sz val="9"/>
            <color indexed="81"/>
            <rFont val="Tahoma"/>
            <family val="2"/>
          </rPr>
          <t xml:space="preserve">
Per FOD is a new Unit.  Contributions began in 2018</t>
        </r>
      </text>
    </comment>
    <comment ref="BBR19" authorId="0" shapeId="0" xr:uid="{2FD9F07E-1FEF-4B23-8561-0BF5B071FEA4}">
      <text>
        <r>
          <rPr>
            <b/>
            <sz val="9"/>
            <color indexed="81"/>
            <rFont val="Tahoma"/>
            <family val="2"/>
          </rPr>
          <t>Becky Dzingeleski:</t>
        </r>
        <r>
          <rPr>
            <sz val="9"/>
            <color indexed="81"/>
            <rFont val="Tahoma"/>
            <family val="2"/>
          </rPr>
          <t xml:space="preserve">
Per FOD is a new Unit.  Contributions began in 2018</t>
        </r>
      </text>
    </comment>
    <comment ref="BBV19" authorId="0" shapeId="0" xr:uid="{80C1292F-D375-4BAA-8CB6-761C24078E7D}">
      <text>
        <r>
          <rPr>
            <b/>
            <sz val="9"/>
            <color indexed="81"/>
            <rFont val="Tahoma"/>
            <family val="2"/>
          </rPr>
          <t>Becky Dzingeleski:</t>
        </r>
        <r>
          <rPr>
            <sz val="9"/>
            <color indexed="81"/>
            <rFont val="Tahoma"/>
            <family val="2"/>
          </rPr>
          <t xml:space="preserve">
Per FOD is a new Unit.  Contributions began in 2018</t>
        </r>
      </text>
    </comment>
    <comment ref="BBZ19" authorId="0" shapeId="0" xr:uid="{5B0E59CE-DBAC-4C4A-BF1D-43FEA3689344}">
      <text>
        <r>
          <rPr>
            <b/>
            <sz val="9"/>
            <color indexed="81"/>
            <rFont val="Tahoma"/>
            <family val="2"/>
          </rPr>
          <t>Becky Dzingeleski:</t>
        </r>
        <r>
          <rPr>
            <sz val="9"/>
            <color indexed="81"/>
            <rFont val="Tahoma"/>
            <family val="2"/>
          </rPr>
          <t xml:space="preserve">
Per FOD is a new Unit.  Contributions began in 2018</t>
        </r>
      </text>
    </comment>
    <comment ref="BCD19" authorId="0" shapeId="0" xr:uid="{E23E5172-669D-4C7D-B3DC-8E9F78EF1201}">
      <text>
        <r>
          <rPr>
            <b/>
            <sz val="9"/>
            <color indexed="81"/>
            <rFont val="Tahoma"/>
            <family val="2"/>
          </rPr>
          <t>Becky Dzingeleski:</t>
        </r>
        <r>
          <rPr>
            <sz val="9"/>
            <color indexed="81"/>
            <rFont val="Tahoma"/>
            <family val="2"/>
          </rPr>
          <t xml:space="preserve">
Per FOD is a new Unit.  Contributions began in 2018</t>
        </r>
      </text>
    </comment>
    <comment ref="BCH19" authorId="0" shapeId="0" xr:uid="{07BBDB97-352C-4434-94D9-2CA37479E5C7}">
      <text>
        <r>
          <rPr>
            <b/>
            <sz val="9"/>
            <color indexed="81"/>
            <rFont val="Tahoma"/>
            <family val="2"/>
          </rPr>
          <t>Becky Dzingeleski:</t>
        </r>
        <r>
          <rPr>
            <sz val="9"/>
            <color indexed="81"/>
            <rFont val="Tahoma"/>
            <family val="2"/>
          </rPr>
          <t xml:space="preserve">
Per FOD is a new Unit.  Contributions began in 2018</t>
        </r>
      </text>
    </comment>
    <comment ref="BCL19" authorId="0" shapeId="0" xr:uid="{019157E1-414D-482F-9FB6-178A59CB6185}">
      <text>
        <r>
          <rPr>
            <b/>
            <sz val="9"/>
            <color indexed="81"/>
            <rFont val="Tahoma"/>
            <family val="2"/>
          </rPr>
          <t>Becky Dzingeleski:</t>
        </r>
        <r>
          <rPr>
            <sz val="9"/>
            <color indexed="81"/>
            <rFont val="Tahoma"/>
            <family val="2"/>
          </rPr>
          <t xml:space="preserve">
Per FOD is a new Unit.  Contributions began in 2018</t>
        </r>
      </text>
    </comment>
    <comment ref="BCP19" authorId="0" shapeId="0" xr:uid="{1FABA067-E856-467A-AD26-3104E696A64C}">
      <text>
        <r>
          <rPr>
            <b/>
            <sz val="9"/>
            <color indexed="81"/>
            <rFont val="Tahoma"/>
            <family val="2"/>
          </rPr>
          <t>Becky Dzingeleski:</t>
        </r>
        <r>
          <rPr>
            <sz val="9"/>
            <color indexed="81"/>
            <rFont val="Tahoma"/>
            <family val="2"/>
          </rPr>
          <t xml:space="preserve">
Per FOD is a new Unit.  Contributions began in 2018</t>
        </r>
      </text>
    </comment>
    <comment ref="BCT19" authorId="0" shapeId="0" xr:uid="{34727252-7299-4A6F-93B0-063E1F694764}">
      <text>
        <r>
          <rPr>
            <b/>
            <sz val="9"/>
            <color indexed="81"/>
            <rFont val="Tahoma"/>
            <family val="2"/>
          </rPr>
          <t>Becky Dzingeleski:</t>
        </r>
        <r>
          <rPr>
            <sz val="9"/>
            <color indexed="81"/>
            <rFont val="Tahoma"/>
            <family val="2"/>
          </rPr>
          <t xml:space="preserve">
Per FOD is a new Unit.  Contributions began in 2018</t>
        </r>
      </text>
    </comment>
    <comment ref="BCX19" authorId="0" shapeId="0" xr:uid="{2ACCF09E-30EC-4BA7-A17F-6E062214FF60}">
      <text>
        <r>
          <rPr>
            <b/>
            <sz val="9"/>
            <color indexed="81"/>
            <rFont val="Tahoma"/>
            <family val="2"/>
          </rPr>
          <t>Becky Dzingeleski:</t>
        </r>
        <r>
          <rPr>
            <sz val="9"/>
            <color indexed="81"/>
            <rFont val="Tahoma"/>
            <family val="2"/>
          </rPr>
          <t xml:space="preserve">
Per FOD is a new Unit.  Contributions began in 2018</t>
        </r>
      </text>
    </comment>
    <comment ref="BDB19" authorId="0" shapeId="0" xr:uid="{3DA44937-1B8E-4FC9-861C-A01AE88911D6}">
      <text>
        <r>
          <rPr>
            <b/>
            <sz val="9"/>
            <color indexed="81"/>
            <rFont val="Tahoma"/>
            <family val="2"/>
          </rPr>
          <t>Becky Dzingeleski:</t>
        </r>
        <r>
          <rPr>
            <sz val="9"/>
            <color indexed="81"/>
            <rFont val="Tahoma"/>
            <family val="2"/>
          </rPr>
          <t xml:space="preserve">
Per FOD is a new Unit.  Contributions began in 2018</t>
        </r>
      </text>
    </comment>
    <comment ref="BDF19" authorId="0" shapeId="0" xr:uid="{1985A67A-1596-4071-9D08-4783EBE0F280}">
      <text>
        <r>
          <rPr>
            <b/>
            <sz val="9"/>
            <color indexed="81"/>
            <rFont val="Tahoma"/>
            <family val="2"/>
          </rPr>
          <t>Becky Dzingeleski:</t>
        </r>
        <r>
          <rPr>
            <sz val="9"/>
            <color indexed="81"/>
            <rFont val="Tahoma"/>
            <family val="2"/>
          </rPr>
          <t xml:space="preserve">
Per FOD is a new Unit.  Contributions began in 2018</t>
        </r>
      </text>
    </comment>
    <comment ref="BDJ19" authorId="0" shapeId="0" xr:uid="{212FA068-A3BE-4BAD-8AE6-C521C5D51950}">
      <text>
        <r>
          <rPr>
            <b/>
            <sz val="9"/>
            <color indexed="81"/>
            <rFont val="Tahoma"/>
            <family val="2"/>
          </rPr>
          <t>Becky Dzingeleski:</t>
        </r>
        <r>
          <rPr>
            <sz val="9"/>
            <color indexed="81"/>
            <rFont val="Tahoma"/>
            <family val="2"/>
          </rPr>
          <t xml:space="preserve">
Per FOD is a new Unit.  Contributions began in 2018</t>
        </r>
      </text>
    </comment>
    <comment ref="BDN19" authorId="0" shapeId="0" xr:uid="{114015CA-BA43-441B-B84E-743F737E2A44}">
      <text>
        <r>
          <rPr>
            <b/>
            <sz val="9"/>
            <color indexed="81"/>
            <rFont val="Tahoma"/>
            <family val="2"/>
          </rPr>
          <t>Becky Dzingeleski:</t>
        </r>
        <r>
          <rPr>
            <sz val="9"/>
            <color indexed="81"/>
            <rFont val="Tahoma"/>
            <family val="2"/>
          </rPr>
          <t xml:space="preserve">
Per FOD is a new Unit.  Contributions began in 2018</t>
        </r>
      </text>
    </comment>
    <comment ref="BDR19" authorId="0" shapeId="0" xr:uid="{40AC0DC5-EC9A-4A1E-813A-03FB9D1F0552}">
      <text>
        <r>
          <rPr>
            <b/>
            <sz val="9"/>
            <color indexed="81"/>
            <rFont val="Tahoma"/>
            <family val="2"/>
          </rPr>
          <t>Becky Dzingeleski:</t>
        </r>
        <r>
          <rPr>
            <sz val="9"/>
            <color indexed="81"/>
            <rFont val="Tahoma"/>
            <family val="2"/>
          </rPr>
          <t xml:space="preserve">
Per FOD is a new Unit.  Contributions began in 2018</t>
        </r>
      </text>
    </comment>
    <comment ref="BDV19" authorId="0" shapeId="0" xr:uid="{25BBAD5F-E416-4088-AD30-D39F390C1B6F}">
      <text>
        <r>
          <rPr>
            <b/>
            <sz val="9"/>
            <color indexed="81"/>
            <rFont val="Tahoma"/>
            <family val="2"/>
          </rPr>
          <t>Becky Dzingeleski:</t>
        </r>
        <r>
          <rPr>
            <sz val="9"/>
            <color indexed="81"/>
            <rFont val="Tahoma"/>
            <family val="2"/>
          </rPr>
          <t xml:space="preserve">
Per FOD is a new Unit.  Contributions began in 2018</t>
        </r>
      </text>
    </comment>
    <comment ref="BDZ19" authorId="0" shapeId="0" xr:uid="{8BD12121-4FE8-4B7E-8BBF-74644C14B9BD}">
      <text>
        <r>
          <rPr>
            <b/>
            <sz val="9"/>
            <color indexed="81"/>
            <rFont val="Tahoma"/>
            <family val="2"/>
          </rPr>
          <t>Becky Dzingeleski:</t>
        </r>
        <r>
          <rPr>
            <sz val="9"/>
            <color indexed="81"/>
            <rFont val="Tahoma"/>
            <family val="2"/>
          </rPr>
          <t xml:space="preserve">
Per FOD is a new Unit.  Contributions began in 2018</t>
        </r>
      </text>
    </comment>
    <comment ref="BED19" authorId="0" shapeId="0" xr:uid="{52BED88A-F52A-4A84-9163-58653FBA9417}">
      <text>
        <r>
          <rPr>
            <b/>
            <sz val="9"/>
            <color indexed="81"/>
            <rFont val="Tahoma"/>
            <family val="2"/>
          </rPr>
          <t>Becky Dzingeleski:</t>
        </r>
        <r>
          <rPr>
            <sz val="9"/>
            <color indexed="81"/>
            <rFont val="Tahoma"/>
            <family val="2"/>
          </rPr>
          <t xml:space="preserve">
Per FOD is a new Unit.  Contributions began in 2018</t>
        </r>
      </text>
    </comment>
    <comment ref="BEH19" authorId="0" shapeId="0" xr:uid="{90BCCA36-AEA9-4BDD-BA46-6BB39F6425A7}">
      <text>
        <r>
          <rPr>
            <b/>
            <sz val="9"/>
            <color indexed="81"/>
            <rFont val="Tahoma"/>
            <family val="2"/>
          </rPr>
          <t>Becky Dzingeleski:</t>
        </r>
        <r>
          <rPr>
            <sz val="9"/>
            <color indexed="81"/>
            <rFont val="Tahoma"/>
            <family val="2"/>
          </rPr>
          <t xml:space="preserve">
Per FOD is a new Unit.  Contributions began in 2018</t>
        </r>
      </text>
    </comment>
    <comment ref="BEL19" authorId="0" shapeId="0" xr:uid="{69B259FA-BE3A-4FA0-84BD-6E701B9CB4C3}">
      <text>
        <r>
          <rPr>
            <b/>
            <sz val="9"/>
            <color indexed="81"/>
            <rFont val="Tahoma"/>
            <family val="2"/>
          </rPr>
          <t>Becky Dzingeleski:</t>
        </r>
        <r>
          <rPr>
            <sz val="9"/>
            <color indexed="81"/>
            <rFont val="Tahoma"/>
            <family val="2"/>
          </rPr>
          <t xml:space="preserve">
Per FOD is a new Unit.  Contributions began in 2018</t>
        </r>
      </text>
    </comment>
    <comment ref="BEP19" authorId="0" shapeId="0" xr:uid="{30D9B4CA-A576-4606-8F02-88B831E50AD7}">
      <text>
        <r>
          <rPr>
            <b/>
            <sz val="9"/>
            <color indexed="81"/>
            <rFont val="Tahoma"/>
            <family val="2"/>
          </rPr>
          <t>Becky Dzingeleski:</t>
        </r>
        <r>
          <rPr>
            <sz val="9"/>
            <color indexed="81"/>
            <rFont val="Tahoma"/>
            <family val="2"/>
          </rPr>
          <t xml:space="preserve">
Per FOD is a new Unit.  Contributions began in 2018</t>
        </r>
      </text>
    </comment>
    <comment ref="BET19" authorId="0" shapeId="0" xr:uid="{75D9C1A8-2514-4BDE-B2A2-46AA34FB657E}">
      <text>
        <r>
          <rPr>
            <b/>
            <sz val="9"/>
            <color indexed="81"/>
            <rFont val="Tahoma"/>
            <family val="2"/>
          </rPr>
          <t>Becky Dzingeleski:</t>
        </r>
        <r>
          <rPr>
            <sz val="9"/>
            <color indexed="81"/>
            <rFont val="Tahoma"/>
            <family val="2"/>
          </rPr>
          <t xml:space="preserve">
Per FOD is a new Unit.  Contributions began in 2018</t>
        </r>
      </text>
    </comment>
    <comment ref="BEX19" authorId="0" shapeId="0" xr:uid="{61BEEBD3-C180-44A7-8A58-C874B23018B3}">
      <text>
        <r>
          <rPr>
            <b/>
            <sz val="9"/>
            <color indexed="81"/>
            <rFont val="Tahoma"/>
            <family val="2"/>
          </rPr>
          <t>Becky Dzingeleski:</t>
        </r>
        <r>
          <rPr>
            <sz val="9"/>
            <color indexed="81"/>
            <rFont val="Tahoma"/>
            <family val="2"/>
          </rPr>
          <t xml:space="preserve">
Per FOD is a new Unit.  Contributions began in 2018</t>
        </r>
      </text>
    </comment>
    <comment ref="BFB19" authorId="0" shapeId="0" xr:uid="{63F5C7BA-C068-433D-9593-14C373DEACFF}">
      <text>
        <r>
          <rPr>
            <b/>
            <sz val="9"/>
            <color indexed="81"/>
            <rFont val="Tahoma"/>
            <family val="2"/>
          </rPr>
          <t>Becky Dzingeleski:</t>
        </r>
        <r>
          <rPr>
            <sz val="9"/>
            <color indexed="81"/>
            <rFont val="Tahoma"/>
            <family val="2"/>
          </rPr>
          <t xml:space="preserve">
Per FOD is a new Unit.  Contributions began in 2018</t>
        </r>
      </text>
    </comment>
    <comment ref="BFF19" authorId="0" shapeId="0" xr:uid="{D093C21D-9163-43BA-A951-CD46233F4BAC}">
      <text>
        <r>
          <rPr>
            <b/>
            <sz val="9"/>
            <color indexed="81"/>
            <rFont val="Tahoma"/>
            <family val="2"/>
          </rPr>
          <t>Becky Dzingeleski:</t>
        </r>
        <r>
          <rPr>
            <sz val="9"/>
            <color indexed="81"/>
            <rFont val="Tahoma"/>
            <family val="2"/>
          </rPr>
          <t xml:space="preserve">
Per FOD is a new Unit.  Contributions began in 2018</t>
        </r>
      </text>
    </comment>
    <comment ref="BFJ19" authorId="0" shapeId="0" xr:uid="{AFB198D3-7697-4F6D-87F0-0AAC0B68B2E2}">
      <text>
        <r>
          <rPr>
            <b/>
            <sz val="9"/>
            <color indexed="81"/>
            <rFont val="Tahoma"/>
            <family val="2"/>
          </rPr>
          <t>Becky Dzingeleski:</t>
        </r>
        <r>
          <rPr>
            <sz val="9"/>
            <color indexed="81"/>
            <rFont val="Tahoma"/>
            <family val="2"/>
          </rPr>
          <t xml:space="preserve">
Per FOD is a new Unit.  Contributions began in 2018</t>
        </r>
      </text>
    </comment>
    <comment ref="BFN19" authorId="0" shapeId="0" xr:uid="{1310AD18-50FC-41A8-9EE9-3BBC26AF16F7}">
      <text>
        <r>
          <rPr>
            <b/>
            <sz val="9"/>
            <color indexed="81"/>
            <rFont val="Tahoma"/>
            <family val="2"/>
          </rPr>
          <t>Becky Dzingeleski:</t>
        </r>
        <r>
          <rPr>
            <sz val="9"/>
            <color indexed="81"/>
            <rFont val="Tahoma"/>
            <family val="2"/>
          </rPr>
          <t xml:space="preserve">
Per FOD is a new Unit.  Contributions began in 2018</t>
        </r>
      </text>
    </comment>
    <comment ref="BFR19" authorId="0" shapeId="0" xr:uid="{8A3359C8-D374-4149-8415-283A465303A5}">
      <text>
        <r>
          <rPr>
            <b/>
            <sz val="9"/>
            <color indexed="81"/>
            <rFont val="Tahoma"/>
            <family val="2"/>
          </rPr>
          <t>Becky Dzingeleski:</t>
        </r>
        <r>
          <rPr>
            <sz val="9"/>
            <color indexed="81"/>
            <rFont val="Tahoma"/>
            <family val="2"/>
          </rPr>
          <t xml:space="preserve">
Per FOD is a new Unit.  Contributions began in 2018</t>
        </r>
      </text>
    </comment>
    <comment ref="BFV19" authorId="0" shapeId="0" xr:uid="{CB426383-382A-4B2F-965A-C4CD5FAE3142}">
      <text>
        <r>
          <rPr>
            <b/>
            <sz val="9"/>
            <color indexed="81"/>
            <rFont val="Tahoma"/>
            <family val="2"/>
          </rPr>
          <t>Becky Dzingeleski:</t>
        </r>
        <r>
          <rPr>
            <sz val="9"/>
            <color indexed="81"/>
            <rFont val="Tahoma"/>
            <family val="2"/>
          </rPr>
          <t xml:space="preserve">
Per FOD is a new Unit.  Contributions began in 2018</t>
        </r>
      </text>
    </comment>
    <comment ref="BFZ19" authorId="0" shapeId="0" xr:uid="{65A7E5C7-2C55-4F51-A08C-6879E08820C6}">
      <text>
        <r>
          <rPr>
            <b/>
            <sz val="9"/>
            <color indexed="81"/>
            <rFont val="Tahoma"/>
            <family val="2"/>
          </rPr>
          <t>Becky Dzingeleski:</t>
        </r>
        <r>
          <rPr>
            <sz val="9"/>
            <color indexed="81"/>
            <rFont val="Tahoma"/>
            <family val="2"/>
          </rPr>
          <t xml:space="preserve">
Per FOD is a new Unit.  Contributions began in 2018</t>
        </r>
      </text>
    </comment>
    <comment ref="BGD19" authorId="0" shapeId="0" xr:uid="{DAC2EBB0-F261-456D-AA72-FAA5516F27FB}">
      <text>
        <r>
          <rPr>
            <b/>
            <sz val="9"/>
            <color indexed="81"/>
            <rFont val="Tahoma"/>
            <family val="2"/>
          </rPr>
          <t>Becky Dzingeleski:</t>
        </r>
        <r>
          <rPr>
            <sz val="9"/>
            <color indexed="81"/>
            <rFont val="Tahoma"/>
            <family val="2"/>
          </rPr>
          <t xml:space="preserve">
Per FOD is a new Unit.  Contributions began in 2018</t>
        </r>
      </text>
    </comment>
    <comment ref="BGH19" authorId="0" shapeId="0" xr:uid="{35BD1241-ECC5-4CA4-B194-45E393003D1A}">
      <text>
        <r>
          <rPr>
            <b/>
            <sz val="9"/>
            <color indexed="81"/>
            <rFont val="Tahoma"/>
            <family val="2"/>
          </rPr>
          <t>Becky Dzingeleski:</t>
        </r>
        <r>
          <rPr>
            <sz val="9"/>
            <color indexed="81"/>
            <rFont val="Tahoma"/>
            <family val="2"/>
          </rPr>
          <t xml:space="preserve">
Per FOD is a new Unit.  Contributions began in 2018</t>
        </r>
      </text>
    </comment>
    <comment ref="BGL19" authorId="0" shapeId="0" xr:uid="{BA8E151C-1995-4331-95D6-0AE43BDECED6}">
      <text>
        <r>
          <rPr>
            <b/>
            <sz val="9"/>
            <color indexed="81"/>
            <rFont val="Tahoma"/>
            <family val="2"/>
          </rPr>
          <t>Becky Dzingeleski:</t>
        </r>
        <r>
          <rPr>
            <sz val="9"/>
            <color indexed="81"/>
            <rFont val="Tahoma"/>
            <family val="2"/>
          </rPr>
          <t xml:space="preserve">
Per FOD is a new Unit.  Contributions began in 2018</t>
        </r>
      </text>
    </comment>
    <comment ref="BGP19" authorId="0" shapeId="0" xr:uid="{6EAB7A08-384A-45EA-BBEB-CA1CE235238C}">
      <text>
        <r>
          <rPr>
            <b/>
            <sz val="9"/>
            <color indexed="81"/>
            <rFont val="Tahoma"/>
            <family val="2"/>
          </rPr>
          <t>Becky Dzingeleski:</t>
        </r>
        <r>
          <rPr>
            <sz val="9"/>
            <color indexed="81"/>
            <rFont val="Tahoma"/>
            <family val="2"/>
          </rPr>
          <t xml:space="preserve">
Per FOD is a new Unit.  Contributions began in 2018</t>
        </r>
      </text>
    </comment>
    <comment ref="BGT19" authorId="0" shapeId="0" xr:uid="{DE90BEA3-0298-4A51-8DF7-B6508A52F495}">
      <text>
        <r>
          <rPr>
            <b/>
            <sz val="9"/>
            <color indexed="81"/>
            <rFont val="Tahoma"/>
            <family val="2"/>
          </rPr>
          <t>Becky Dzingeleski:</t>
        </r>
        <r>
          <rPr>
            <sz val="9"/>
            <color indexed="81"/>
            <rFont val="Tahoma"/>
            <family val="2"/>
          </rPr>
          <t xml:space="preserve">
Per FOD is a new Unit.  Contributions began in 2018</t>
        </r>
      </text>
    </comment>
    <comment ref="BGX19" authorId="0" shapeId="0" xr:uid="{3FABDF5E-D257-4853-A275-83A2B46460EE}">
      <text>
        <r>
          <rPr>
            <b/>
            <sz val="9"/>
            <color indexed="81"/>
            <rFont val="Tahoma"/>
            <family val="2"/>
          </rPr>
          <t>Becky Dzingeleski:</t>
        </r>
        <r>
          <rPr>
            <sz val="9"/>
            <color indexed="81"/>
            <rFont val="Tahoma"/>
            <family val="2"/>
          </rPr>
          <t xml:space="preserve">
Per FOD is a new Unit.  Contributions began in 2018</t>
        </r>
      </text>
    </comment>
    <comment ref="BHB19" authorId="0" shapeId="0" xr:uid="{12B96BCF-2579-4FE1-B397-F098C2719527}">
      <text>
        <r>
          <rPr>
            <b/>
            <sz val="9"/>
            <color indexed="81"/>
            <rFont val="Tahoma"/>
            <family val="2"/>
          </rPr>
          <t>Becky Dzingeleski:</t>
        </r>
        <r>
          <rPr>
            <sz val="9"/>
            <color indexed="81"/>
            <rFont val="Tahoma"/>
            <family val="2"/>
          </rPr>
          <t xml:space="preserve">
Per FOD is a new Unit.  Contributions began in 2018</t>
        </r>
      </text>
    </comment>
    <comment ref="BHF19" authorId="0" shapeId="0" xr:uid="{CB76C8A7-EFA0-4971-868C-3B53B166381B}">
      <text>
        <r>
          <rPr>
            <b/>
            <sz val="9"/>
            <color indexed="81"/>
            <rFont val="Tahoma"/>
            <family val="2"/>
          </rPr>
          <t>Becky Dzingeleski:</t>
        </r>
        <r>
          <rPr>
            <sz val="9"/>
            <color indexed="81"/>
            <rFont val="Tahoma"/>
            <family val="2"/>
          </rPr>
          <t xml:space="preserve">
Per FOD is a new Unit.  Contributions began in 2018</t>
        </r>
      </text>
    </comment>
    <comment ref="BHJ19" authorId="0" shapeId="0" xr:uid="{15F38293-6F68-486C-B026-7002C878A0F5}">
      <text>
        <r>
          <rPr>
            <b/>
            <sz val="9"/>
            <color indexed="81"/>
            <rFont val="Tahoma"/>
            <family val="2"/>
          </rPr>
          <t>Becky Dzingeleski:</t>
        </r>
        <r>
          <rPr>
            <sz val="9"/>
            <color indexed="81"/>
            <rFont val="Tahoma"/>
            <family val="2"/>
          </rPr>
          <t xml:space="preserve">
Per FOD is a new Unit.  Contributions began in 2018</t>
        </r>
      </text>
    </comment>
    <comment ref="BHN19" authorId="0" shapeId="0" xr:uid="{F6395FBA-382D-47A6-BBE7-930C58726257}">
      <text>
        <r>
          <rPr>
            <b/>
            <sz val="9"/>
            <color indexed="81"/>
            <rFont val="Tahoma"/>
            <family val="2"/>
          </rPr>
          <t>Becky Dzingeleski:</t>
        </r>
        <r>
          <rPr>
            <sz val="9"/>
            <color indexed="81"/>
            <rFont val="Tahoma"/>
            <family val="2"/>
          </rPr>
          <t xml:space="preserve">
Per FOD is a new Unit.  Contributions began in 2018</t>
        </r>
      </text>
    </comment>
    <comment ref="BHR19" authorId="0" shapeId="0" xr:uid="{32C29D7E-8707-4A22-8EB2-82EF7C904199}">
      <text>
        <r>
          <rPr>
            <b/>
            <sz val="9"/>
            <color indexed="81"/>
            <rFont val="Tahoma"/>
            <family val="2"/>
          </rPr>
          <t>Becky Dzingeleski:</t>
        </r>
        <r>
          <rPr>
            <sz val="9"/>
            <color indexed="81"/>
            <rFont val="Tahoma"/>
            <family val="2"/>
          </rPr>
          <t xml:space="preserve">
Per FOD is a new Unit.  Contributions began in 2018</t>
        </r>
      </text>
    </comment>
    <comment ref="BHV19" authorId="0" shapeId="0" xr:uid="{7E9CB0B0-EF21-43F4-B020-1251D6B13469}">
      <text>
        <r>
          <rPr>
            <b/>
            <sz val="9"/>
            <color indexed="81"/>
            <rFont val="Tahoma"/>
            <family val="2"/>
          </rPr>
          <t>Becky Dzingeleski:</t>
        </r>
        <r>
          <rPr>
            <sz val="9"/>
            <color indexed="81"/>
            <rFont val="Tahoma"/>
            <family val="2"/>
          </rPr>
          <t xml:space="preserve">
Per FOD is a new Unit.  Contributions began in 2018</t>
        </r>
      </text>
    </comment>
    <comment ref="BHZ19" authorId="0" shapeId="0" xr:uid="{14F8A548-D50A-4793-8F2A-BE5D040E0FF8}">
      <text>
        <r>
          <rPr>
            <b/>
            <sz val="9"/>
            <color indexed="81"/>
            <rFont val="Tahoma"/>
            <family val="2"/>
          </rPr>
          <t>Becky Dzingeleski:</t>
        </r>
        <r>
          <rPr>
            <sz val="9"/>
            <color indexed="81"/>
            <rFont val="Tahoma"/>
            <family val="2"/>
          </rPr>
          <t xml:space="preserve">
Per FOD is a new Unit.  Contributions began in 2018</t>
        </r>
      </text>
    </comment>
    <comment ref="BID19" authorId="0" shapeId="0" xr:uid="{61D54CC3-52EA-4C58-A75E-2FA0FA3C7061}">
      <text>
        <r>
          <rPr>
            <b/>
            <sz val="9"/>
            <color indexed="81"/>
            <rFont val="Tahoma"/>
            <family val="2"/>
          </rPr>
          <t>Becky Dzingeleski:</t>
        </r>
        <r>
          <rPr>
            <sz val="9"/>
            <color indexed="81"/>
            <rFont val="Tahoma"/>
            <family val="2"/>
          </rPr>
          <t xml:space="preserve">
Per FOD is a new Unit.  Contributions began in 2018</t>
        </r>
      </text>
    </comment>
    <comment ref="BIH19" authorId="0" shapeId="0" xr:uid="{D7599E98-8F6A-4D3A-8F27-01EB60FD4646}">
      <text>
        <r>
          <rPr>
            <b/>
            <sz val="9"/>
            <color indexed="81"/>
            <rFont val="Tahoma"/>
            <family val="2"/>
          </rPr>
          <t>Becky Dzingeleski:</t>
        </r>
        <r>
          <rPr>
            <sz val="9"/>
            <color indexed="81"/>
            <rFont val="Tahoma"/>
            <family val="2"/>
          </rPr>
          <t xml:space="preserve">
Per FOD is a new Unit.  Contributions began in 2018</t>
        </r>
      </text>
    </comment>
    <comment ref="BIL19" authorId="0" shapeId="0" xr:uid="{05A8A89B-E915-4680-B4A6-2766578AA32C}">
      <text>
        <r>
          <rPr>
            <b/>
            <sz val="9"/>
            <color indexed="81"/>
            <rFont val="Tahoma"/>
            <family val="2"/>
          </rPr>
          <t>Becky Dzingeleski:</t>
        </r>
        <r>
          <rPr>
            <sz val="9"/>
            <color indexed="81"/>
            <rFont val="Tahoma"/>
            <family val="2"/>
          </rPr>
          <t xml:space="preserve">
Per FOD is a new Unit.  Contributions began in 2018</t>
        </r>
      </text>
    </comment>
    <comment ref="BIP19" authorId="0" shapeId="0" xr:uid="{E78507BD-B680-4F56-9BBF-A0AFDD6C0238}">
      <text>
        <r>
          <rPr>
            <b/>
            <sz val="9"/>
            <color indexed="81"/>
            <rFont val="Tahoma"/>
            <family val="2"/>
          </rPr>
          <t>Becky Dzingeleski:</t>
        </r>
        <r>
          <rPr>
            <sz val="9"/>
            <color indexed="81"/>
            <rFont val="Tahoma"/>
            <family val="2"/>
          </rPr>
          <t xml:space="preserve">
Per FOD is a new Unit.  Contributions began in 2018</t>
        </r>
      </text>
    </comment>
    <comment ref="BIT19" authorId="0" shapeId="0" xr:uid="{06F69596-2C50-49C3-983C-77B4FD3F8C54}">
      <text>
        <r>
          <rPr>
            <b/>
            <sz val="9"/>
            <color indexed="81"/>
            <rFont val="Tahoma"/>
            <family val="2"/>
          </rPr>
          <t>Becky Dzingeleski:</t>
        </r>
        <r>
          <rPr>
            <sz val="9"/>
            <color indexed="81"/>
            <rFont val="Tahoma"/>
            <family val="2"/>
          </rPr>
          <t xml:space="preserve">
Per FOD is a new Unit.  Contributions began in 2018</t>
        </r>
      </text>
    </comment>
    <comment ref="BIX19" authorId="0" shapeId="0" xr:uid="{0C5C3E73-D1CE-47E4-95C3-D4355AC0FFC6}">
      <text>
        <r>
          <rPr>
            <b/>
            <sz val="9"/>
            <color indexed="81"/>
            <rFont val="Tahoma"/>
            <family val="2"/>
          </rPr>
          <t>Becky Dzingeleski:</t>
        </r>
        <r>
          <rPr>
            <sz val="9"/>
            <color indexed="81"/>
            <rFont val="Tahoma"/>
            <family val="2"/>
          </rPr>
          <t xml:space="preserve">
Per FOD is a new Unit.  Contributions began in 2018</t>
        </r>
      </text>
    </comment>
    <comment ref="BJB19" authorId="0" shapeId="0" xr:uid="{B230799D-89D0-493B-AEE8-78DAC33E28B4}">
      <text>
        <r>
          <rPr>
            <b/>
            <sz val="9"/>
            <color indexed="81"/>
            <rFont val="Tahoma"/>
            <family val="2"/>
          </rPr>
          <t>Becky Dzingeleski:</t>
        </r>
        <r>
          <rPr>
            <sz val="9"/>
            <color indexed="81"/>
            <rFont val="Tahoma"/>
            <family val="2"/>
          </rPr>
          <t xml:space="preserve">
Per FOD is a new Unit.  Contributions began in 2018</t>
        </r>
      </text>
    </comment>
    <comment ref="BJF19" authorId="0" shapeId="0" xr:uid="{50246848-1DE0-4BCF-83BD-73B6C2B94A43}">
      <text>
        <r>
          <rPr>
            <b/>
            <sz val="9"/>
            <color indexed="81"/>
            <rFont val="Tahoma"/>
            <family val="2"/>
          </rPr>
          <t>Becky Dzingeleski:</t>
        </r>
        <r>
          <rPr>
            <sz val="9"/>
            <color indexed="81"/>
            <rFont val="Tahoma"/>
            <family val="2"/>
          </rPr>
          <t xml:space="preserve">
Per FOD is a new Unit.  Contributions began in 2018</t>
        </r>
      </text>
    </comment>
    <comment ref="BJJ19" authorId="0" shapeId="0" xr:uid="{CD515EFB-2CF5-4173-8704-233C643D2ED9}">
      <text>
        <r>
          <rPr>
            <b/>
            <sz val="9"/>
            <color indexed="81"/>
            <rFont val="Tahoma"/>
            <family val="2"/>
          </rPr>
          <t>Becky Dzingeleski:</t>
        </r>
        <r>
          <rPr>
            <sz val="9"/>
            <color indexed="81"/>
            <rFont val="Tahoma"/>
            <family val="2"/>
          </rPr>
          <t xml:space="preserve">
Per FOD is a new Unit.  Contributions began in 2018</t>
        </r>
      </text>
    </comment>
    <comment ref="BJN19" authorId="0" shapeId="0" xr:uid="{7E5CBEC7-A7AF-40DE-ABBC-B9D2E44012FC}">
      <text>
        <r>
          <rPr>
            <b/>
            <sz val="9"/>
            <color indexed="81"/>
            <rFont val="Tahoma"/>
            <family val="2"/>
          </rPr>
          <t>Becky Dzingeleski:</t>
        </r>
        <r>
          <rPr>
            <sz val="9"/>
            <color indexed="81"/>
            <rFont val="Tahoma"/>
            <family val="2"/>
          </rPr>
          <t xml:space="preserve">
Per FOD is a new Unit.  Contributions began in 2018</t>
        </r>
      </text>
    </comment>
    <comment ref="BJR19" authorId="0" shapeId="0" xr:uid="{10032546-5B88-4CA3-8431-BD0DAAC37B2F}">
      <text>
        <r>
          <rPr>
            <b/>
            <sz val="9"/>
            <color indexed="81"/>
            <rFont val="Tahoma"/>
            <family val="2"/>
          </rPr>
          <t>Becky Dzingeleski:</t>
        </r>
        <r>
          <rPr>
            <sz val="9"/>
            <color indexed="81"/>
            <rFont val="Tahoma"/>
            <family val="2"/>
          </rPr>
          <t xml:space="preserve">
Per FOD is a new Unit.  Contributions began in 2018</t>
        </r>
      </text>
    </comment>
    <comment ref="BJV19" authorId="0" shapeId="0" xr:uid="{E0D27481-D0E2-4AC8-AA8F-13B2DF9EDE3B}">
      <text>
        <r>
          <rPr>
            <b/>
            <sz val="9"/>
            <color indexed="81"/>
            <rFont val="Tahoma"/>
            <family val="2"/>
          </rPr>
          <t>Becky Dzingeleski:</t>
        </r>
        <r>
          <rPr>
            <sz val="9"/>
            <color indexed="81"/>
            <rFont val="Tahoma"/>
            <family val="2"/>
          </rPr>
          <t xml:space="preserve">
Per FOD is a new Unit.  Contributions began in 2018</t>
        </r>
      </text>
    </comment>
    <comment ref="BJZ19" authorId="0" shapeId="0" xr:uid="{8CA891D3-D84D-4B1E-AB2D-30787404E531}">
      <text>
        <r>
          <rPr>
            <b/>
            <sz val="9"/>
            <color indexed="81"/>
            <rFont val="Tahoma"/>
            <family val="2"/>
          </rPr>
          <t>Becky Dzingeleski:</t>
        </r>
        <r>
          <rPr>
            <sz val="9"/>
            <color indexed="81"/>
            <rFont val="Tahoma"/>
            <family val="2"/>
          </rPr>
          <t xml:space="preserve">
Per FOD is a new Unit.  Contributions began in 2018</t>
        </r>
      </text>
    </comment>
    <comment ref="BKD19" authorId="0" shapeId="0" xr:uid="{7E5AF95C-352D-4908-883F-362AB2028A10}">
      <text>
        <r>
          <rPr>
            <b/>
            <sz val="9"/>
            <color indexed="81"/>
            <rFont val="Tahoma"/>
            <family val="2"/>
          </rPr>
          <t>Becky Dzingeleski:</t>
        </r>
        <r>
          <rPr>
            <sz val="9"/>
            <color indexed="81"/>
            <rFont val="Tahoma"/>
            <family val="2"/>
          </rPr>
          <t xml:space="preserve">
Per FOD is a new Unit.  Contributions began in 2018</t>
        </r>
      </text>
    </comment>
    <comment ref="BKH19" authorId="0" shapeId="0" xr:uid="{069E0332-7AB2-4582-9AC3-BE3E1A35DED6}">
      <text>
        <r>
          <rPr>
            <b/>
            <sz val="9"/>
            <color indexed="81"/>
            <rFont val="Tahoma"/>
            <family val="2"/>
          </rPr>
          <t>Becky Dzingeleski:</t>
        </r>
        <r>
          <rPr>
            <sz val="9"/>
            <color indexed="81"/>
            <rFont val="Tahoma"/>
            <family val="2"/>
          </rPr>
          <t xml:space="preserve">
Per FOD is a new Unit.  Contributions began in 2018</t>
        </r>
      </text>
    </comment>
    <comment ref="BKL19" authorId="0" shapeId="0" xr:uid="{6E53C947-2993-4EA6-8767-FE126C5AA316}">
      <text>
        <r>
          <rPr>
            <b/>
            <sz val="9"/>
            <color indexed="81"/>
            <rFont val="Tahoma"/>
            <family val="2"/>
          </rPr>
          <t>Becky Dzingeleski:</t>
        </r>
        <r>
          <rPr>
            <sz val="9"/>
            <color indexed="81"/>
            <rFont val="Tahoma"/>
            <family val="2"/>
          </rPr>
          <t xml:space="preserve">
Per FOD is a new Unit.  Contributions began in 2018</t>
        </r>
      </text>
    </comment>
    <comment ref="BKP19" authorId="0" shapeId="0" xr:uid="{CBF23BFA-7C9E-42D4-8364-857491FE4AEC}">
      <text>
        <r>
          <rPr>
            <b/>
            <sz val="9"/>
            <color indexed="81"/>
            <rFont val="Tahoma"/>
            <family val="2"/>
          </rPr>
          <t>Becky Dzingeleski:</t>
        </r>
        <r>
          <rPr>
            <sz val="9"/>
            <color indexed="81"/>
            <rFont val="Tahoma"/>
            <family val="2"/>
          </rPr>
          <t xml:space="preserve">
Per FOD is a new Unit.  Contributions began in 2018</t>
        </r>
      </text>
    </comment>
    <comment ref="BKT19" authorId="0" shapeId="0" xr:uid="{12865312-A8B5-4FF6-91D0-04AC81F823F7}">
      <text>
        <r>
          <rPr>
            <b/>
            <sz val="9"/>
            <color indexed="81"/>
            <rFont val="Tahoma"/>
            <family val="2"/>
          </rPr>
          <t>Becky Dzingeleski:</t>
        </r>
        <r>
          <rPr>
            <sz val="9"/>
            <color indexed="81"/>
            <rFont val="Tahoma"/>
            <family val="2"/>
          </rPr>
          <t xml:space="preserve">
Per FOD is a new Unit.  Contributions began in 2018</t>
        </r>
      </text>
    </comment>
    <comment ref="BKX19" authorId="0" shapeId="0" xr:uid="{F0CC6892-1E36-44A3-AE6B-16573414FA42}">
      <text>
        <r>
          <rPr>
            <b/>
            <sz val="9"/>
            <color indexed="81"/>
            <rFont val="Tahoma"/>
            <family val="2"/>
          </rPr>
          <t>Becky Dzingeleski:</t>
        </r>
        <r>
          <rPr>
            <sz val="9"/>
            <color indexed="81"/>
            <rFont val="Tahoma"/>
            <family val="2"/>
          </rPr>
          <t xml:space="preserve">
Per FOD is a new Unit.  Contributions began in 2018</t>
        </r>
      </text>
    </comment>
    <comment ref="BLB19" authorId="0" shapeId="0" xr:uid="{557BD6A6-2D18-4074-B7B0-6D7B0B7DA376}">
      <text>
        <r>
          <rPr>
            <b/>
            <sz val="9"/>
            <color indexed="81"/>
            <rFont val="Tahoma"/>
            <family val="2"/>
          </rPr>
          <t>Becky Dzingeleski:</t>
        </r>
        <r>
          <rPr>
            <sz val="9"/>
            <color indexed="81"/>
            <rFont val="Tahoma"/>
            <family val="2"/>
          </rPr>
          <t xml:space="preserve">
Per FOD is a new Unit.  Contributions began in 2018</t>
        </r>
      </text>
    </comment>
    <comment ref="BLF19" authorId="0" shapeId="0" xr:uid="{C25BEE73-58D3-41BD-A2B2-17D8418BFFA8}">
      <text>
        <r>
          <rPr>
            <b/>
            <sz val="9"/>
            <color indexed="81"/>
            <rFont val="Tahoma"/>
            <family val="2"/>
          </rPr>
          <t>Becky Dzingeleski:</t>
        </r>
        <r>
          <rPr>
            <sz val="9"/>
            <color indexed="81"/>
            <rFont val="Tahoma"/>
            <family val="2"/>
          </rPr>
          <t xml:space="preserve">
Per FOD is a new Unit.  Contributions began in 2018</t>
        </r>
      </text>
    </comment>
    <comment ref="BLJ19" authorId="0" shapeId="0" xr:uid="{6F8DC117-C31D-4B2E-8896-CD6A718BEA8D}">
      <text>
        <r>
          <rPr>
            <b/>
            <sz val="9"/>
            <color indexed="81"/>
            <rFont val="Tahoma"/>
            <family val="2"/>
          </rPr>
          <t>Becky Dzingeleski:</t>
        </r>
        <r>
          <rPr>
            <sz val="9"/>
            <color indexed="81"/>
            <rFont val="Tahoma"/>
            <family val="2"/>
          </rPr>
          <t xml:space="preserve">
Per FOD is a new Unit.  Contributions began in 2018</t>
        </r>
      </text>
    </comment>
    <comment ref="BLN19" authorId="0" shapeId="0" xr:uid="{BB56C863-3D47-4289-9088-2F376A88B750}">
      <text>
        <r>
          <rPr>
            <b/>
            <sz val="9"/>
            <color indexed="81"/>
            <rFont val="Tahoma"/>
            <family val="2"/>
          </rPr>
          <t>Becky Dzingeleski:</t>
        </r>
        <r>
          <rPr>
            <sz val="9"/>
            <color indexed="81"/>
            <rFont val="Tahoma"/>
            <family val="2"/>
          </rPr>
          <t xml:space="preserve">
Per FOD is a new Unit.  Contributions began in 2018</t>
        </r>
      </text>
    </comment>
    <comment ref="BLR19" authorId="0" shapeId="0" xr:uid="{86129002-3E9A-412E-A16A-DB3C7754535F}">
      <text>
        <r>
          <rPr>
            <b/>
            <sz val="9"/>
            <color indexed="81"/>
            <rFont val="Tahoma"/>
            <family val="2"/>
          </rPr>
          <t>Becky Dzingeleski:</t>
        </r>
        <r>
          <rPr>
            <sz val="9"/>
            <color indexed="81"/>
            <rFont val="Tahoma"/>
            <family val="2"/>
          </rPr>
          <t xml:space="preserve">
Per FOD is a new Unit.  Contributions began in 2018</t>
        </r>
      </text>
    </comment>
    <comment ref="BLV19" authorId="0" shapeId="0" xr:uid="{F5AE2D6F-6C8F-4021-A818-A3E18CFBE806}">
      <text>
        <r>
          <rPr>
            <b/>
            <sz val="9"/>
            <color indexed="81"/>
            <rFont val="Tahoma"/>
            <family val="2"/>
          </rPr>
          <t>Becky Dzingeleski:</t>
        </r>
        <r>
          <rPr>
            <sz val="9"/>
            <color indexed="81"/>
            <rFont val="Tahoma"/>
            <family val="2"/>
          </rPr>
          <t xml:space="preserve">
Per FOD is a new Unit.  Contributions began in 2018</t>
        </r>
      </text>
    </comment>
    <comment ref="BLZ19" authorId="0" shapeId="0" xr:uid="{6386AFE8-0539-4144-B497-E46041E580ED}">
      <text>
        <r>
          <rPr>
            <b/>
            <sz val="9"/>
            <color indexed="81"/>
            <rFont val="Tahoma"/>
            <family val="2"/>
          </rPr>
          <t>Becky Dzingeleski:</t>
        </r>
        <r>
          <rPr>
            <sz val="9"/>
            <color indexed="81"/>
            <rFont val="Tahoma"/>
            <family val="2"/>
          </rPr>
          <t xml:space="preserve">
Per FOD is a new Unit.  Contributions began in 2018</t>
        </r>
      </text>
    </comment>
    <comment ref="BMD19" authorId="0" shapeId="0" xr:uid="{38FC12BF-D52B-4A2F-A759-DA7665C091C0}">
      <text>
        <r>
          <rPr>
            <b/>
            <sz val="9"/>
            <color indexed="81"/>
            <rFont val="Tahoma"/>
            <family val="2"/>
          </rPr>
          <t>Becky Dzingeleski:</t>
        </r>
        <r>
          <rPr>
            <sz val="9"/>
            <color indexed="81"/>
            <rFont val="Tahoma"/>
            <family val="2"/>
          </rPr>
          <t xml:space="preserve">
Per FOD is a new Unit.  Contributions began in 2018</t>
        </r>
      </text>
    </comment>
    <comment ref="BMH19" authorId="0" shapeId="0" xr:uid="{04CED189-FCF4-4651-96E9-9216057C5822}">
      <text>
        <r>
          <rPr>
            <b/>
            <sz val="9"/>
            <color indexed="81"/>
            <rFont val="Tahoma"/>
            <family val="2"/>
          </rPr>
          <t>Becky Dzingeleski:</t>
        </r>
        <r>
          <rPr>
            <sz val="9"/>
            <color indexed="81"/>
            <rFont val="Tahoma"/>
            <family val="2"/>
          </rPr>
          <t xml:space="preserve">
Per FOD is a new Unit.  Contributions began in 2018</t>
        </r>
      </text>
    </comment>
    <comment ref="BML19" authorId="0" shapeId="0" xr:uid="{D14DFC7E-A3A8-4759-B763-CFD952408F8C}">
      <text>
        <r>
          <rPr>
            <b/>
            <sz val="9"/>
            <color indexed="81"/>
            <rFont val="Tahoma"/>
            <family val="2"/>
          </rPr>
          <t>Becky Dzingeleski:</t>
        </r>
        <r>
          <rPr>
            <sz val="9"/>
            <color indexed="81"/>
            <rFont val="Tahoma"/>
            <family val="2"/>
          </rPr>
          <t xml:space="preserve">
Per FOD is a new Unit.  Contributions began in 2018</t>
        </r>
      </text>
    </comment>
    <comment ref="BMP19" authorId="0" shapeId="0" xr:uid="{9F26E048-77F6-466D-A75B-766CEF0D2571}">
      <text>
        <r>
          <rPr>
            <b/>
            <sz val="9"/>
            <color indexed="81"/>
            <rFont val="Tahoma"/>
            <family val="2"/>
          </rPr>
          <t>Becky Dzingeleski:</t>
        </r>
        <r>
          <rPr>
            <sz val="9"/>
            <color indexed="81"/>
            <rFont val="Tahoma"/>
            <family val="2"/>
          </rPr>
          <t xml:space="preserve">
Per FOD is a new Unit.  Contributions began in 2018</t>
        </r>
      </text>
    </comment>
    <comment ref="BMT19" authorId="0" shapeId="0" xr:uid="{CC1965E5-6A52-41D1-8362-6E6702DD0F86}">
      <text>
        <r>
          <rPr>
            <b/>
            <sz val="9"/>
            <color indexed="81"/>
            <rFont val="Tahoma"/>
            <family val="2"/>
          </rPr>
          <t>Becky Dzingeleski:</t>
        </r>
        <r>
          <rPr>
            <sz val="9"/>
            <color indexed="81"/>
            <rFont val="Tahoma"/>
            <family val="2"/>
          </rPr>
          <t xml:space="preserve">
Per FOD is a new Unit.  Contributions began in 2018</t>
        </r>
      </text>
    </comment>
    <comment ref="BMX19" authorId="0" shapeId="0" xr:uid="{A92EAEA3-7357-4AEE-9A88-1F4294DD39BC}">
      <text>
        <r>
          <rPr>
            <b/>
            <sz val="9"/>
            <color indexed="81"/>
            <rFont val="Tahoma"/>
            <family val="2"/>
          </rPr>
          <t>Becky Dzingeleski:</t>
        </r>
        <r>
          <rPr>
            <sz val="9"/>
            <color indexed="81"/>
            <rFont val="Tahoma"/>
            <family val="2"/>
          </rPr>
          <t xml:space="preserve">
Per FOD is a new Unit.  Contributions began in 2018</t>
        </r>
      </text>
    </comment>
    <comment ref="BNB19" authorId="0" shapeId="0" xr:uid="{10AE1077-9888-4F10-B93E-9832D4FDF476}">
      <text>
        <r>
          <rPr>
            <b/>
            <sz val="9"/>
            <color indexed="81"/>
            <rFont val="Tahoma"/>
            <family val="2"/>
          </rPr>
          <t>Becky Dzingeleski:</t>
        </r>
        <r>
          <rPr>
            <sz val="9"/>
            <color indexed="81"/>
            <rFont val="Tahoma"/>
            <family val="2"/>
          </rPr>
          <t xml:space="preserve">
Per FOD is a new Unit.  Contributions began in 2018</t>
        </r>
      </text>
    </comment>
    <comment ref="BNF19" authorId="0" shapeId="0" xr:uid="{91BEB570-BF11-4DC0-836B-4F55EDE97202}">
      <text>
        <r>
          <rPr>
            <b/>
            <sz val="9"/>
            <color indexed="81"/>
            <rFont val="Tahoma"/>
            <family val="2"/>
          </rPr>
          <t>Becky Dzingeleski:</t>
        </r>
        <r>
          <rPr>
            <sz val="9"/>
            <color indexed="81"/>
            <rFont val="Tahoma"/>
            <family val="2"/>
          </rPr>
          <t xml:space="preserve">
Per FOD is a new Unit.  Contributions began in 2018</t>
        </r>
      </text>
    </comment>
    <comment ref="BNJ19" authorId="0" shapeId="0" xr:uid="{6785BCC5-097E-45CD-82F9-FD6B6BBADFB6}">
      <text>
        <r>
          <rPr>
            <b/>
            <sz val="9"/>
            <color indexed="81"/>
            <rFont val="Tahoma"/>
            <family val="2"/>
          </rPr>
          <t>Becky Dzingeleski:</t>
        </r>
        <r>
          <rPr>
            <sz val="9"/>
            <color indexed="81"/>
            <rFont val="Tahoma"/>
            <family val="2"/>
          </rPr>
          <t xml:space="preserve">
Per FOD is a new Unit.  Contributions began in 2018</t>
        </r>
      </text>
    </comment>
    <comment ref="BNN19" authorId="0" shapeId="0" xr:uid="{AAEE266F-0B35-484F-AD96-1E738181055B}">
      <text>
        <r>
          <rPr>
            <b/>
            <sz val="9"/>
            <color indexed="81"/>
            <rFont val="Tahoma"/>
            <family val="2"/>
          </rPr>
          <t>Becky Dzingeleski:</t>
        </r>
        <r>
          <rPr>
            <sz val="9"/>
            <color indexed="81"/>
            <rFont val="Tahoma"/>
            <family val="2"/>
          </rPr>
          <t xml:space="preserve">
Per FOD is a new Unit.  Contributions began in 2018</t>
        </r>
      </text>
    </comment>
    <comment ref="BNR19" authorId="0" shapeId="0" xr:uid="{FBAB8484-A879-4514-BE27-FBDDA4CE06C5}">
      <text>
        <r>
          <rPr>
            <b/>
            <sz val="9"/>
            <color indexed="81"/>
            <rFont val="Tahoma"/>
            <family val="2"/>
          </rPr>
          <t>Becky Dzingeleski:</t>
        </r>
        <r>
          <rPr>
            <sz val="9"/>
            <color indexed="81"/>
            <rFont val="Tahoma"/>
            <family val="2"/>
          </rPr>
          <t xml:space="preserve">
Per FOD is a new Unit.  Contributions began in 2018</t>
        </r>
      </text>
    </comment>
    <comment ref="BNV19" authorId="0" shapeId="0" xr:uid="{CD276D85-09E2-4170-B926-8E196CF614EC}">
      <text>
        <r>
          <rPr>
            <b/>
            <sz val="9"/>
            <color indexed="81"/>
            <rFont val="Tahoma"/>
            <family val="2"/>
          </rPr>
          <t>Becky Dzingeleski:</t>
        </r>
        <r>
          <rPr>
            <sz val="9"/>
            <color indexed="81"/>
            <rFont val="Tahoma"/>
            <family val="2"/>
          </rPr>
          <t xml:space="preserve">
Per FOD is a new Unit.  Contributions began in 2018</t>
        </r>
      </text>
    </comment>
    <comment ref="BNZ19" authorId="0" shapeId="0" xr:uid="{189EE20B-1C75-4872-BC77-B5309EE4D999}">
      <text>
        <r>
          <rPr>
            <b/>
            <sz val="9"/>
            <color indexed="81"/>
            <rFont val="Tahoma"/>
            <family val="2"/>
          </rPr>
          <t>Becky Dzingeleski:</t>
        </r>
        <r>
          <rPr>
            <sz val="9"/>
            <color indexed="81"/>
            <rFont val="Tahoma"/>
            <family val="2"/>
          </rPr>
          <t xml:space="preserve">
Per FOD is a new Unit.  Contributions began in 2018</t>
        </r>
      </text>
    </comment>
    <comment ref="BOD19" authorId="0" shapeId="0" xr:uid="{68628C6F-9106-4909-857B-4662EBABAECF}">
      <text>
        <r>
          <rPr>
            <b/>
            <sz val="9"/>
            <color indexed="81"/>
            <rFont val="Tahoma"/>
            <family val="2"/>
          </rPr>
          <t>Becky Dzingeleski:</t>
        </r>
        <r>
          <rPr>
            <sz val="9"/>
            <color indexed="81"/>
            <rFont val="Tahoma"/>
            <family val="2"/>
          </rPr>
          <t xml:space="preserve">
Per FOD is a new Unit.  Contributions began in 2018</t>
        </r>
      </text>
    </comment>
    <comment ref="BOH19" authorId="0" shapeId="0" xr:uid="{9FA5057B-5B33-432A-BCA8-E52F4A310D03}">
      <text>
        <r>
          <rPr>
            <b/>
            <sz val="9"/>
            <color indexed="81"/>
            <rFont val="Tahoma"/>
            <family val="2"/>
          </rPr>
          <t>Becky Dzingeleski:</t>
        </r>
        <r>
          <rPr>
            <sz val="9"/>
            <color indexed="81"/>
            <rFont val="Tahoma"/>
            <family val="2"/>
          </rPr>
          <t xml:space="preserve">
Per FOD is a new Unit.  Contributions began in 2018</t>
        </r>
      </text>
    </comment>
    <comment ref="BOL19" authorId="0" shapeId="0" xr:uid="{64AA2713-D561-40AC-B7F8-1550BC461CB3}">
      <text>
        <r>
          <rPr>
            <b/>
            <sz val="9"/>
            <color indexed="81"/>
            <rFont val="Tahoma"/>
            <family val="2"/>
          </rPr>
          <t>Becky Dzingeleski:</t>
        </r>
        <r>
          <rPr>
            <sz val="9"/>
            <color indexed="81"/>
            <rFont val="Tahoma"/>
            <family val="2"/>
          </rPr>
          <t xml:space="preserve">
Per FOD is a new Unit.  Contributions began in 2018</t>
        </r>
      </text>
    </comment>
    <comment ref="BOP19" authorId="0" shapeId="0" xr:uid="{9F08BB2F-DE30-4ECD-BF58-C3190115E1C7}">
      <text>
        <r>
          <rPr>
            <b/>
            <sz val="9"/>
            <color indexed="81"/>
            <rFont val="Tahoma"/>
            <family val="2"/>
          </rPr>
          <t>Becky Dzingeleski:</t>
        </r>
        <r>
          <rPr>
            <sz val="9"/>
            <color indexed="81"/>
            <rFont val="Tahoma"/>
            <family val="2"/>
          </rPr>
          <t xml:space="preserve">
Per FOD is a new Unit.  Contributions began in 2018</t>
        </r>
      </text>
    </comment>
    <comment ref="BOT19" authorId="0" shapeId="0" xr:uid="{206A0E0E-BBF3-4BBE-8ADE-904457BD4674}">
      <text>
        <r>
          <rPr>
            <b/>
            <sz val="9"/>
            <color indexed="81"/>
            <rFont val="Tahoma"/>
            <family val="2"/>
          </rPr>
          <t>Becky Dzingeleski:</t>
        </r>
        <r>
          <rPr>
            <sz val="9"/>
            <color indexed="81"/>
            <rFont val="Tahoma"/>
            <family val="2"/>
          </rPr>
          <t xml:space="preserve">
Per FOD is a new Unit.  Contributions began in 2018</t>
        </r>
      </text>
    </comment>
    <comment ref="BOX19" authorId="0" shapeId="0" xr:uid="{2DA5BEEE-130C-41A4-8A25-9D5532BF6CC7}">
      <text>
        <r>
          <rPr>
            <b/>
            <sz val="9"/>
            <color indexed="81"/>
            <rFont val="Tahoma"/>
            <family val="2"/>
          </rPr>
          <t>Becky Dzingeleski:</t>
        </r>
        <r>
          <rPr>
            <sz val="9"/>
            <color indexed="81"/>
            <rFont val="Tahoma"/>
            <family val="2"/>
          </rPr>
          <t xml:space="preserve">
Per FOD is a new Unit.  Contributions began in 2018</t>
        </r>
      </text>
    </comment>
    <comment ref="BPB19" authorId="0" shapeId="0" xr:uid="{EF774340-0A11-440C-9F59-46B30A4A1649}">
      <text>
        <r>
          <rPr>
            <b/>
            <sz val="9"/>
            <color indexed="81"/>
            <rFont val="Tahoma"/>
            <family val="2"/>
          </rPr>
          <t>Becky Dzingeleski:</t>
        </r>
        <r>
          <rPr>
            <sz val="9"/>
            <color indexed="81"/>
            <rFont val="Tahoma"/>
            <family val="2"/>
          </rPr>
          <t xml:space="preserve">
Per FOD is a new Unit.  Contributions began in 2018</t>
        </r>
      </text>
    </comment>
    <comment ref="BPF19" authorId="0" shapeId="0" xr:uid="{3EA07C45-B1AD-4C42-8001-859D417A46C7}">
      <text>
        <r>
          <rPr>
            <b/>
            <sz val="9"/>
            <color indexed="81"/>
            <rFont val="Tahoma"/>
            <family val="2"/>
          </rPr>
          <t>Becky Dzingeleski:</t>
        </r>
        <r>
          <rPr>
            <sz val="9"/>
            <color indexed="81"/>
            <rFont val="Tahoma"/>
            <family val="2"/>
          </rPr>
          <t xml:space="preserve">
Per FOD is a new Unit.  Contributions began in 2018</t>
        </r>
      </text>
    </comment>
    <comment ref="BPJ19" authorId="0" shapeId="0" xr:uid="{4C371E00-C9EB-4A0A-844B-16D661AE4977}">
      <text>
        <r>
          <rPr>
            <b/>
            <sz val="9"/>
            <color indexed="81"/>
            <rFont val="Tahoma"/>
            <family val="2"/>
          </rPr>
          <t>Becky Dzingeleski:</t>
        </r>
        <r>
          <rPr>
            <sz val="9"/>
            <color indexed="81"/>
            <rFont val="Tahoma"/>
            <family val="2"/>
          </rPr>
          <t xml:space="preserve">
Per FOD is a new Unit.  Contributions began in 2018</t>
        </r>
      </text>
    </comment>
    <comment ref="BPN19" authorId="0" shapeId="0" xr:uid="{D5C8FA5E-7814-49CE-82CC-C0194BCFAA29}">
      <text>
        <r>
          <rPr>
            <b/>
            <sz val="9"/>
            <color indexed="81"/>
            <rFont val="Tahoma"/>
            <family val="2"/>
          </rPr>
          <t>Becky Dzingeleski:</t>
        </r>
        <r>
          <rPr>
            <sz val="9"/>
            <color indexed="81"/>
            <rFont val="Tahoma"/>
            <family val="2"/>
          </rPr>
          <t xml:space="preserve">
Per FOD is a new Unit.  Contributions began in 2018</t>
        </r>
      </text>
    </comment>
    <comment ref="BPR19" authorId="0" shapeId="0" xr:uid="{5323A471-9EEA-4B88-A688-23FA0DE45470}">
      <text>
        <r>
          <rPr>
            <b/>
            <sz val="9"/>
            <color indexed="81"/>
            <rFont val="Tahoma"/>
            <family val="2"/>
          </rPr>
          <t>Becky Dzingeleski:</t>
        </r>
        <r>
          <rPr>
            <sz val="9"/>
            <color indexed="81"/>
            <rFont val="Tahoma"/>
            <family val="2"/>
          </rPr>
          <t xml:space="preserve">
Per FOD is a new Unit.  Contributions began in 2018</t>
        </r>
      </text>
    </comment>
    <comment ref="BPV19" authorId="0" shapeId="0" xr:uid="{46FADDC5-594A-4FE2-8BE1-EDCF167AB637}">
      <text>
        <r>
          <rPr>
            <b/>
            <sz val="9"/>
            <color indexed="81"/>
            <rFont val="Tahoma"/>
            <family val="2"/>
          </rPr>
          <t>Becky Dzingeleski:</t>
        </r>
        <r>
          <rPr>
            <sz val="9"/>
            <color indexed="81"/>
            <rFont val="Tahoma"/>
            <family val="2"/>
          </rPr>
          <t xml:space="preserve">
Per FOD is a new Unit.  Contributions began in 2018</t>
        </r>
      </text>
    </comment>
    <comment ref="BPZ19" authorId="0" shapeId="0" xr:uid="{D6270C2C-B60E-43E5-AD09-73594310E3C5}">
      <text>
        <r>
          <rPr>
            <b/>
            <sz val="9"/>
            <color indexed="81"/>
            <rFont val="Tahoma"/>
            <family val="2"/>
          </rPr>
          <t>Becky Dzingeleski:</t>
        </r>
        <r>
          <rPr>
            <sz val="9"/>
            <color indexed="81"/>
            <rFont val="Tahoma"/>
            <family val="2"/>
          </rPr>
          <t xml:space="preserve">
Per FOD is a new Unit.  Contributions began in 2018</t>
        </r>
      </text>
    </comment>
    <comment ref="BQD19" authorId="0" shapeId="0" xr:uid="{2592A12F-D4BB-40B9-9BC7-6E54B5761972}">
      <text>
        <r>
          <rPr>
            <b/>
            <sz val="9"/>
            <color indexed="81"/>
            <rFont val="Tahoma"/>
            <family val="2"/>
          </rPr>
          <t>Becky Dzingeleski:</t>
        </r>
        <r>
          <rPr>
            <sz val="9"/>
            <color indexed="81"/>
            <rFont val="Tahoma"/>
            <family val="2"/>
          </rPr>
          <t xml:space="preserve">
Per FOD is a new Unit.  Contributions began in 2018</t>
        </r>
      </text>
    </comment>
    <comment ref="BQH19" authorId="0" shapeId="0" xr:uid="{87BBA21D-9F4E-4C87-B8FC-4C136E6D95E9}">
      <text>
        <r>
          <rPr>
            <b/>
            <sz val="9"/>
            <color indexed="81"/>
            <rFont val="Tahoma"/>
            <family val="2"/>
          </rPr>
          <t>Becky Dzingeleski:</t>
        </r>
        <r>
          <rPr>
            <sz val="9"/>
            <color indexed="81"/>
            <rFont val="Tahoma"/>
            <family val="2"/>
          </rPr>
          <t xml:space="preserve">
Per FOD is a new Unit.  Contributions began in 2018</t>
        </r>
      </text>
    </comment>
    <comment ref="BQL19" authorId="0" shapeId="0" xr:uid="{39F692CF-5EBF-4C97-8E13-EAC39BF6A800}">
      <text>
        <r>
          <rPr>
            <b/>
            <sz val="9"/>
            <color indexed="81"/>
            <rFont val="Tahoma"/>
            <family val="2"/>
          </rPr>
          <t>Becky Dzingeleski:</t>
        </r>
        <r>
          <rPr>
            <sz val="9"/>
            <color indexed="81"/>
            <rFont val="Tahoma"/>
            <family val="2"/>
          </rPr>
          <t xml:space="preserve">
Per FOD is a new Unit.  Contributions began in 2018</t>
        </r>
      </text>
    </comment>
    <comment ref="BQP19" authorId="0" shapeId="0" xr:uid="{B00BC0F5-B74D-4B0F-B1B0-D3AEA481AF0C}">
      <text>
        <r>
          <rPr>
            <b/>
            <sz val="9"/>
            <color indexed="81"/>
            <rFont val="Tahoma"/>
            <family val="2"/>
          </rPr>
          <t>Becky Dzingeleski:</t>
        </r>
        <r>
          <rPr>
            <sz val="9"/>
            <color indexed="81"/>
            <rFont val="Tahoma"/>
            <family val="2"/>
          </rPr>
          <t xml:space="preserve">
Per FOD is a new Unit.  Contributions began in 2018</t>
        </r>
      </text>
    </comment>
    <comment ref="BQT19" authorId="0" shapeId="0" xr:uid="{405C5A7D-8A0D-4B8F-980D-4D13D0C84B31}">
      <text>
        <r>
          <rPr>
            <b/>
            <sz val="9"/>
            <color indexed="81"/>
            <rFont val="Tahoma"/>
            <family val="2"/>
          </rPr>
          <t>Becky Dzingeleski:</t>
        </r>
        <r>
          <rPr>
            <sz val="9"/>
            <color indexed="81"/>
            <rFont val="Tahoma"/>
            <family val="2"/>
          </rPr>
          <t xml:space="preserve">
Per FOD is a new Unit.  Contributions began in 2018</t>
        </r>
      </text>
    </comment>
    <comment ref="BQX19" authorId="0" shapeId="0" xr:uid="{2293A509-A48F-4572-9652-E89488180D20}">
      <text>
        <r>
          <rPr>
            <b/>
            <sz val="9"/>
            <color indexed="81"/>
            <rFont val="Tahoma"/>
            <family val="2"/>
          </rPr>
          <t>Becky Dzingeleski:</t>
        </r>
        <r>
          <rPr>
            <sz val="9"/>
            <color indexed="81"/>
            <rFont val="Tahoma"/>
            <family val="2"/>
          </rPr>
          <t xml:space="preserve">
Per FOD is a new Unit.  Contributions began in 2018</t>
        </r>
      </text>
    </comment>
    <comment ref="BRB19" authorId="0" shapeId="0" xr:uid="{09341CE9-DF3D-4FBE-8327-4B6D101643B9}">
      <text>
        <r>
          <rPr>
            <b/>
            <sz val="9"/>
            <color indexed="81"/>
            <rFont val="Tahoma"/>
            <family val="2"/>
          </rPr>
          <t>Becky Dzingeleski:</t>
        </r>
        <r>
          <rPr>
            <sz val="9"/>
            <color indexed="81"/>
            <rFont val="Tahoma"/>
            <family val="2"/>
          </rPr>
          <t xml:space="preserve">
Per FOD is a new Unit.  Contributions began in 2018</t>
        </r>
      </text>
    </comment>
    <comment ref="BRF19" authorId="0" shapeId="0" xr:uid="{9A5E0A9B-2E8A-4612-A38F-684F0B52AD00}">
      <text>
        <r>
          <rPr>
            <b/>
            <sz val="9"/>
            <color indexed="81"/>
            <rFont val="Tahoma"/>
            <family val="2"/>
          </rPr>
          <t>Becky Dzingeleski:</t>
        </r>
        <r>
          <rPr>
            <sz val="9"/>
            <color indexed="81"/>
            <rFont val="Tahoma"/>
            <family val="2"/>
          </rPr>
          <t xml:space="preserve">
Per FOD is a new Unit.  Contributions began in 2018</t>
        </r>
      </text>
    </comment>
    <comment ref="BRJ19" authorId="0" shapeId="0" xr:uid="{0BADA242-3620-4206-9268-B965CA9BAA55}">
      <text>
        <r>
          <rPr>
            <b/>
            <sz val="9"/>
            <color indexed="81"/>
            <rFont val="Tahoma"/>
            <family val="2"/>
          </rPr>
          <t>Becky Dzingeleski:</t>
        </r>
        <r>
          <rPr>
            <sz val="9"/>
            <color indexed="81"/>
            <rFont val="Tahoma"/>
            <family val="2"/>
          </rPr>
          <t xml:space="preserve">
Per FOD is a new Unit.  Contributions began in 2018</t>
        </r>
      </text>
    </comment>
    <comment ref="BRN19" authorId="0" shapeId="0" xr:uid="{B1E67A9E-38CD-48E1-809A-523EAADCFC95}">
      <text>
        <r>
          <rPr>
            <b/>
            <sz val="9"/>
            <color indexed="81"/>
            <rFont val="Tahoma"/>
            <family val="2"/>
          </rPr>
          <t>Becky Dzingeleski:</t>
        </r>
        <r>
          <rPr>
            <sz val="9"/>
            <color indexed="81"/>
            <rFont val="Tahoma"/>
            <family val="2"/>
          </rPr>
          <t xml:space="preserve">
Per FOD is a new Unit.  Contributions began in 2018</t>
        </r>
      </text>
    </comment>
    <comment ref="BRR19" authorId="0" shapeId="0" xr:uid="{B0C0F1F8-8F8D-4035-B3F3-871952F41AA7}">
      <text>
        <r>
          <rPr>
            <b/>
            <sz val="9"/>
            <color indexed="81"/>
            <rFont val="Tahoma"/>
            <family val="2"/>
          </rPr>
          <t>Becky Dzingeleski:</t>
        </r>
        <r>
          <rPr>
            <sz val="9"/>
            <color indexed="81"/>
            <rFont val="Tahoma"/>
            <family val="2"/>
          </rPr>
          <t xml:space="preserve">
Per FOD is a new Unit.  Contributions began in 2018</t>
        </r>
      </text>
    </comment>
    <comment ref="BRV19" authorId="0" shapeId="0" xr:uid="{4AFA33FE-4BEE-4231-8266-1815660B0752}">
      <text>
        <r>
          <rPr>
            <b/>
            <sz val="9"/>
            <color indexed="81"/>
            <rFont val="Tahoma"/>
            <family val="2"/>
          </rPr>
          <t>Becky Dzingeleski:</t>
        </r>
        <r>
          <rPr>
            <sz val="9"/>
            <color indexed="81"/>
            <rFont val="Tahoma"/>
            <family val="2"/>
          </rPr>
          <t xml:space="preserve">
Per FOD is a new Unit.  Contributions began in 2018</t>
        </r>
      </text>
    </comment>
    <comment ref="BRZ19" authorId="0" shapeId="0" xr:uid="{05EB1DE6-943B-4A06-B39D-3DA51D84D948}">
      <text>
        <r>
          <rPr>
            <b/>
            <sz val="9"/>
            <color indexed="81"/>
            <rFont val="Tahoma"/>
            <family val="2"/>
          </rPr>
          <t>Becky Dzingeleski:</t>
        </r>
        <r>
          <rPr>
            <sz val="9"/>
            <color indexed="81"/>
            <rFont val="Tahoma"/>
            <family val="2"/>
          </rPr>
          <t xml:space="preserve">
Per FOD is a new Unit.  Contributions began in 2018</t>
        </r>
      </text>
    </comment>
    <comment ref="BSD19" authorId="0" shapeId="0" xr:uid="{5B342D4D-3730-4832-9E88-CAEA9A162014}">
      <text>
        <r>
          <rPr>
            <b/>
            <sz val="9"/>
            <color indexed="81"/>
            <rFont val="Tahoma"/>
            <family val="2"/>
          </rPr>
          <t>Becky Dzingeleski:</t>
        </r>
        <r>
          <rPr>
            <sz val="9"/>
            <color indexed="81"/>
            <rFont val="Tahoma"/>
            <family val="2"/>
          </rPr>
          <t xml:space="preserve">
Per FOD is a new Unit.  Contributions began in 2018</t>
        </r>
      </text>
    </comment>
    <comment ref="BSH19" authorId="0" shapeId="0" xr:uid="{730F31EC-5004-4F22-BC73-EE7D04886223}">
      <text>
        <r>
          <rPr>
            <b/>
            <sz val="9"/>
            <color indexed="81"/>
            <rFont val="Tahoma"/>
            <family val="2"/>
          </rPr>
          <t>Becky Dzingeleski:</t>
        </r>
        <r>
          <rPr>
            <sz val="9"/>
            <color indexed="81"/>
            <rFont val="Tahoma"/>
            <family val="2"/>
          </rPr>
          <t xml:space="preserve">
Per FOD is a new Unit.  Contributions began in 2018</t>
        </r>
      </text>
    </comment>
    <comment ref="BSL19" authorId="0" shapeId="0" xr:uid="{E0603D99-AA04-4629-A6EE-07F6BD506AAF}">
      <text>
        <r>
          <rPr>
            <b/>
            <sz val="9"/>
            <color indexed="81"/>
            <rFont val="Tahoma"/>
            <family val="2"/>
          </rPr>
          <t>Becky Dzingeleski:</t>
        </r>
        <r>
          <rPr>
            <sz val="9"/>
            <color indexed="81"/>
            <rFont val="Tahoma"/>
            <family val="2"/>
          </rPr>
          <t xml:space="preserve">
Per FOD is a new Unit.  Contributions began in 2018</t>
        </r>
      </text>
    </comment>
    <comment ref="BSP19" authorId="0" shapeId="0" xr:uid="{8F344B7A-9DA0-4067-BA81-5A05010346FB}">
      <text>
        <r>
          <rPr>
            <b/>
            <sz val="9"/>
            <color indexed="81"/>
            <rFont val="Tahoma"/>
            <family val="2"/>
          </rPr>
          <t>Becky Dzingeleski:</t>
        </r>
        <r>
          <rPr>
            <sz val="9"/>
            <color indexed="81"/>
            <rFont val="Tahoma"/>
            <family val="2"/>
          </rPr>
          <t xml:space="preserve">
Per FOD is a new Unit.  Contributions began in 2018</t>
        </r>
      </text>
    </comment>
    <comment ref="BST19" authorId="0" shapeId="0" xr:uid="{72928C1D-F9D4-4DBC-9AF7-C9C8FAF3CA6B}">
      <text>
        <r>
          <rPr>
            <b/>
            <sz val="9"/>
            <color indexed="81"/>
            <rFont val="Tahoma"/>
            <family val="2"/>
          </rPr>
          <t>Becky Dzingeleski:</t>
        </r>
        <r>
          <rPr>
            <sz val="9"/>
            <color indexed="81"/>
            <rFont val="Tahoma"/>
            <family val="2"/>
          </rPr>
          <t xml:space="preserve">
Per FOD is a new Unit.  Contributions began in 2018</t>
        </r>
      </text>
    </comment>
    <comment ref="BSX19" authorId="0" shapeId="0" xr:uid="{6050FC64-E7EB-4387-9A13-42A0EEE09148}">
      <text>
        <r>
          <rPr>
            <b/>
            <sz val="9"/>
            <color indexed="81"/>
            <rFont val="Tahoma"/>
            <family val="2"/>
          </rPr>
          <t>Becky Dzingeleski:</t>
        </r>
        <r>
          <rPr>
            <sz val="9"/>
            <color indexed="81"/>
            <rFont val="Tahoma"/>
            <family val="2"/>
          </rPr>
          <t xml:space="preserve">
Per FOD is a new Unit.  Contributions began in 2018</t>
        </r>
      </text>
    </comment>
    <comment ref="BTB19" authorId="0" shapeId="0" xr:uid="{595895E9-8E28-403C-A79E-3EAD814FDF4A}">
      <text>
        <r>
          <rPr>
            <b/>
            <sz val="9"/>
            <color indexed="81"/>
            <rFont val="Tahoma"/>
            <family val="2"/>
          </rPr>
          <t>Becky Dzingeleski:</t>
        </r>
        <r>
          <rPr>
            <sz val="9"/>
            <color indexed="81"/>
            <rFont val="Tahoma"/>
            <family val="2"/>
          </rPr>
          <t xml:space="preserve">
Per FOD is a new Unit.  Contributions began in 2018</t>
        </r>
      </text>
    </comment>
    <comment ref="BTF19" authorId="0" shapeId="0" xr:uid="{8CE09C98-2C9F-44FE-8FB9-ED7FD75E8DFA}">
      <text>
        <r>
          <rPr>
            <b/>
            <sz val="9"/>
            <color indexed="81"/>
            <rFont val="Tahoma"/>
            <family val="2"/>
          </rPr>
          <t>Becky Dzingeleski:</t>
        </r>
        <r>
          <rPr>
            <sz val="9"/>
            <color indexed="81"/>
            <rFont val="Tahoma"/>
            <family val="2"/>
          </rPr>
          <t xml:space="preserve">
Per FOD is a new Unit.  Contributions began in 2018</t>
        </r>
      </text>
    </comment>
    <comment ref="BTJ19" authorId="0" shapeId="0" xr:uid="{93004E76-7884-4D2E-8B83-CB0DB3D88F92}">
      <text>
        <r>
          <rPr>
            <b/>
            <sz val="9"/>
            <color indexed="81"/>
            <rFont val="Tahoma"/>
            <family val="2"/>
          </rPr>
          <t>Becky Dzingeleski:</t>
        </r>
        <r>
          <rPr>
            <sz val="9"/>
            <color indexed="81"/>
            <rFont val="Tahoma"/>
            <family val="2"/>
          </rPr>
          <t xml:space="preserve">
Per FOD is a new Unit.  Contributions began in 2018</t>
        </r>
      </text>
    </comment>
    <comment ref="BTN19" authorId="0" shapeId="0" xr:uid="{892773AC-A07D-4A60-B270-B2D380B9EEC8}">
      <text>
        <r>
          <rPr>
            <b/>
            <sz val="9"/>
            <color indexed="81"/>
            <rFont val="Tahoma"/>
            <family val="2"/>
          </rPr>
          <t>Becky Dzingeleski:</t>
        </r>
        <r>
          <rPr>
            <sz val="9"/>
            <color indexed="81"/>
            <rFont val="Tahoma"/>
            <family val="2"/>
          </rPr>
          <t xml:space="preserve">
Per FOD is a new Unit.  Contributions began in 2018</t>
        </r>
      </text>
    </comment>
    <comment ref="BTR19" authorId="0" shapeId="0" xr:uid="{39A935CB-3687-4795-AE18-37047FBEF934}">
      <text>
        <r>
          <rPr>
            <b/>
            <sz val="9"/>
            <color indexed="81"/>
            <rFont val="Tahoma"/>
            <family val="2"/>
          </rPr>
          <t>Becky Dzingeleski:</t>
        </r>
        <r>
          <rPr>
            <sz val="9"/>
            <color indexed="81"/>
            <rFont val="Tahoma"/>
            <family val="2"/>
          </rPr>
          <t xml:space="preserve">
Per FOD is a new Unit.  Contributions began in 2018</t>
        </r>
      </text>
    </comment>
    <comment ref="BTV19" authorId="0" shapeId="0" xr:uid="{FDD03F5A-D58D-4EED-B488-77F6A01CC3C4}">
      <text>
        <r>
          <rPr>
            <b/>
            <sz val="9"/>
            <color indexed="81"/>
            <rFont val="Tahoma"/>
            <family val="2"/>
          </rPr>
          <t>Becky Dzingeleski:</t>
        </r>
        <r>
          <rPr>
            <sz val="9"/>
            <color indexed="81"/>
            <rFont val="Tahoma"/>
            <family val="2"/>
          </rPr>
          <t xml:space="preserve">
Per FOD is a new Unit.  Contributions began in 2018</t>
        </r>
      </text>
    </comment>
    <comment ref="BTZ19" authorId="0" shapeId="0" xr:uid="{E785C8FE-E922-4B7D-A169-6C1D9802B1F5}">
      <text>
        <r>
          <rPr>
            <b/>
            <sz val="9"/>
            <color indexed="81"/>
            <rFont val="Tahoma"/>
            <family val="2"/>
          </rPr>
          <t>Becky Dzingeleski:</t>
        </r>
        <r>
          <rPr>
            <sz val="9"/>
            <color indexed="81"/>
            <rFont val="Tahoma"/>
            <family val="2"/>
          </rPr>
          <t xml:space="preserve">
Per FOD is a new Unit.  Contributions began in 2018</t>
        </r>
      </text>
    </comment>
    <comment ref="BUD19" authorId="0" shapeId="0" xr:uid="{8968AA1A-A3B7-42BE-8515-D0CAE948FC83}">
      <text>
        <r>
          <rPr>
            <b/>
            <sz val="9"/>
            <color indexed="81"/>
            <rFont val="Tahoma"/>
            <family val="2"/>
          </rPr>
          <t>Becky Dzingeleski:</t>
        </r>
        <r>
          <rPr>
            <sz val="9"/>
            <color indexed="81"/>
            <rFont val="Tahoma"/>
            <family val="2"/>
          </rPr>
          <t xml:space="preserve">
Per FOD is a new Unit.  Contributions began in 2018</t>
        </r>
      </text>
    </comment>
    <comment ref="BUH19" authorId="0" shapeId="0" xr:uid="{CEF62025-0F8C-4E1F-AAC9-8E929A6FD63F}">
      <text>
        <r>
          <rPr>
            <b/>
            <sz val="9"/>
            <color indexed="81"/>
            <rFont val="Tahoma"/>
            <family val="2"/>
          </rPr>
          <t>Becky Dzingeleski:</t>
        </r>
        <r>
          <rPr>
            <sz val="9"/>
            <color indexed="81"/>
            <rFont val="Tahoma"/>
            <family val="2"/>
          </rPr>
          <t xml:space="preserve">
Per FOD is a new Unit.  Contributions began in 2018</t>
        </r>
      </text>
    </comment>
    <comment ref="BUL19" authorId="0" shapeId="0" xr:uid="{DDE476E9-F646-43B6-A32A-F80FF053B13B}">
      <text>
        <r>
          <rPr>
            <b/>
            <sz val="9"/>
            <color indexed="81"/>
            <rFont val="Tahoma"/>
            <family val="2"/>
          </rPr>
          <t>Becky Dzingeleski:</t>
        </r>
        <r>
          <rPr>
            <sz val="9"/>
            <color indexed="81"/>
            <rFont val="Tahoma"/>
            <family val="2"/>
          </rPr>
          <t xml:space="preserve">
Per FOD is a new Unit.  Contributions began in 2018</t>
        </r>
      </text>
    </comment>
    <comment ref="BUP19" authorId="0" shapeId="0" xr:uid="{F7661FAA-C72C-47B1-9895-C31D64893DD0}">
      <text>
        <r>
          <rPr>
            <b/>
            <sz val="9"/>
            <color indexed="81"/>
            <rFont val="Tahoma"/>
            <family val="2"/>
          </rPr>
          <t>Becky Dzingeleski:</t>
        </r>
        <r>
          <rPr>
            <sz val="9"/>
            <color indexed="81"/>
            <rFont val="Tahoma"/>
            <family val="2"/>
          </rPr>
          <t xml:space="preserve">
Per FOD is a new Unit.  Contributions began in 2018</t>
        </r>
      </text>
    </comment>
    <comment ref="BUT19" authorId="0" shapeId="0" xr:uid="{CD5A0321-324B-444A-BE8F-4140B5B654BF}">
      <text>
        <r>
          <rPr>
            <b/>
            <sz val="9"/>
            <color indexed="81"/>
            <rFont val="Tahoma"/>
            <family val="2"/>
          </rPr>
          <t>Becky Dzingeleski:</t>
        </r>
        <r>
          <rPr>
            <sz val="9"/>
            <color indexed="81"/>
            <rFont val="Tahoma"/>
            <family val="2"/>
          </rPr>
          <t xml:space="preserve">
Per FOD is a new Unit.  Contributions began in 2018</t>
        </r>
      </text>
    </comment>
    <comment ref="BUX19" authorId="0" shapeId="0" xr:uid="{D0524076-64DC-4583-929C-ABEA7490D89A}">
      <text>
        <r>
          <rPr>
            <b/>
            <sz val="9"/>
            <color indexed="81"/>
            <rFont val="Tahoma"/>
            <family val="2"/>
          </rPr>
          <t>Becky Dzingeleski:</t>
        </r>
        <r>
          <rPr>
            <sz val="9"/>
            <color indexed="81"/>
            <rFont val="Tahoma"/>
            <family val="2"/>
          </rPr>
          <t xml:space="preserve">
Per FOD is a new Unit.  Contributions began in 2018</t>
        </r>
      </text>
    </comment>
    <comment ref="BVB19" authorId="0" shapeId="0" xr:uid="{5F39888B-349C-4BBC-9059-DAE71571E69B}">
      <text>
        <r>
          <rPr>
            <b/>
            <sz val="9"/>
            <color indexed="81"/>
            <rFont val="Tahoma"/>
            <family val="2"/>
          </rPr>
          <t>Becky Dzingeleski:</t>
        </r>
        <r>
          <rPr>
            <sz val="9"/>
            <color indexed="81"/>
            <rFont val="Tahoma"/>
            <family val="2"/>
          </rPr>
          <t xml:space="preserve">
Per FOD is a new Unit.  Contributions began in 2018</t>
        </r>
      </text>
    </comment>
    <comment ref="BVF19" authorId="0" shapeId="0" xr:uid="{260AFEBF-5A06-4CFF-9DD3-E29C5D708400}">
      <text>
        <r>
          <rPr>
            <b/>
            <sz val="9"/>
            <color indexed="81"/>
            <rFont val="Tahoma"/>
            <family val="2"/>
          </rPr>
          <t>Becky Dzingeleski:</t>
        </r>
        <r>
          <rPr>
            <sz val="9"/>
            <color indexed="81"/>
            <rFont val="Tahoma"/>
            <family val="2"/>
          </rPr>
          <t xml:space="preserve">
Per FOD is a new Unit.  Contributions began in 2018</t>
        </r>
      </text>
    </comment>
    <comment ref="BVJ19" authorId="0" shapeId="0" xr:uid="{7CE78680-464A-4376-AAE0-AAC6124DBBD6}">
      <text>
        <r>
          <rPr>
            <b/>
            <sz val="9"/>
            <color indexed="81"/>
            <rFont val="Tahoma"/>
            <family val="2"/>
          </rPr>
          <t>Becky Dzingeleski:</t>
        </r>
        <r>
          <rPr>
            <sz val="9"/>
            <color indexed="81"/>
            <rFont val="Tahoma"/>
            <family val="2"/>
          </rPr>
          <t xml:space="preserve">
Per FOD is a new Unit.  Contributions began in 2018</t>
        </r>
      </text>
    </comment>
    <comment ref="BVN19" authorId="0" shapeId="0" xr:uid="{A4C3A5A5-F7E7-4554-8EEA-09DAF5EDD492}">
      <text>
        <r>
          <rPr>
            <b/>
            <sz val="9"/>
            <color indexed="81"/>
            <rFont val="Tahoma"/>
            <family val="2"/>
          </rPr>
          <t>Becky Dzingeleski:</t>
        </r>
        <r>
          <rPr>
            <sz val="9"/>
            <color indexed="81"/>
            <rFont val="Tahoma"/>
            <family val="2"/>
          </rPr>
          <t xml:space="preserve">
Per FOD is a new Unit.  Contributions began in 2018</t>
        </r>
      </text>
    </comment>
    <comment ref="BVR19" authorId="0" shapeId="0" xr:uid="{0D7ABE03-7B25-4245-BE7C-575CA96E59C4}">
      <text>
        <r>
          <rPr>
            <b/>
            <sz val="9"/>
            <color indexed="81"/>
            <rFont val="Tahoma"/>
            <family val="2"/>
          </rPr>
          <t>Becky Dzingeleski:</t>
        </r>
        <r>
          <rPr>
            <sz val="9"/>
            <color indexed="81"/>
            <rFont val="Tahoma"/>
            <family val="2"/>
          </rPr>
          <t xml:space="preserve">
Per FOD is a new Unit.  Contributions began in 2018</t>
        </r>
      </text>
    </comment>
    <comment ref="BVV19" authorId="0" shapeId="0" xr:uid="{E422210E-B4F5-490D-AF56-8BC275FFF0F8}">
      <text>
        <r>
          <rPr>
            <b/>
            <sz val="9"/>
            <color indexed="81"/>
            <rFont val="Tahoma"/>
            <family val="2"/>
          </rPr>
          <t>Becky Dzingeleski:</t>
        </r>
        <r>
          <rPr>
            <sz val="9"/>
            <color indexed="81"/>
            <rFont val="Tahoma"/>
            <family val="2"/>
          </rPr>
          <t xml:space="preserve">
Per FOD is a new Unit.  Contributions began in 2018</t>
        </r>
      </text>
    </comment>
    <comment ref="BVZ19" authorId="0" shapeId="0" xr:uid="{D70FB839-E927-467D-BA67-217A95BDEB8E}">
      <text>
        <r>
          <rPr>
            <b/>
            <sz val="9"/>
            <color indexed="81"/>
            <rFont val="Tahoma"/>
            <family val="2"/>
          </rPr>
          <t>Becky Dzingeleski:</t>
        </r>
        <r>
          <rPr>
            <sz val="9"/>
            <color indexed="81"/>
            <rFont val="Tahoma"/>
            <family val="2"/>
          </rPr>
          <t xml:space="preserve">
Per FOD is a new Unit.  Contributions began in 2018</t>
        </r>
      </text>
    </comment>
    <comment ref="BWD19" authorId="0" shapeId="0" xr:uid="{A6CE5C90-881E-4EED-BB8C-F6D94BF4B4D6}">
      <text>
        <r>
          <rPr>
            <b/>
            <sz val="9"/>
            <color indexed="81"/>
            <rFont val="Tahoma"/>
            <family val="2"/>
          </rPr>
          <t>Becky Dzingeleski:</t>
        </r>
        <r>
          <rPr>
            <sz val="9"/>
            <color indexed="81"/>
            <rFont val="Tahoma"/>
            <family val="2"/>
          </rPr>
          <t xml:space="preserve">
Per FOD is a new Unit.  Contributions began in 2018</t>
        </r>
      </text>
    </comment>
    <comment ref="BWH19" authorId="0" shapeId="0" xr:uid="{9CE0FAB0-25DF-4B44-B1B5-A2F0EA9A0C3C}">
      <text>
        <r>
          <rPr>
            <b/>
            <sz val="9"/>
            <color indexed="81"/>
            <rFont val="Tahoma"/>
            <family val="2"/>
          </rPr>
          <t>Becky Dzingeleski:</t>
        </r>
        <r>
          <rPr>
            <sz val="9"/>
            <color indexed="81"/>
            <rFont val="Tahoma"/>
            <family val="2"/>
          </rPr>
          <t xml:space="preserve">
Per FOD is a new Unit.  Contributions began in 2018</t>
        </r>
      </text>
    </comment>
    <comment ref="BWL19" authorId="0" shapeId="0" xr:uid="{56DA7F3A-F45F-454F-8747-127C9364F257}">
      <text>
        <r>
          <rPr>
            <b/>
            <sz val="9"/>
            <color indexed="81"/>
            <rFont val="Tahoma"/>
            <family val="2"/>
          </rPr>
          <t>Becky Dzingeleski:</t>
        </r>
        <r>
          <rPr>
            <sz val="9"/>
            <color indexed="81"/>
            <rFont val="Tahoma"/>
            <family val="2"/>
          </rPr>
          <t xml:space="preserve">
Per FOD is a new Unit.  Contributions began in 2018</t>
        </r>
      </text>
    </comment>
    <comment ref="BWP19" authorId="0" shapeId="0" xr:uid="{3879AFF2-D688-460A-8EB9-AB8BC0A3C0AE}">
      <text>
        <r>
          <rPr>
            <b/>
            <sz val="9"/>
            <color indexed="81"/>
            <rFont val="Tahoma"/>
            <family val="2"/>
          </rPr>
          <t>Becky Dzingeleski:</t>
        </r>
        <r>
          <rPr>
            <sz val="9"/>
            <color indexed="81"/>
            <rFont val="Tahoma"/>
            <family val="2"/>
          </rPr>
          <t xml:space="preserve">
Per FOD is a new Unit.  Contributions began in 2018</t>
        </r>
      </text>
    </comment>
    <comment ref="BWT19" authorId="0" shapeId="0" xr:uid="{D8A5E581-CE10-47FF-97A1-A7E3A4BC4C4B}">
      <text>
        <r>
          <rPr>
            <b/>
            <sz val="9"/>
            <color indexed="81"/>
            <rFont val="Tahoma"/>
            <family val="2"/>
          </rPr>
          <t>Becky Dzingeleski:</t>
        </r>
        <r>
          <rPr>
            <sz val="9"/>
            <color indexed="81"/>
            <rFont val="Tahoma"/>
            <family val="2"/>
          </rPr>
          <t xml:space="preserve">
Per FOD is a new Unit.  Contributions began in 2018</t>
        </r>
      </text>
    </comment>
    <comment ref="BWX19" authorId="0" shapeId="0" xr:uid="{FB4F05DD-AEDE-441B-980C-259E70FC1F8A}">
      <text>
        <r>
          <rPr>
            <b/>
            <sz val="9"/>
            <color indexed="81"/>
            <rFont val="Tahoma"/>
            <family val="2"/>
          </rPr>
          <t>Becky Dzingeleski:</t>
        </r>
        <r>
          <rPr>
            <sz val="9"/>
            <color indexed="81"/>
            <rFont val="Tahoma"/>
            <family val="2"/>
          </rPr>
          <t xml:space="preserve">
Per FOD is a new Unit.  Contributions began in 2018</t>
        </r>
      </text>
    </comment>
    <comment ref="BXB19" authorId="0" shapeId="0" xr:uid="{CA89A269-A796-4830-B079-388AE3A04F0F}">
      <text>
        <r>
          <rPr>
            <b/>
            <sz val="9"/>
            <color indexed="81"/>
            <rFont val="Tahoma"/>
            <family val="2"/>
          </rPr>
          <t>Becky Dzingeleski:</t>
        </r>
        <r>
          <rPr>
            <sz val="9"/>
            <color indexed="81"/>
            <rFont val="Tahoma"/>
            <family val="2"/>
          </rPr>
          <t xml:space="preserve">
Per FOD is a new Unit.  Contributions began in 2018</t>
        </r>
      </text>
    </comment>
    <comment ref="BXF19" authorId="0" shapeId="0" xr:uid="{6ACB01E0-0E6C-4784-BAEE-CFB79388A682}">
      <text>
        <r>
          <rPr>
            <b/>
            <sz val="9"/>
            <color indexed="81"/>
            <rFont val="Tahoma"/>
            <family val="2"/>
          </rPr>
          <t>Becky Dzingeleski:</t>
        </r>
        <r>
          <rPr>
            <sz val="9"/>
            <color indexed="81"/>
            <rFont val="Tahoma"/>
            <family val="2"/>
          </rPr>
          <t xml:space="preserve">
Per FOD is a new Unit.  Contributions began in 2018</t>
        </r>
      </text>
    </comment>
    <comment ref="BXJ19" authorId="0" shapeId="0" xr:uid="{B3006A9B-06E1-4060-996F-B437673646D5}">
      <text>
        <r>
          <rPr>
            <b/>
            <sz val="9"/>
            <color indexed="81"/>
            <rFont val="Tahoma"/>
            <family val="2"/>
          </rPr>
          <t>Becky Dzingeleski:</t>
        </r>
        <r>
          <rPr>
            <sz val="9"/>
            <color indexed="81"/>
            <rFont val="Tahoma"/>
            <family val="2"/>
          </rPr>
          <t xml:space="preserve">
Per FOD is a new Unit.  Contributions began in 2018</t>
        </r>
      </text>
    </comment>
    <comment ref="BXN19" authorId="0" shapeId="0" xr:uid="{B82FB335-2DCA-4783-B656-EA8E145DC358}">
      <text>
        <r>
          <rPr>
            <b/>
            <sz val="9"/>
            <color indexed="81"/>
            <rFont val="Tahoma"/>
            <family val="2"/>
          </rPr>
          <t>Becky Dzingeleski:</t>
        </r>
        <r>
          <rPr>
            <sz val="9"/>
            <color indexed="81"/>
            <rFont val="Tahoma"/>
            <family val="2"/>
          </rPr>
          <t xml:space="preserve">
Per FOD is a new Unit.  Contributions began in 2018</t>
        </r>
      </text>
    </comment>
    <comment ref="BXR19" authorId="0" shapeId="0" xr:uid="{15EBF054-99B5-44A2-B7D7-F7B83801F942}">
      <text>
        <r>
          <rPr>
            <b/>
            <sz val="9"/>
            <color indexed="81"/>
            <rFont val="Tahoma"/>
            <family val="2"/>
          </rPr>
          <t>Becky Dzingeleski:</t>
        </r>
        <r>
          <rPr>
            <sz val="9"/>
            <color indexed="81"/>
            <rFont val="Tahoma"/>
            <family val="2"/>
          </rPr>
          <t xml:space="preserve">
Per FOD is a new Unit.  Contributions began in 2018</t>
        </r>
      </text>
    </comment>
    <comment ref="BXV19" authorId="0" shapeId="0" xr:uid="{9293B082-C25F-4BD0-9691-7D7527E147F7}">
      <text>
        <r>
          <rPr>
            <b/>
            <sz val="9"/>
            <color indexed="81"/>
            <rFont val="Tahoma"/>
            <family val="2"/>
          </rPr>
          <t>Becky Dzingeleski:</t>
        </r>
        <r>
          <rPr>
            <sz val="9"/>
            <color indexed="81"/>
            <rFont val="Tahoma"/>
            <family val="2"/>
          </rPr>
          <t xml:space="preserve">
Per FOD is a new Unit.  Contributions began in 2018</t>
        </r>
      </text>
    </comment>
    <comment ref="BXZ19" authorId="0" shapeId="0" xr:uid="{960E805C-ECE7-40E7-94CD-1D3C27FB6D90}">
      <text>
        <r>
          <rPr>
            <b/>
            <sz val="9"/>
            <color indexed="81"/>
            <rFont val="Tahoma"/>
            <family val="2"/>
          </rPr>
          <t>Becky Dzingeleski:</t>
        </r>
        <r>
          <rPr>
            <sz val="9"/>
            <color indexed="81"/>
            <rFont val="Tahoma"/>
            <family val="2"/>
          </rPr>
          <t xml:space="preserve">
Per FOD is a new Unit.  Contributions began in 2018</t>
        </r>
      </text>
    </comment>
    <comment ref="BYD19" authorId="0" shapeId="0" xr:uid="{FC61E9CD-8E75-4CD6-8D1F-D95054514306}">
      <text>
        <r>
          <rPr>
            <b/>
            <sz val="9"/>
            <color indexed="81"/>
            <rFont val="Tahoma"/>
            <family val="2"/>
          </rPr>
          <t>Becky Dzingeleski:</t>
        </r>
        <r>
          <rPr>
            <sz val="9"/>
            <color indexed="81"/>
            <rFont val="Tahoma"/>
            <family val="2"/>
          </rPr>
          <t xml:space="preserve">
Per FOD is a new Unit.  Contributions began in 2018</t>
        </r>
      </text>
    </comment>
    <comment ref="BYH19" authorId="0" shapeId="0" xr:uid="{8BED56C5-BDA4-4706-A400-F7E3E5415C65}">
      <text>
        <r>
          <rPr>
            <b/>
            <sz val="9"/>
            <color indexed="81"/>
            <rFont val="Tahoma"/>
            <family val="2"/>
          </rPr>
          <t>Becky Dzingeleski:</t>
        </r>
        <r>
          <rPr>
            <sz val="9"/>
            <color indexed="81"/>
            <rFont val="Tahoma"/>
            <family val="2"/>
          </rPr>
          <t xml:space="preserve">
Per FOD is a new Unit.  Contributions began in 2018</t>
        </r>
      </text>
    </comment>
    <comment ref="BYL19" authorId="0" shapeId="0" xr:uid="{D825EF7A-7FB4-4209-9962-2D20676D97D9}">
      <text>
        <r>
          <rPr>
            <b/>
            <sz val="9"/>
            <color indexed="81"/>
            <rFont val="Tahoma"/>
            <family val="2"/>
          </rPr>
          <t>Becky Dzingeleski:</t>
        </r>
        <r>
          <rPr>
            <sz val="9"/>
            <color indexed="81"/>
            <rFont val="Tahoma"/>
            <family val="2"/>
          </rPr>
          <t xml:space="preserve">
Per FOD is a new Unit.  Contributions began in 2018</t>
        </r>
      </text>
    </comment>
    <comment ref="BYP19" authorId="0" shapeId="0" xr:uid="{CD5AA47F-FA7A-47C0-A47F-BB1DCC80AEAF}">
      <text>
        <r>
          <rPr>
            <b/>
            <sz val="9"/>
            <color indexed="81"/>
            <rFont val="Tahoma"/>
            <family val="2"/>
          </rPr>
          <t>Becky Dzingeleski:</t>
        </r>
        <r>
          <rPr>
            <sz val="9"/>
            <color indexed="81"/>
            <rFont val="Tahoma"/>
            <family val="2"/>
          </rPr>
          <t xml:space="preserve">
Per FOD is a new Unit.  Contributions began in 2018</t>
        </r>
      </text>
    </comment>
    <comment ref="BYT19" authorId="0" shapeId="0" xr:uid="{D58FEDAD-55DF-43FF-A597-5D6060A0E477}">
      <text>
        <r>
          <rPr>
            <b/>
            <sz val="9"/>
            <color indexed="81"/>
            <rFont val="Tahoma"/>
            <family val="2"/>
          </rPr>
          <t>Becky Dzingeleski:</t>
        </r>
        <r>
          <rPr>
            <sz val="9"/>
            <color indexed="81"/>
            <rFont val="Tahoma"/>
            <family val="2"/>
          </rPr>
          <t xml:space="preserve">
Per FOD is a new Unit.  Contributions began in 2018</t>
        </r>
      </text>
    </comment>
    <comment ref="BYX19" authorId="0" shapeId="0" xr:uid="{D29102FC-4B3B-43FC-9CAF-2AF97DC02F01}">
      <text>
        <r>
          <rPr>
            <b/>
            <sz val="9"/>
            <color indexed="81"/>
            <rFont val="Tahoma"/>
            <family val="2"/>
          </rPr>
          <t>Becky Dzingeleski:</t>
        </r>
        <r>
          <rPr>
            <sz val="9"/>
            <color indexed="81"/>
            <rFont val="Tahoma"/>
            <family val="2"/>
          </rPr>
          <t xml:space="preserve">
Per FOD is a new Unit.  Contributions began in 2018</t>
        </r>
      </text>
    </comment>
    <comment ref="BZB19" authorId="0" shapeId="0" xr:uid="{D6092236-0A48-4B14-AF37-1869362565ED}">
      <text>
        <r>
          <rPr>
            <b/>
            <sz val="9"/>
            <color indexed="81"/>
            <rFont val="Tahoma"/>
            <family val="2"/>
          </rPr>
          <t>Becky Dzingeleski:</t>
        </r>
        <r>
          <rPr>
            <sz val="9"/>
            <color indexed="81"/>
            <rFont val="Tahoma"/>
            <family val="2"/>
          </rPr>
          <t xml:space="preserve">
Per FOD is a new Unit.  Contributions began in 2018</t>
        </r>
      </text>
    </comment>
    <comment ref="BZF19" authorId="0" shapeId="0" xr:uid="{2CDDF9D2-857D-4EB0-AF5A-9196D3CA0CFC}">
      <text>
        <r>
          <rPr>
            <b/>
            <sz val="9"/>
            <color indexed="81"/>
            <rFont val="Tahoma"/>
            <family val="2"/>
          </rPr>
          <t>Becky Dzingeleski:</t>
        </r>
        <r>
          <rPr>
            <sz val="9"/>
            <color indexed="81"/>
            <rFont val="Tahoma"/>
            <family val="2"/>
          </rPr>
          <t xml:space="preserve">
Per FOD is a new Unit.  Contributions began in 2018</t>
        </r>
      </text>
    </comment>
    <comment ref="BZJ19" authorId="0" shapeId="0" xr:uid="{25A21AA5-C7A3-4AAF-89E9-9FE98526C460}">
      <text>
        <r>
          <rPr>
            <b/>
            <sz val="9"/>
            <color indexed="81"/>
            <rFont val="Tahoma"/>
            <family val="2"/>
          </rPr>
          <t>Becky Dzingeleski:</t>
        </r>
        <r>
          <rPr>
            <sz val="9"/>
            <color indexed="81"/>
            <rFont val="Tahoma"/>
            <family val="2"/>
          </rPr>
          <t xml:space="preserve">
Per FOD is a new Unit.  Contributions began in 2018</t>
        </r>
      </text>
    </comment>
    <comment ref="BZN19" authorId="0" shapeId="0" xr:uid="{9D6D0B83-ABED-460B-8C4B-5EFC6A07AE19}">
      <text>
        <r>
          <rPr>
            <b/>
            <sz val="9"/>
            <color indexed="81"/>
            <rFont val="Tahoma"/>
            <family val="2"/>
          </rPr>
          <t>Becky Dzingeleski:</t>
        </r>
        <r>
          <rPr>
            <sz val="9"/>
            <color indexed="81"/>
            <rFont val="Tahoma"/>
            <family val="2"/>
          </rPr>
          <t xml:space="preserve">
Per FOD is a new Unit.  Contributions began in 2018</t>
        </r>
      </text>
    </comment>
    <comment ref="BZR19" authorId="0" shapeId="0" xr:uid="{F65A2218-C2AE-4FC3-A490-DCF935CB4346}">
      <text>
        <r>
          <rPr>
            <b/>
            <sz val="9"/>
            <color indexed="81"/>
            <rFont val="Tahoma"/>
            <family val="2"/>
          </rPr>
          <t>Becky Dzingeleski:</t>
        </r>
        <r>
          <rPr>
            <sz val="9"/>
            <color indexed="81"/>
            <rFont val="Tahoma"/>
            <family val="2"/>
          </rPr>
          <t xml:space="preserve">
Per FOD is a new Unit.  Contributions began in 2018</t>
        </r>
      </text>
    </comment>
    <comment ref="BZV19" authorId="0" shapeId="0" xr:uid="{2EB4E352-F71A-4BC4-B4C0-91C493ED8648}">
      <text>
        <r>
          <rPr>
            <b/>
            <sz val="9"/>
            <color indexed="81"/>
            <rFont val="Tahoma"/>
            <family val="2"/>
          </rPr>
          <t>Becky Dzingeleski:</t>
        </r>
        <r>
          <rPr>
            <sz val="9"/>
            <color indexed="81"/>
            <rFont val="Tahoma"/>
            <family val="2"/>
          </rPr>
          <t xml:space="preserve">
Per FOD is a new Unit.  Contributions began in 2018</t>
        </r>
      </text>
    </comment>
    <comment ref="BZZ19" authorId="0" shapeId="0" xr:uid="{2B7604C1-D012-41AF-AFA1-982FEEE7D1DF}">
      <text>
        <r>
          <rPr>
            <b/>
            <sz val="9"/>
            <color indexed="81"/>
            <rFont val="Tahoma"/>
            <family val="2"/>
          </rPr>
          <t>Becky Dzingeleski:</t>
        </r>
        <r>
          <rPr>
            <sz val="9"/>
            <color indexed="81"/>
            <rFont val="Tahoma"/>
            <family val="2"/>
          </rPr>
          <t xml:space="preserve">
Per FOD is a new Unit.  Contributions began in 2018</t>
        </r>
      </text>
    </comment>
    <comment ref="CAD19" authorId="0" shapeId="0" xr:uid="{935091A7-356A-4A83-895E-C0F9A277BEF7}">
      <text>
        <r>
          <rPr>
            <b/>
            <sz val="9"/>
            <color indexed="81"/>
            <rFont val="Tahoma"/>
            <family val="2"/>
          </rPr>
          <t>Becky Dzingeleski:</t>
        </r>
        <r>
          <rPr>
            <sz val="9"/>
            <color indexed="81"/>
            <rFont val="Tahoma"/>
            <family val="2"/>
          </rPr>
          <t xml:space="preserve">
Per FOD is a new Unit.  Contributions began in 2018</t>
        </r>
      </text>
    </comment>
    <comment ref="CAH19" authorId="0" shapeId="0" xr:uid="{68E95CCF-0A3D-4900-9023-CF1C4B68E1E0}">
      <text>
        <r>
          <rPr>
            <b/>
            <sz val="9"/>
            <color indexed="81"/>
            <rFont val="Tahoma"/>
            <family val="2"/>
          </rPr>
          <t>Becky Dzingeleski:</t>
        </r>
        <r>
          <rPr>
            <sz val="9"/>
            <color indexed="81"/>
            <rFont val="Tahoma"/>
            <family val="2"/>
          </rPr>
          <t xml:space="preserve">
Per FOD is a new Unit.  Contributions began in 2018</t>
        </r>
      </text>
    </comment>
    <comment ref="CAL19" authorId="0" shapeId="0" xr:uid="{CC9A037A-132B-4512-AA65-16841CB1A824}">
      <text>
        <r>
          <rPr>
            <b/>
            <sz val="9"/>
            <color indexed="81"/>
            <rFont val="Tahoma"/>
            <family val="2"/>
          </rPr>
          <t>Becky Dzingeleski:</t>
        </r>
        <r>
          <rPr>
            <sz val="9"/>
            <color indexed="81"/>
            <rFont val="Tahoma"/>
            <family val="2"/>
          </rPr>
          <t xml:space="preserve">
Per FOD is a new Unit.  Contributions began in 2018</t>
        </r>
      </text>
    </comment>
    <comment ref="CAP19" authorId="0" shapeId="0" xr:uid="{EAC09C34-E8F3-4D3E-89F9-870BCF62F969}">
      <text>
        <r>
          <rPr>
            <b/>
            <sz val="9"/>
            <color indexed="81"/>
            <rFont val="Tahoma"/>
            <family val="2"/>
          </rPr>
          <t>Becky Dzingeleski:</t>
        </r>
        <r>
          <rPr>
            <sz val="9"/>
            <color indexed="81"/>
            <rFont val="Tahoma"/>
            <family val="2"/>
          </rPr>
          <t xml:space="preserve">
Per FOD is a new Unit.  Contributions began in 2018</t>
        </r>
      </text>
    </comment>
    <comment ref="CAT19" authorId="0" shapeId="0" xr:uid="{BA69D10B-72D4-4C44-B870-AA41359A7A20}">
      <text>
        <r>
          <rPr>
            <b/>
            <sz val="9"/>
            <color indexed="81"/>
            <rFont val="Tahoma"/>
            <family val="2"/>
          </rPr>
          <t>Becky Dzingeleski:</t>
        </r>
        <r>
          <rPr>
            <sz val="9"/>
            <color indexed="81"/>
            <rFont val="Tahoma"/>
            <family val="2"/>
          </rPr>
          <t xml:space="preserve">
Per FOD is a new Unit.  Contributions began in 2018</t>
        </r>
      </text>
    </comment>
    <comment ref="CAX19" authorId="0" shapeId="0" xr:uid="{6CB230C6-6ACD-4249-98BA-5E89BCD481DC}">
      <text>
        <r>
          <rPr>
            <b/>
            <sz val="9"/>
            <color indexed="81"/>
            <rFont val="Tahoma"/>
            <family val="2"/>
          </rPr>
          <t>Becky Dzingeleski:</t>
        </r>
        <r>
          <rPr>
            <sz val="9"/>
            <color indexed="81"/>
            <rFont val="Tahoma"/>
            <family val="2"/>
          </rPr>
          <t xml:space="preserve">
Per FOD is a new Unit.  Contributions began in 2018</t>
        </r>
      </text>
    </comment>
    <comment ref="CBB19" authorId="0" shapeId="0" xr:uid="{C1A7FBD1-9471-410B-BADD-2DF25F1E35D8}">
      <text>
        <r>
          <rPr>
            <b/>
            <sz val="9"/>
            <color indexed="81"/>
            <rFont val="Tahoma"/>
            <family val="2"/>
          </rPr>
          <t>Becky Dzingeleski:</t>
        </r>
        <r>
          <rPr>
            <sz val="9"/>
            <color indexed="81"/>
            <rFont val="Tahoma"/>
            <family val="2"/>
          </rPr>
          <t xml:space="preserve">
Per FOD is a new Unit.  Contributions began in 2018</t>
        </r>
      </text>
    </comment>
    <comment ref="CBF19" authorId="0" shapeId="0" xr:uid="{8A56180E-50E1-495F-9FAE-71ABC0811DC3}">
      <text>
        <r>
          <rPr>
            <b/>
            <sz val="9"/>
            <color indexed="81"/>
            <rFont val="Tahoma"/>
            <family val="2"/>
          </rPr>
          <t>Becky Dzingeleski:</t>
        </r>
        <r>
          <rPr>
            <sz val="9"/>
            <color indexed="81"/>
            <rFont val="Tahoma"/>
            <family val="2"/>
          </rPr>
          <t xml:space="preserve">
Per FOD is a new Unit.  Contributions began in 2018</t>
        </r>
      </text>
    </comment>
    <comment ref="CBJ19" authorId="0" shapeId="0" xr:uid="{91E1D4A3-8F75-4868-9BCC-CD1BA5C0EEDD}">
      <text>
        <r>
          <rPr>
            <b/>
            <sz val="9"/>
            <color indexed="81"/>
            <rFont val="Tahoma"/>
            <family val="2"/>
          </rPr>
          <t>Becky Dzingeleski:</t>
        </r>
        <r>
          <rPr>
            <sz val="9"/>
            <color indexed="81"/>
            <rFont val="Tahoma"/>
            <family val="2"/>
          </rPr>
          <t xml:space="preserve">
Per FOD is a new Unit.  Contributions began in 2018</t>
        </r>
      </text>
    </comment>
    <comment ref="CBN19" authorId="0" shapeId="0" xr:uid="{A8FCDD73-9260-4B98-9E7E-B0129DC94DAB}">
      <text>
        <r>
          <rPr>
            <b/>
            <sz val="9"/>
            <color indexed="81"/>
            <rFont val="Tahoma"/>
            <family val="2"/>
          </rPr>
          <t>Becky Dzingeleski:</t>
        </r>
        <r>
          <rPr>
            <sz val="9"/>
            <color indexed="81"/>
            <rFont val="Tahoma"/>
            <family val="2"/>
          </rPr>
          <t xml:space="preserve">
Per FOD is a new Unit.  Contributions began in 2018</t>
        </r>
      </text>
    </comment>
    <comment ref="CBR19" authorId="0" shapeId="0" xr:uid="{6D5A2C05-9CB8-4329-B799-A744E4694F87}">
      <text>
        <r>
          <rPr>
            <b/>
            <sz val="9"/>
            <color indexed="81"/>
            <rFont val="Tahoma"/>
            <family val="2"/>
          </rPr>
          <t>Becky Dzingeleski:</t>
        </r>
        <r>
          <rPr>
            <sz val="9"/>
            <color indexed="81"/>
            <rFont val="Tahoma"/>
            <family val="2"/>
          </rPr>
          <t xml:space="preserve">
Per FOD is a new Unit.  Contributions began in 2018</t>
        </r>
      </text>
    </comment>
    <comment ref="CBV19" authorId="0" shapeId="0" xr:uid="{3E8CB709-3AE7-467E-B16C-4C12C176BD7C}">
      <text>
        <r>
          <rPr>
            <b/>
            <sz val="9"/>
            <color indexed="81"/>
            <rFont val="Tahoma"/>
            <family val="2"/>
          </rPr>
          <t>Becky Dzingeleski:</t>
        </r>
        <r>
          <rPr>
            <sz val="9"/>
            <color indexed="81"/>
            <rFont val="Tahoma"/>
            <family val="2"/>
          </rPr>
          <t xml:space="preserve">
Per FOD is a new Unit.  Contributions began in 2018</t>
        </r>
      </text>
    </comment>
    <comment ref="CBZ19" authorId="0" shapeId="0" xr:uid="{EBB3A4A3-0AD4-48D7-8484-6669BE516DD7}">
      <text>
        <r>
          <rPr>
            <b/>
            <sz val="9"/>
            <color indexed="81"/>
            <rFont val="Tahoma"/>
            <family val="2"/>
          </rPr>
          <t>Becky Dzingeleski:</t>
        </r>
        <r>
          <rPr>
            <sz val="9"/>
            <color indexed="81"/>
            <rFont val="Tahoma"/>
            <family val="2"/>
          </rPr>
          <t xml:space="preserve">
Per FOD is a new Unit.  Contributions began in 2018</t>
        </r>
      </text>
    </comment>
    <comment ref="CCD19" authorId="0" shapeId="0" xr:uid="{2FED44D7-4B4E-45D9-BA4B-BA6B719A4C8E}">
      <text>
        <r>
          <rPr>
            <b/>
            <sz val="9"/>
            <color indexed="81"/>
            <rFont val="Tahoma"/>
            <family val="2"/>
          </rPr>
          <t>Becky Dzingeleski:</t>
        </r>
        <r>
          <rPr>
            <sz val="9"/>
            <color indexed="81"/>
            <rFont val="Tahoma"/>
            <family val="2"/>
          </rPr>
          <t xml:space="preserve">
Per FOD is a new Unit.  Contributions began in 2018</t>
        </r>
      </text>
    </comment>
    <comment ref="CCH19" authorId="0" shapeId="0" xr:uid="{824411BF-D41D-486F-B7EB-A155D06CD1F0}">
      <text>
        <r>
          <rPr>
            <b/>
            <sz val="9"/>
            <color indexed="81"/>
            <rFont val="Tahoma"/>
            <family val="2"/>
          </rPr>
          <t>Becky Dzingeleski:</t>
        </r>
        <r>
          <rPr>
            <sz val="9"/>
            <color indexed="81"/>
            <rFont val="Tahoma"/>
            <family val="2"/>
          </rPr>
          <t xml:space="preserve">
Per FOD is a new Unit.  Contributions began in 2018</t>
        </r>
      </text>
    </comment>
    <comment ref="CCL19" authorId="0" shapeId="0" xr:uid="{18905889-715F-46F8-A22D-3D91D346206A}">
      <text>
        <r>
          <rPr>
            <b/>
            <sz val="9"/>
            <color indexed="81"/>
            <rFont val="Tahoma"/>
            <family val="2"/>
          </rPr>
          <t>Becky Dzingeleski:</t>
        </r>
        <r>
          <rPr>
            <sz val="9"/>
            <color indexed="81"/>
            <rFont val="Tahoma"/>
            <family val="2"/>
          </rPr>
          <t xml:space="preserve">
Per FOD is a new Unit.  Contributions began in 2018</t>
        </r>
      </text>
    </comment>
    <comment ref="CCP19" authorId="0" shapeId="0" xr:uid="{8992B59E-0993-4367-97A2-E00553A46305}">
      <text>
        <r>
          <rPr>
            <b/>
            <sz val="9"/>
            <color indexed="81"/>
            <rFont val="Tahoma"/>
            <family val="2"/>
          </rPr>
          <t>Becky Dzingeleski:</t>
        </r>
        <r>
          <rPr>
            <sz val="9"/>
            <color indexed="81"/>
            <rFont val="Tahoma"/>
            <family val="2"/>
          </rPr>
          <t xml:space="preserve">
Per FOD is a new Unit.  Contributions began in 2018</t>
        </r>
      </text>
    </comment>
    <comment ref="CCT19" authorId="0" shapeId="0" xr:uid="{7B5EB239-FDD9-4728-AEF5-BD0763B4AF77}">
      <text>
        <r>
          <rPr>
            <b/>
            <sz val="9"/>
            <color indexed="81"/>
            <rFont val="Tahoma"/>
            <family val="2"/>
          </rPr>
          <t>Becky Dzingeleski:</t>
        </r>
        <r>
          <rPr>
            <sz val="9"/>
            <color indexed="81"/>
            <rFont val="Tahoma"/>
            <family val="2"/>
          </rPr>
          <t xml:space="preserve">
Per FOD is a new Unit.  Contributions began in 2018</t>
        </r>
      </text>
    </comment>
    <comment ref="CCX19" authorId="0" shapeId="0" xr:uid="{47202177-ECE2-419C-AB2E-6D410A8F414D}">
      <text>
        <r>
          <rPr>
            <b/>
            <sz val="9"/>
            <color indexed="81"/>
            <rFont val="Tahoma"/>
            <family val="2"/>
          </rPr>
          <t>Becky Dzingeleski:</t>
        </r>
        <r>
          <rPr>
            <sz val="9"/>
            <color indexed="81"/>
            <rFont val="Tahoma"/>
            <family val="2"/>
          </rPr>
          <t xml:space="preserve">
Per FOD is a new Unit.  Contributions began in 2018</t>
        </r>
      </text>
    </comment>
    <comment ref="CDB19" authorId="0" shapeId="0" xr:uid="{B60E5C48-6A20-472D-9148-EB7842F15B93}">
      <text>
        <r>
          <rPr>
            <b/>
            <sz val="9"/>
            <color indexed="81"/>
            <rFont val="Tahoma"/>
            <family val="2"/>
          </rPr>
          <t>Becky Dzingeleski:</t>
        </r>
        <r>
          <rPr>
            <sz val="9"/>
            <color indexed="81"/>
            <rFont val="Tahoma"/>
            <family val="2"/>
          </rPr>
          <t xml:space="preserve">
Per FOD is a new Unit.  Contributions began in 2018</t>
        </r>
      </text>
    </comment>
    <comment ref="CDF19" authorId="0" shapeId="0" xr:uid="{E6D9AD80-6D3C-48D3-A8A8-5F4A45C3C3E3}">
      <text>
        <r>
          <rPr>
            <b/>
            <sz val="9"/>
            <color indexed="81"/>
            <rFont val="Tahoma"/>
            <family val="2"/>
          </rPr>
          <t>Becky Dzingeleski:</t>
        </r>
        <r>
          <rPr>
            <sz val="9"/>
            <color indexed="81"/>
            <rFont val="Tahoma"/>
            <family val="2"/>
          </rPr>
          <t xml:space="preserve">
Per FOD is a new Unit.  Contributions began in 2018</t>
        </r>
      </text>
    </comment>
    <comment ref="CDJ19" authorId="0" shapeId="0" xr:uid="{7A2CBBED-3CAD-44E2-B277-DA4BB245F58A}">
      <text>
        <r>
          <rPr>
            <b/>
            <sz val="9"/>
            <color indexed="81"/>
            <rFont val="Tahoma"/>
            <family val="2"/>
          </rPr>
          <t>Becky Dzingeleski:</t>
        </r>
        <r>
          <rPr>
            <sz val="9"/>
            <color indexed="81"/>
            <rFont val="Tahoma"/>
            <family val="2"/>
          </rPr>
          <t xml:space="preserve">
Per FOD is a new Unit.  Contributions began in 2018</t>
        </r>
      </text>
    </comment>
    <comment ref="CDN19" authorId="0" shapeId="0" xr:uid="{490963CB-867C-4C23-8B68-75E01CE1684E}">
      <text>
        <r>
          <rPr>
            <b/>
            <sz val="9"/>
            <color indexed="81"/>
            <rFont val="Tahoma"/>
            <family val="2"/>
          </rPr>
          <t>Becky Dzingeleski:</t>
        </r>
        <r>
          <rPr>
            <sz val="9"/>
            <color indexed="81"/>
            <rFont val="Tahoma"/>
            <family val="2"/>
          </rPr>
          <t xml:space="preserve">
Per FOD is a new Unit.  Contributions began in 2018</t>
        </r>
      </text>
    </comment>
    <comment ref="CDR19" authorId="0" shapeId="0" xr:uid="{D31063CD-74C1-4011-B321-A39991ACDACA}">
      <text>
        <r>
          <rPr>
            <b/>
            <sz val="9"/>
            <color indexed="81"/>
            <rFont val="Tahoma"/>
            <family val="2"/>
          </rPr>
          <t>Becky Dzingeleski:</t>
        </r>
        <r>
          <rPr>
            <sz val="9"/>
            <color indexed="81"/>
            <rFont val="Tahoma"/>
            <family val="2"/>
          </rPr>
          <t xml:space="preserve">
Per FOD is a new Unit.  Contributions began in 2018</t>
        </r>
      </text>
    </comment>
    <comment ref="CDV19" authorId="0" shapeId="0" xr:uid="{A66F8E3A-4C64-4BC3-B302-728B9EC804F1}">
      <text>
        <r>
          <rPr>
            <b/>
            <sz val="9"/>
            <color indexed="81"/>
            <rFont val="Tahoma"/>
            <family val="2"/>
          </rPr>
          <t>Becky Dzingeleski:</t>
        </r>
        <r>
          <rPr>
            <sz val="9"/>
            <color indexed="81"/>
            <rFont val="Tahoma"/>
            <family val="2"/>
          </rPr>
          <t xml:space="preserve">
Per FOD is a new Unit.  Contributions began in 2018</t>
        </r>
      </text>
    </comment>
    <comment ref="CDZ19" authorId="0" shapeId="0" xr:uid="{8BDB8B37-FB92-48ED-9DFB-C93829E20C88}">
      <text>
        <r>
          <rPr>
            <b/>
            <sz val="9"/>
            <color indexed="81"/>
            <rFont val="Tahoma"/>
            <family val="2"/>
          </rPr>
          <t>Becky Dzingeleski:</t>
        </r>
        <r>
          <rPr>
            <sz val="9"/>
            <color indexed="81"/>
            <rFont val="Tahoma"/>
            <family val="2"/>
          </rPr>
          <t xml:space="preserve">
Per FOD is a new Unit.  Contributions began in 2018</t>
        </r>
      </text>
    </comment>
    <comment ref="CED19" authorId="0" shapeId="0" xr:uid="{E933FD35-C7B9-4FCD-92DD-540BF3714C3D}">
      <text>
        <r>
          <rPr>
            <b/>
            <sz val="9"/>
            <color indexed="81"/>
            <rFont val="Tahoma"/>
            <family val="2"/>
          </rPr>
          <t>Becky Dzingeleski:</t>
        </r>
        <r>
          <rPr>
            <sz val="9"/>
            <color indexed="81"/>
            <rFont val="Tahoma"/>
            <family val="2"/>
          </rPr>
          <t xml:space="preserve">
Per FOD is a new Unit.  Contributions began in 2018</t>
        </r>
      </text>
    </comment>
    <comment ref="CEH19" authorId="0" shapeId="0" xr:uid="{05809EDA-13E3-4EFB-83DC-67F26ACBC436}">
      <text>
        <r>
          <rPr>
            <b/>
            <sz val="9"/>
            <color indexed="81"/>
            <rFont val="Tahoma"/>
            <family val="2"/>
          </rPr>
          <t>Becky Dzingeleski:</t>
        </r>
        <r>
          <rPr>
            <sz val="9"/>
            <color indexed="81"/>
            <rFont val="Tahoma"/>
            <family val="2"/>
          </rPr>
          <t xml:space="preserve">
Per FOD is a new Unit.  Contributions began in 2018</t>
        </r>
      </text>
    </comment>
    <comment ref="CEL19" authorId="0" shapeId="0" xr:uid="{5CF75C50-1723-4FEA-B926-87D63BBB6EEA}">
      <text>
        <r>
          <rPr>
            <b/>
            <sz val="9"/>
            <color indexed="81"/>
            <rFont val="Tahoma"/>
            <family val="2"/>
          </rPr>
          <t>Becky Dzingeleski:</t>
        </r>
        <r>
          <rPr>
            <sz val="9"/>
            <color indexed="81"/>
            <rFont val="Tahoma"/>
            <family val="2"/>
          </rPr>
          <t xml:space="preserve">
Per FOD is a new Unit.  Contributions began in 2018</t>
        </r>
      </text>
    </comment>
    <comment ref="CEP19" authorId="0" shapeId="0" xr:uid="{9C84037A-E395-4B29-80EF-C71DF2630804}">
      <text>
        <r>
          <rPr>
            <b/>
            <sz val="9"/>
            <color indexed="81"/>
            <rFont val="Tahoma"/>
            <family val="2"/>
          </rPr>
          <t>Becky Dzingeleski:</t>
        </r>
        <r>
          <rPr>
            <sz val="9"/>
            <color indexed="81"/>
            <rFont val="Tahoma"/>
            <family val="2"/>
          </rPr>
          <t xml:space="preserve">
Per FOD is a new Unit.  Contributions began in 2018</t>
        </r>
      </text>
    </comment>
    <comment ref="CET19" authorId="0" shapeId="0" xr:uid="{E4990B2E-5130-44BA-901A-64BB0D53ADA5}">
      <text>
        <r>
          <rPr>
            <b/>
            <sz val="9"/>
            <color indexed="81"/>
            <rFont val="Tahoma"/>
            <family val="2"/>
          </rPr>
          <t>Becky Dzingeleski:</t>
        </r>
        <r>
          <rPr>
            <sz val="9"/>
            <color indexed="81"/>
            <rFont val="Tahoma"/>
            <family val="2"/>
          </rPr>
          <t xml:space="preserve">
Per FOD is a new Unit.  Contributions began in 2018</t>
        </r>
      </text>
    </comment>
    <comment ref="CEX19" authorId="0" shapeId="0" xr:uid="{7672ADE9-9484-47A8-8FCE-464D3D9BE920}">
      <text>
        <r>
          <rPr>
            <b/>
            <sz val="9"/>
            <color indexed="81"/>
            <rFont val="Tahoma"/>
            <family val="2"/>
          </rPr>
          <t>Becky Dzingeleski:</t>
        </r>
        <r>
          <rPr>
            <sz val="9"/>
            <color indexed="81"/>
            <rFont val="Tahoma"/>
            <family val="2"/>
          </rPr>
          <t xml:space="preserve">
Per FOD is a new Unit.  Contributions began in 2018</t>
        </r>
      </text>
    </comment>
    <comment ref="CFB19" authorId="0" shapeId="0" xr:uid="{51C1287F-52B7-4A33-BE1E-A679D4771477}">
      <text>
        <r>
          <rPr>
            <b/>
            <sz val="9"/>
            <color indexed="81"/>
            <rFont val="Tahoma"/>
            <family val="2"/>
          </rPr>
          <t>Becky Dzingeleski:</t>
        </r>
        <r>
          <rPr>
            <sz val="9"/>
            <color indexed="81"/>
            <rFont val="Tahoma"/>
            <family val="2"/>
          </rPr>
          <t xml:space="preserve">
Per FOD is a new Unit.  Contributions began in 2018</t>
        </r>
      </text>
    </comment>
    <comment ref="CFF19" authorId="0" shapeId="0" xr:uid="{34B078CA-7ED7-42AF-A8EC-AC1B6B4628E0}">
      <text>
        <r>
          <rPr>
            <b/>
            <sz val="9"/>
            <color indexed="81"/>
            <rFont val="Tahoma"/>
            <family val="2"/>
          </rPr>
          <t>Becky Dzingeleski:</t>
        </r>
        <r>
          <rPr>
            <sz val="9"/>
            <color indexed="81"/>
            <rFont val="Tahoma"/>
            <family val="2"/>
          </rPr>
          <t xml:space="preserve">
Per FOD is a new Unit.  Contributions began in 2018</t>
        </r>
      </text>
    </comment>
    <comment ref="CFJ19" authorId="0" shapeId="0" xr:uid="{17FCDACF-5FF3-45A8-876F-52CC872AB988}">
      <text>
        <r>
          <rPr>
            <b/>
            <sz val="9"/>
            <color indexed="81"/>
            <rFont val="Tahoma"/>
            <family val="2"/>
          </rPr>
          <t>Becky Dzingeleski:</t>
        </r>
        <r>
          <rPr>
            <sz val="9"/>
            <color indexed="81"/>
            <rFont val="Tahoma"/>
            <family val="2"/>
          </rPr>
          <t xml:space="preserve">
Per FOD is a new Unit.  Contributions began in 2018</t>
        </r>
      </text>
    </comment>
    <comment ref="CFN19" authorId="0" shapeId="0" xr:uid="{A73A8CE8-626A-4461-B3AF-41D837E52B0D}">
      <text>
        <r>
          <rPr>
            <b/>
            <sz val="9"/>
            <color indexed="81"/>
            <rFont val="Tahoma"/>
            <family val="2"/>
          </rPr>
          <t>Becky Dzingeleski:</t>
        </r>
        <r>
          <rPr>
            <sz val="9"/>
            <color indexed="81"/>
            <rFont val="Tahoma"/>
            <family val="2"/>
          </rPr>
          <t xml:space="preserve">
Per FOD is a new Unit.  Contributions began in 2018</t>
        </r>
      </text>
    </comment>
    <comment ref="CFR19" authorId="0" shapeId="0" xr:uid="{6FD18DF3-8B44-4F94-B16B-57182CBBB955}">
      <text>
        <r>
          <rPr>
            <b/>
            <sz val="9"/>
            <color indexed="81"/>
            <rFont val="Tahoma"/>
            <family val="2"/>
          </rPr>
          <t>Becky Dzingeleski:</t>
        </r>
        <r>
          <rPr>
            <sz val="9"/>
            <color indexed="81"/>
            <rFont val="Tahoma"/>
            <family val="2"/>
          </rPr>
          <t xml:space="preserve">
Per FOD is a new Unit.  Contributions began in 2018</t>
        </r>
      </text>
    </comment>
    <comment ref="CFV19" authorId="0" shapeId="0" xr:uid="{A3E59D82-51EF-4BB2-835A-165877AFF934}">
      <text>
        <r>
          <rPr>
            <b/>
            <sz val="9"/>
            <color indexed="81"/>
            <rFont val="Tahoma"/>
            <family val="2"/>
          </rPr>
          <t>Becky Dzingeleski:</t>
        </r>
        <r>
          <rPr>
            <sz val="9"/>
            <color indexed="81"/>
            <rFont val="Tahoma"/>
            <family val="2"/>
          </rPr>
          <t xml:space="preserve">
Per FOD is a new Unit.  Contributions began in 2018</t>
        </r>
      </text>
    </comment>
    <comment ref="CFZ19" authorId="0" shapeId="0" xr:uid="{FB30BDAA-D977-43A7-BE65-C36007784221}">
      <text>
        <r>
          <rPr>
            <b/>
            <sz val="9"/>
            <color indexed="81"/>
            <rFont val="Tahoma"/>
            <family val="2"/>
          </rPr>
          <t>Becky Dzingeleski:</t>
        </r>
        <r>
          <rPr>
            <sz val="9"/>
            <color indexed="81"/>
            <rFont val="Tahoma"/>
            <family val="2"/>
          </rPr>
          <t xml:space="preserve">
Per FOD is a new Unit.  Contributions began in 2018</t>
        </r>
      </text>
    </comment>
    <comment ref="CGD19" authorId="0" shapeId="0" xr:uid="{AB1F08F3-6E13-4C96-9EB3-2A8C0A400749}">
      <text>
        <r>
          <rPr>
            <b/>
            <sz val="9"/>
            <color indexed="81"/>
            <rFont val="Tahoma"/>
            <family val="2"/>
          </rPr>
          <t>Becky Dzingeleski:</t>
        </r>
        <r>
          <rPr>
            <sz val="9"/>
            <color indexed="81"/>
            <rFont val="Tahoma"/>
            <family val="2"/>
          </rPr>
          <t xml:space="preserve">
Per FOD is a new Unit.  Contributions began in 2018</t>
        </r>
      </text>
    </comment>
    <comment ref="CGH19" authorId="0" shapeId="0" xr:uid="{090CDCC1-1A20-4549-857D-59DD0BB69362}">
      <text>
        <r>
          <rPr>
            <b/>
            <sz val="9"/>
            <color indexed="81"/>
            <rFont val="Tahoma"/>
            <family val="2"/>
          </rPr>
          <t>Becky Dzingeleski:</t>
        </r>
        <r>
          <rPr>
            <sz val="9"/>
            <color indexed="81"/>
            <rFont val="Tahoma"/>
            <family val="2"/>
          </rPr>
          <t xml:space="preserve">
Per FOD is a new Unit.  Contributions began in 2018</t>
        </r>
      </text>
    </comment>
    <comment ref="CGL19" authorId="0" shapeId="0" xr:uid="{2467F822-ED00-466D-88D1-2BE48B4D480E}">
      <text>
        <r>
          <rPr>
            <b/>
            <sz val="9"/>
            <color indexed="81"/>
            <rFont val="Tahoma"/>
            <family val="2"/>
          </rPr>
          <t>Becky Dzingeleski:</t>
        </r>
        <r>
          <rPr>
            <sz val="9"/>
            <color indexed="81"/>
            <rFont val="Tahoma"/>
            <family val="2"/>
          </rPr>
          <t xml:space="preserve">
Per FOD is a new Unit.  Contributions began in 2018</t>
        </r>
      </text>
    </comment>
    <comment ref="CGP19" authorId="0" shapeId="0" xr:uid="{4D40782F-DC40-4EF3-959E-C24B434861D3}">
      <text>
        <r>
          <rPr>
            <b/>
            <sz val="9"/>
            <color indexed="81"/>
            <rFont val="Tahoma"/>
            <family val="2"/>
          </rPr>
          <t>Becky Dzingeleski:</t>
        </r>
        <r>
          <rPr>
            <sz val="9"/>
            <color indexed="81"/>
            <rFont val="Tahoma"/>
            <family val="2"/>
          </rPr>
          <t xml:space="preserve">
Per FOD is a new Unit.  Contributions began in 2018</t>
        </r>
      </text>
    </comment>
    <comment ref="CGT19" authorId="0" shapeId="0" xr:uid="{AFDEE090-2190-47B0-9A56-C5D2A51384B7}">
      <text>
        <r>
          <rPr>
            <b/>
            <sz val="9"/>
            <color indexed="81"/>
            <rFont val="Tahoma"/>
            <family val="2"/>
          </rPr>
          <t>Becky Dzingeleski:</t>
        </r>
        <r>
          <rPr>
            <sz val="9"/>
            <color indexed="81"/>
            <rFont val="Tahoma"/>
            <family val="2"/>
          </rPr>
          <t xml:space="preserve">
Per FOD is a new Unit.  Contributions began in 2018</t>
        </r>
      </text>
    </comment>
    <comment ref="CGX19" authorId="0" shapeId="0" xr:uid="{C6ADC250-8CD1-4A7B-B0DE-856317F916F8}">
      <text>
        <r>
          <rPr>
            <b/>
            <sz val="9"/>
            <color indexed="81"/>
            <rFont val="Tahoma"/>
            <family val="2"/>
          </rPr>
          <t>Becky Dzingeleski:</t>
        </r>
        <r>
          <rPr>
            <sz val="9"/>
            <color indexed="81"/>
            <rFont val="Tahoma"/>
            <family val="2"/>
          </rPr>
          <t xml:space="preserve">
Per FOD is a new Unit.  Contributions began in 2018</t>
        </r>
      </text>
    </comment>
    <comment ref="CHB19" authorId="0" shapeId="0" xr:uid="{E5B67D6C-1E6B-472B-9869-C9DCF2ABC8F8}">
      <text>
        <r>
          <rPr>
            <b/>
            <sz val="9"/>
            <color indexed="81"/>
            <rFont val="Tahoma"/>
            <family val="2"/>
          </rPr>
          <t>Becky Dzingeleski:</t>
        </r>
        <r>
          <rPr>
            <sz val="9"/>
            <color indexed="81"/>
            <rFont val="Tahoma"/>
            <family val="2"/>
          </rPr>
          <t xml:space="preserve">
Per FOD is a new Unit.  Contributions began in 2018</t>
        </r>
      </text>
    </comment>
    <comment ref="CHF19" authorId="0" shapeId="0" xr:uid="{334EFECC-E56E-4D54-B694-A36FB2B8ABB6}">
      <text>
        <r>
          <rPr>
            <b/>
            <sz val="9"/>
            <color indexed="81"/>
            <rFont val="Tahoma"/>
            <family val="2"/>
          </rPr>
          <t>Becky Dzingeleski:</t>
        </r>
        <r>
          <rPr>
            <sz val="9"/>
            <color indexed="81"/>
            <rFont val="Tahoma"/>
            <family val="2"/>
          </rPr>
          <t xml:space="preserve">
Per FOD is a new Unit.  Contributions began in 2018</t>
        </r>
      </text>
    </comment>
    <comment ref="CHJ19" authorId="0" shapeId="0" xr:uid="{BF4A4025-ACBE-491C-8677-05C7B1040E42}">
      <text>
        <r>
          <rPr>
            <b/>
            <sz val="9"/>
            <color indexed="81"/>
            <rFont val="Tahoma"/>
            <family val="2"/>
          </rPr>
          <t>Becky Dzingeleski:</t>
        </r>
        <r>
          <rPr>
            <sz val="9"/>
            <color indexed="81"/>
            <rFont val="Tahoma"/>
            <family val="2"/>
          </rPr>
          <t xml:space="preserve">
Per FOD is a new Unit.  Contributions began in 2018</t>
        </r>
      </text>
    </comment>
    <comment ref="CHN19" authorId="0" shapeId="0" xr:uid="{E5A62644-1FE1-4A6F-AE2D-F3E838ED2801}">
      <text>
        <r>
          <rPr>
            <b/>
            <sz val="9"/>
            <color indexed="81"/>
            <rFont val="Tahoma"/>
            <family val="2"/>
          </rPr>
          <t>Becky Dzingeleski:</t>
        </r>
        <r>
          <rPr>
            <sz val="9"/>
            <color indexed="81"/>
            <rFont val="Tahoma"/>
            <family val="2"/>
          </rPr>
          <t xml:space="preserve">
Per FOD is a new Unit.  Contributions began in 2018</t>
        </r>
      </text>
    </comment>
    <comment ref="CHR19" authorId="0" shapeId="0" xr:uid="{2340DC87-1952-422A-8907-6FEEACF8785D}">
      <text>
        <r>
          <rPr>
            <b/>
            <sz val="9"/>
            <color indexed="81"/>
            <rFont val="Tahoma"/>
            <family val="2"/>
          </rPr>
          <t>Becky Dzingeleski:</t>
        </r>
        <r>
          <rPr>
            <sz val="9"/>
            <color indexed="81"/>
            <rFont val="Tahoma"/>
            <family val="2"/>
          </rPr>
          <t xml:space="preserve">
Per FOD is a new Unit.  Contributions began in 2018</t>
        </r>
      </text>
    </comment>
    <comment ref="CHV19" authorId="0" shapeId="0" xr:uid="{F0D4CBDC-64F8-4058-BB72-C95C4B886D41}">
      <text>
        <r>
          <rPr>
            <b/>
            <sz val="9"/>
            <color indexed="81"/>
            <rFont val="Tahoma"/>
            <family val="2"/>
          </rPr>
          <t>Becky Dzingeleski:</t>
        </r>
        <r>
          <rPr>
            <sz val="9"/>
            <color indexed="81"/>
            <rFont val="Tahoma"/>
            <family val="2"/>
          </rPr>
          <t xml:space="preserve">
Per FOD is a new Unit.  Contributions began in 2018</t>
        </r>
      </text>
    </comment>
    <comment ref="CHZ19" authorId="0" shapeId="0" xr:uid="{F6D6510E-B406-4934-B351-36AE60801D76}">
      <text>
        <r>
          <rPr>
            <b/>
            <sz val="9"/>
            <color indexed="81"/>
            <rFont val="Tahoma"/>
            <family val="2"/>
          </rPr>
          <t>Becky Dzingeleski:</t>
        </r>
        <r>
          <rPr>
            <sz val="9"/>
            <color indexed="81"/>
            <rFont val="Tahoma"/>
            <family val="2"/>
          </rPr>
          <t xml:space="preserve">
Per FOD is a new Unit.  Contributions began in 2018</t>
        </r>
      </text>
    </comment>
    <comment ref="CID19" authorId="0" shapeId="0" xr:uid="{B9264EF1-486C-4DF8-A68A-06855E408F5F}">
      <text>
        <r>
          <rPr>
            <b/>
            <sz val="9"/>
            <color indexed="81"/>
            <rFont val="Tahoma"/>
            <family val="2"/>
          </rPr>
          <t>Becky Dzingeleski:</t>
        </r>
        <r>
          <rPr>
            <sz val="9"/>
            <color indexed="81"/>
            <rFont val="Tahoma"/>
            <family val="2"/>
          </rPr>
          <t xml:space="preserve">
Per FOD is a new Unit.  Contributions began in 2018</t>
        </r>
      </text>
    </comment>
    <comment ref="CIH19" authorId="0" shapeId="0" xr:uid="{F8504105-812D-4BB3-A9B2-365838AA87F2}">
      <text>
        <r>
          <rPr>
            <b/>
            <sz val="9"/>
            <color indexed="81"/>
            <rFont val="Tahoma"/>
            <family val="2"/>
          </rPr>
          <t>Becky Dzingeleski:</t>
        </r>
        <r>
          <rPr>
            <sz val="9"/>
            <color indexed="81"/>
            <rFont val="Tahoma"/>
            <family val="2"/>
          </rPr>
          <t xml:space="preserve">
Per FOD is a new Unit.  Contributions began in 2018</t>
        </r>
      </text>
    </comment>
    <comment ref="CIL19" authorId="0" shapeId="0" xr:uid="{25960BEF-6CCA-4246-8D7A-0E841D94B136}">
      <text>
        <r>
          <rPr>
            <b/>
            <sz val="9"/>
            <color indexed="81"/>
            <rFont val="Tahoma"/>
            <family val="2"/>
          </rPr>
          <t>Becky Dzingeleski:</t>
        </r>
        <r>
          <rPr>
            <sz val="9"/>
            <color indexed="81"/>
            <rFont val="Tahoma"/>
            <family val="2"/>
          </rPr>
          <t xml:space="preserve">
Per FOD is a new Unit.  Contributions began in 2018</t>
        </r>
      </text>
    </comment>
    <comment ref="CIP19" authorId="0" shapeId="0" xr:uid="{8F064CEC-200B-415E-BE1B-079F1CA7CF88}">
      <text>
        <r>
          <rPr>
            <b/>
            <sz val="9"/>
            <color indexed="81"/>
            <rFont val="Tahoma"/>
            <family val="2"/>
          </rPr>
          <t>Becky Dzingeleski:</t>
        </r>
        <r>
          <rPr>
            <sz val="9"/>
            <color indexed="81"/>
            <rFont val="Tahoma"/>
            <family val="2"/>
          </rPr>
          <t xml:space="preserve">
Per FOD is a new Unit.  Contributions began in 2018</t>
        </r>
      </text>
    </comment>
    <comment ref="CIT19" authorId="0" shapeId="0" xr:uid="{5855FE8C-0D99-4B35-869E-C4A7A3B445F5}">
      <text>
        <r>
          <rPr>
            <b/>
            <sz val="9"/>
            <color indexed="81"/>
            <rFont val="Tahoma"/>
            <family val="2"/>
          </rPr>
          <t>Becky Dzingeleski:</t>
        </r>
        <r>
          <rPr>
            <sz val="9"/>
            <color indexed="81"/>
            <rFont val="Tahoma"/>
            <family val="2"/>
          </rPr>
          <t xml:space="preserve">
Per FOD is a new Unit.  Contributions began in 2018</t>
        </r>
      </text>
    </comment>
    <comment ref="CIX19" authorId="0" shapeId="0" xr:uid="{959BBFA2-4AC3-4C24-AD6E-06B447AEA8D2}">
      <text>
        <r>
          <rPr>
            <b/>
            <sz val="9"/>
            <color indexed="81"/>
            <rFont val="Tahoma"/>
            <family val="2"/>
          </rPr>
          <t>Becky Dzingeleski:</t>
        </r>
        <r>
          <rPr>
            <sz val="9"/>
            <color indexed="81"/>
            <rFont val="Tahoma"/>
            <family val="2"/>
          </rPr>
          <t xml:space="preserve">
Per FOD is a new Unit.  Contributions began in 2018</t>
        </r>
      </text>
    </comment>
    <comment ref="CJB19" authorId="0" shapeId="0" xr:uid="{906A1933-04D3-4EF9-A16C-F21EAD5AA0E4}">
      <text>
        <r>
          <rPr>
            <b/>
            <sz val="9"/>
            <color indexed="81"/>
            <rFont val="Tahoma"/>
            <family val="2"/>
          </rPr>
          <t>Becky Dzingeleski:</t>
        </r>
        <r>
          <rPr>
            <sz val="9"/>
            <color indexed="81"/>
            <rFont val="Tahoma"/>
            <family val="2"/>
          </rPr>
          <t xml:space="preserve">
Per FOD is a new Unit.  Contributions began in 2018</t>
        </r>
      </text>
    </comment>
    <comment ref="CJF19" authorId="0" shapeId="0" xr:uid="{1F891362-28B5-4F4E-A407-3704A3099084}">
      <text>
        <r>
          <rPr>
            <b/>
            <sz val="9"/>
            <color indexed="81"/>
            <rFont val="Tahoma"/>
            <family val="2"/>
          </rPr>
          <t>Becky Dzingeleski:</t>
        </r>
        <r>
          <rPr>
            <sz val="9"/>
            <color indexed="81"/>
            <rFont val="Tahoma"/>
            <family val="2"/>
          </rPr>
          <t xml:space="preserve">
Per FOD is a new Unit.  Contributions began in 2018</t>
        </r>
      </text>
    </comment>
    <comment ref="CJJ19" authorId="0" shapeId="0" xr:uid="{9521D60F-E83F-48BB-A4CB-09A76BC7F28B}">
      <text>
        <r>
          <rPr>
            <b/>
            <sz val="9"/>
            <color indexed="81"/>
            <rFont val="Tahoma"/>
            <family val="2"/>
          </rPr>
          <t>Becky Dzingeleski:</t>
        </r>
        <r>
          <rPr>
            <sz val="9"/>
            <color indexed="81"/>
            <rFont val="Tahoma"/>
            <family val="2"/>
          </rPr>
          <t xml:space="preserve">
Per FOD is a new Unit.  Contributions began in 2018</t>
        </r>
      </text>
    </comment>
    <comment ref="CJN19" authorId="0" shapeId="0" xr:uid="{D36BFF12-6C40-418B-9284-C753302066E7}">
      <text>
        <r>
          <rPr>
            <b/>
            <sz val="9"/>
            <color indexed="81"/>
            <rFont val="Tahoma"/>
            <family val="2"/>
          </rPr>
          <t>Becky Dzingeleski:</t>
        </r>
        <r>
          <rPr>
            <sz val="9"/>
            <color indexed="81"/>
            <rFont val="Tahoma"/>
            <family val="2"/>
          </rPr>
          <t xml:space="preserve">
Per FOD is a new Unit.  Contributions began in 2018</t>
        </r>
      </text>
    </comment>
    <comment ref="CJR19" authorId="0" shapeId="0" xr:uid="{096E0422-6548-4756-8646-4C2544FE6DBF}">
      <text>
        <r>
          <rPr>
            <b/>
            <sz val="9"/>
            <color indexed="81"/>
            <rFont val="Tahoma"/>
            <family val="2"/>
          </rPr>
          <t>Becky Dzingeleski:</t>
        </r>
        <r>
          <rPr>
            <sz val="9"/>
            <color indexed="81"/>
            <rFont val="Tahoma"/>
            <family val="2"/>
          </rPr>
          <t xml:space="preserve">
Per FOD is a new Unit.  Contributions began in 2018</t>
        </r>
      </text>
    </comment>
    <comment ref="CJV19" authorId="0" shapeId="0" xr:uid="{88F10E53-63C0-4A9D-A0C0-9AE48E6FD553}">
      <text>
        <r>
          <rPr>
            <b/>
            <sz val="9"/>
            <color indexed="81"/>
            <rFont val="Tahoma"/>
            <family val="2"/>
          </rPr>
          <t>Becky Dzingeleski:</t>
        </r>
        <r>
          <rPr>
            <sz val="9"/>
            <color indexed="81"/>
            <rFont val="Tahoma"/>
            <family val="2"/>
          </rPr>
          <t xml:space="preserve">
Per FOD is a new Unit.  Contributions began in 2018</t>
        </r>
      </text>
    </comment>
    <comment ref="CJZ19" authorId="0" shapeId="0" xr:uid="{CC061234-E646-4B30-9F74-48B146A4EC26}">
      <text>
        <r>
          <rPr>
            <b/>
            <sz val="9"/>
            <color indexed="81"/>
            <rFont val="Tahoma"/>
            <family val="2"/>
          </rPr>
          <t>Becky Dzingeleski:</t>
        </r>
        <r>
          <rPr>
            <sz val="9"/>
            <color indexed="81"/>
            <rFont val="Tahoma"/>
            <family val="2"/>
          </rPr>
          <t xml:space="preserve">
Per FOD is a new Unit.  Contributions began in 2018</t>
        </r>
      </text>
    </comment>
    <comment ref="CKD19" authorId="0" shapeId="0" xr:uid="{6A85AA50-2CFF-4C57-BFCC-CCCB3197F45F}">
      <text>
        <r>
          <rPr>
            <b/>
            <sz val="9"/>
            <color indexed="81"/>
            <rFont val="Tahoma"/>
            <family val="2"/>
          </rPr>
          <t>Becky Dzingeleski:</t>
        </r>
        <r>
          <rPr>
            <sz val="9"/>
            <color indexed="81"/>
            <rFont val="Tahoma"/>
            <family val="2"/>
          </rPr>
          <t xml:space="preserve">
Per FOD is a new Unit.  Contributions began in 2018</t>
        </r>
      </text>
    </comment>
    <comment ref="CKH19" authorId="0" shapeId="0" xr:uid="{E7128824-FC22-4C51-986E-9250418D50D8}">
      <text>
        <r>
          <rPr>
            <b/>
            <sz val="9"/>
            <color indexed="81"/>
            <rFont val="Tahoma"/>
            <family val="2"/>
          </rPr>
          <t>Becky Dzingeleski:</t>
        </r>
        <r>
          <rPr>
            <sz val="9"/>
            <color indexed="81"/>
            <rFont val="Tahoma"/>
            <family val="2"/>
          </rPr>
          <t xml:space="preserve">
Per FOD is a new Unit.  Contributions began in 2018</t>
        </r>
      </text>
    </comment>
    <comment ref="CKL19" authorId="0" shapeId="0" xr:uid="{76F38BC6-96FF-4888-8B3D-D23BF886116E}">
      <text>
        <r>
          <rPr>
            <b/>
            <sz val="9"/>
            <color indexed="81"/>
            <rFont val="Tahoma"/>
            <family val="2"/>
          </rPr>
          <t>Becky Dzingeleski:</t>
        </r>
        <r>
          <rPr>
            <sz val="9"/>
            <color indexed="81"/>
            <rFont val="Tahoma"/>
            <family val="2"/>
          </rPr>
          <t xml:space="preserve">
Per FOD is a new Unit.  Contributions began in 2018</t>
        </r>
      </text>
    </comment>
    <comment ref="CKP19" authorId="0" shapeId="0" xr:uid="{0D2EC152-96FC-4DE7-AA14-AE23E0C3328F}">
      <text>
        <r>
          <rPr>
            <b/>
            <sz val="9"/>
            <color indexed="81"/>
            <rFont val="Tahoma"/>
            <family val="2"/>
          </rPr>
          <t>Becky Dzingeleski:</t>
        </r>
        <r>
          <rPr>
            <sz val="9"/>
            <color indexed="81"/>
            <rFont val="Tahoma"/>
            <family val="2"/>
          </rPr>
          <t xml:space="preserve">
Per FOD is a new Unit.  Contributions began in 2018</t>
        </r>
      </text>
    </comment>
    <comment ref="CKT19" authorId="0" shapeId="0" xr:uid="{9CBFF398-EF47-4762-8C41-CDFCF39D5D0E}">
      <text>
        <r>
          <rPr>
            <b/>
            <sz val="9"/>
            <color indexed="81"/>
            <rFont val="Tahoma"/>
            <family val="2"/>
          </rPr>
          <t>Becky Dzingeleski:</t>
        </r>
        <r>
          <rPr>
            <sz val="9"/>
            <color indexed="81"/>
            <rFont val="Tahoma"/>
            <family val="2"/>
          </rPr>
          <t xml:space="preserve">
Per FOD is a new Unit.  Contributions began in 2018</t>
        </r>
      </text>
    </comment>
    <comment ref="CKX19" authorId="0" shapeId="0" xr:uid="{700EFCD2-5DE0-4877-9099-FC05220761A1}">
      <text>
        <r>
          <rPr>
            <b/>
            <sz val="9"/>
            <color indexed="81"/>
            <rFont val="Tahoma"/>
            <family val="2"/>
          </rPr>
          <t>Becky Dzingeleski:</t>
        </r>
        <r>
          <rPr>
            <sz val="9"/>
            <color indexed="81"/>
            <rFont val="Tahoma"/>
            <family val="2"/>
          </rPr>
          <t xml:space="preserve">
Per FOD is a new Unit.  Contributions began in 2018</t>
        </r>
      </text>
    </comment>
    <comment ref="CLB19" authorId="0" shapeId="0" xr:uid="{FD0B420F-473E-4A7B-8548-62CF5B0543CC}">
      <text>
        <r>
          <rPr>
            <b/>
            <sz val="9"/>
            <color indexed="81"/>
            <rFont val="Tahoma"/>
            <family val="2"/>
          </rPr>
          <t>Becky Dzingeleski:</t>
        </r>
        <r>
          <rPr>
            <sz val="9"/>
            <color indexed="81"/>
            <rFont val="Tahoma"/>
            <family val="2"/>
          </rPr>
          <t xml:space="preserve">
Per FOD is a new Unit.  Contributions began in 2018</t>
        </r>
      </text>
    </comment>
    <comment ref="CLF19" authorId="0" shapeId="0" xr:uid="{FEDA894F-01E2-4EA1-A73D-23AA182A687D}">
      <text>
        <r>
          <rPr>
            <b/>
            <sz val="9"/>
            <color indexed="81"/>
            <rFont val="Tahoma"/>
            <family val="2"/>
          </rPr>
          <t>Becky Dzingeleski:</t>
        </r>
        <r>
          <rPr>
            <sz val="9"/>
            <color indexed="81"/>
            <rFont val="Tahoma"/>
            <family val="2"/>
          </rPr>
          <t xml:space="preserve">
Per FOD is a new Unit.  Contributions began in 2018</t>
        </r>
      </text>
    </comment>
    <comment ref="CLJ19" authorId="0" shapeId="0" xr:uid="{AA6554EE-51A6-4FCE-902E-F2AA6CE05ACB}">
      <text>
        <r>
          <rPr>
            <b/>
            <sz val="9"/>
            <color indexed="81"/>
            <rFont val="Tahoma"/>
            <family val="2"/>
          </rPr>
          <t>Becky Dzingeleski:</t>
        </r>
        <r>
          <rPr>
            <sz val="9"/>
            <color indexed="81"/>
            <rFont val="Tahoma"/>
            <family val="2"/>
          </rPr>
          <t xml:space="preserve">
Per FOD is a new Unit.  Contributions began in 2018</t>
        </r>
      </text>
    </comment>
    <comment ref="CLN19" authorId="0" shapeId="0" xr:uid="{502782DE-843C-4456-879E-8C67B6293E7B}">
      <text>
        <r>
          <rPr>
            <b/>
            <sz val="9"/>
            <color indexed="81"/>
            <rFont val="Tahoma"/>
            <family val="2"/>
          </rPr>
          <t>Becky Dzingeleski:</t>
        </r>
        <r>
          <rPr>
            <sz val="9"/>
            <color indexed="81"/>
            <rFont val="Tahoma"/>
            <family val="2"/>
          </rPr>
          <t xml:space="preserve">
Per FOD is a new Unit.  Contributions began in 2018</t>
        </r>
      </text>
    </comment>
    <comment ref="CLR19" authorId="0" shapeId="0" xr:uid="{92CF8DC9-2065-4420-BD69-40A0E028E953}">
      <text>
        <r>
          <rPr>
            <b/>
            <sz val="9"/>
            <color indexed="81"/>
            <rFont val="Tahoma"/>
            <family val="2"/>
          </rPr>
          <t>Becky Dzingeleski:</t>
        </r>
        <r>
          <rPr>
            <sz val="9"/>
            <color indexed="81"/>
            <rFont val="Tahoma"/>
            <family val="2"/>
          </rPr>
          <t xml:space="preserve">
Per FOD is a new Unit.  Contributions began in 2018</t>
        </r>
      </text>
    </comment>
    <comment ref="CLV19" authorId="0" shapeId="0" xr:uid="{0D9A9BFA-0FF6-4264-BC46-6F7EF308609B}">
      <text>
        <r>
          <rPr>
            <b/>
            <sz val="9"/>
            <color indexed="81"/>
            <rFont val="Tahoma"/>
            <family val="2"/>
          </rPr>
          <t>Becky Dzingeleski:</t>
        </r>
        <r>
          <rPr>
            <sz val="9"/>
            <color indexed="81"/>
            <rFont val="Tahoma"/>
            <family val="2"/>
          </rPr>
          <t xml:space="preserve">
Per FOD is a new Unit.  Contributions began in 2018</t>
        </r>
      </text>
    </comment>
    <comment ref="CLZ19" authorId="0" shapeId="0" xr:uid="{1DA0C1D3-E79D-4A7E-AE15-A2176329C4E2}">
      <text>
        <r>
          <rPr>
            <b/>
            <sz val="9"/>
            <color indexed="81"/>
            <rFont val="Tahoma"/>
            <family val="2"/>
          </rPr>
          <t>Becky Dzingeleski:</t>
        </r>
        <r>
          <rPr>
            <sz val="9"/>
            <color indexed="81"/>
            <rFont val="Tahoma"/>
            <family val="2"/>
          </rPr>
          <t xml:space="preserve">
Per FOD is a new Unit.  Contributions began in 2018</t>
        </r>
      </text>
    </comment>
    <comment ref="CMD19" authorId="0" shapeId="0" xr:uid="{CA8A7B05-B106-42C9-A730-AA05ABF6E4BD}">
      <text>
        <r>
          <rPr>
            <b/>
            <sz val="9"/>
            <color indexed="81"/>
            <rFont val="Tahoma"/>
            <family val="2"/>
          </rPr>
          <t>Becky Dzingeleski:</t>
        </r>
        <r>
          <rPr>
            <sz val="9"/>
            <color indexed="81"/>
            <rFont val="Tahoma"/>
            <family val="2"/>
          </rPr>
          <t xml:space="preserve">
Per FOD is a new Unit.  Contributions began in 2018</t>
        </r>
      </text>
    </comment>
    <comment ref="CMH19" authorId="0" shapeId="0" xr:uid="{B4590D17-8B61-4A50-ACFB-E6DEA57DBE30}">
      <text>
        <r>
          <rPr>
            <b/>
            <sz val="9"/>
            <color indexed="81"/>
            <rFont val="Tahoma"/>
            <family val="2"/>
          </rPr>
          <t>Becky Dzingeleski:</t>
        </r>
        <r>
          <rPr>
            <sz val="9"/>
            <color indexed="81"/>
            <rFont val="Tahoma"/>
            <family val="2"/>
          </rPr>
          <t xml:space="preserve">
Per FOD is a new Unit.  Contributions began in 2018</t>
        </r>
      </text>
    </comment>
    <comment ref="CML19" authorId="0" shapeId="0" xr:uid="{7830ECD6-2FE3-4138-B489-B1F50BEE9D48}">
      <text>
        <r>
          <rPr>
            <b/>
            <sz val="9"/>
            <color indexed="81"/>
            <rFont val="Tahoma"/>
            <family val="2"/>
          </rPr>
          <t>Becky Dzingeleski:</t>
        </r>
        <r>
          <rPr>
            <sz val="9"/>
            <color indexed="81"/>
            <rFont val="Tahoma"/>
            <family val="2"/>
          </rPr>
          <t xml:space="preserve">
Per FOD is a new Unit.  Contributions began in 2018</t>
        </r>
      </text>
    </comment>
    <comment ref="CMP19" authorId="0" shapeId="0" xr:uid="{C2662825-B159-4CC1-ABB9-E447D0305C3B}">
      <text>
        <r>
          <rPr>
            <b/>
            <sz val="9"/>
            <color indexed="81"/>
            <rFont val="Tahoma"/>
            <family val="2"/>
          </rPr>
          <t>Becky Dzingeleski:</t>
        </r>
        <r>
          <rPr>
            <sz val="9"/>
            <color indexed="81"/>
            <rFont val="Tahoma"/>
            <family val="2"/>
          </rPr>
          <t xml:space="preserve">
Per FOD is a new Unit.  Contributions began in 2018</t>
        </r>
      </text>
    </comment>
    <comment ref="CMT19" authorId="0" shapeId="0" xr:uid="{F9D13EB6-EBA3-47CC-8CEE-C0707E8829D6}">
      <text>
        <r>
          <rPr>
            <b/>
            <sz val="9"/>
            <color indexed="81"/>
            <rFont val="Tahoma"/>
            <family val="2"/>
          </rPr>
          <t>Becky Dzingeleski:</t>
        </r>
        <r>
          <rPr>
            <sz val="9"/>
            <color indexed="81"/>
            <rFont val="Tahoma"/>
            <family val="2"/>
          </rPr>
          <t xml:space="preserve">
Per FOD is a new Unit.  Contributions began in 2018</t>
        </r>
      </text>
    </comment>
    <comment ref="CMX19" authorId="0" shapeId="0" xr:uid="{893D36E0-73E4-4F62-8661-3985F7A067A6}">
      <text>
        <r>
          <rPr>
            <b/>
            <sz val="9"/>
            <color indexed="81"/>
            <rFont val="Tahoma"/>
            <family val="2"/>
          </rPr>
          <t>Becky Dzingeleski:</t>
        </r>
        <r>
          <rPr>
            <sz val="9"/>
            <color indexed="81"/>
            <rFont val="Tahoma"/>
            <family val="2"/>
          </rPr>
          <t xml:space="preserve">
Per FOD is a new Unit.  Contributions began in 2018</t>
        </r>
      </text>
    </comment>
    <comment ref="CNB19" authorId="0" shapeId="0" xr:uid="{26F56093-5D32-4F7E-AE72-44774BB9A1F8}">
      <text>
        <r>
          <rPr>
            <b/>
            <sz val="9"/>
            <color indexed="81"/>
            <rFont val="Tahoma"/>
            <family val="2"/>
          </rPr>
          <t>Becky Dzingeleski:</t>
        </r>
        <r>
          <rPr>
            <sz val="9"/>
            <color indexed="81"/>
            <rFont val="Tahoma"/>
            <family val="2"/>
          </rPr>
          <t xml:space="preserve">
Per FOD is a new Unit.  Contributions began in 2018</t>
        </r>
      </text>
    </comment>
    <comment ref="CNF19" authorId="0" shapeId="0" xr:uid="{D79F328F-CBD4-458B-80F6-7B37BFD930B4}">
      <text>
        <r>
          <rPr>
            <b/>
            <sz val="9"/>
            <color indexed="81"/>
            <rFont val="Tahoma"/>
            <family val="2"/>
          </rPr>
          <t>Becky Dzingeleski:</t>
        </r>
        <r>
          <rPr>
            <sz val="9"/>
            <color indexed="81"/>
            <rFont val="Tahoma"/>
            <family val="2"/>
          </rPr>
          <t xml:space="preserve">
Per FOD is a new Unit.  Contributions began in 2018</t>
        </r>
      </text>
    </comment>
    <comment ref="CNJ19" authorId="0" shapeId="0" xr:uid="{23BEFC1C-5953-4FA0-BD82-71BAA7E777EC}">
      <text>
        <r>
          <rPr>
            <b/>
            <sz val="9"/>
            <color indexed="81"/>
            <rFont val="Tahoma"/>
            <family val="2"/>
          </rPr>
          <t>Becky Dzingeleski:</t>
        </r>
        <r>
          <rPr>
            <sz val="9"/>
            <color indexed="81"/>
            <rFont val="Tahoma"/>
            <family val="2"/>
          </rPr>
          <t xml:space="preserve">
Per FOD is a new Unit.  Contributions began in 2018</t>
        </r>
      </text>
    </comment>
    <comment ref="CNN19" authorId="0" shapeId="0" xr:uid="{DF2BF5F5-5FB7-40A6-A9E4-D7011CDBD9B3}">
      <text>
        <r>
          <rPr>
            <b/>
            <sz val="9"/>
            <color indexed="81"/>
            <rFont val="Tahoma"/>
            <family val="2"/>
          </rPr>
          <t>Becky Dzingeleski:</t>
        </r>
        <r>
          <rPr>
            <sz val="9"/>
            <color indexed="81"/>
            <rFont val="Tahoma"/>
            <family val="2"/>
          </rPr>
          <t xml:space="preserve">
Per FOD is a new Unit.  Contributions began in 2018</t>
        </r>
      </text>
    </comment>
    <comment ref="CNR19" authorId="0" shapeId="0" xr:uid="{4A5D9480-45BA-47E3-B4C3-6C17A3188173}">
      <text>
        <r>
          <rPr>
            <b/>
            <sz val="9"/>
            <color indexed="81"/>
            <rFont val="Tahoma"/>
            <family val="2"/>
          </rPr>
          <t>Becky Dzingeleski:</t>
        </r>
        <r>
          <rPr>
            <sz val="9"/>
            <color indexed="81"/>
            <rFont val="Tahoma"/>
            <family val="2"/>
          </rPr>
          <t xml:space="preserve">
Per FOD is a new Unit.  Contributions began in 2018</t>
        </r>
      </text>
    </comment>
    <comment ref="CNV19" authorId="0" shapeId="0" xr:uid="{4BC27E2E-0727-424D-B3EC-4F99F7F813C4}">
      <text>
        <r>
          <rPr>
            <b/>
            <sz val="9"/>
            <color indexed="81"/>
            <rFont val="Tahoma"/>
            <family val="2"/>
          </rPr>
          <t>Becky Dzingeleski:</t>
        </r>
        <r>
          <rPr>
            <sz val="9"/>
            <color indexed="81"/>
            <rFont val="Tahoma"/>
            <family val="2"/>
          </rPr>
          <t xml:space="preserve">
Per FOD is a new Unit.  Contributions began in 2018</t>
        </r>
      </text>
    </comment>
    <comment ref="CNZ19" authorId="0" shapeId="0" xr:uid="{D486DEAD-D4D5-41CC-BDF1-A543A31E18E3}">
      <text>
        <r>
          <rPr>
            <b/>
            <sz val="9"/>
            <color indexed="81"/>
            <rFont val="Tahoma"/>
            <family val="2"/>
          </rPr>
          <t>Becky Dzingeleski:</t>
        </r>
        <r>
          <rPr>
            <sz val="9"/>
            <color indexed="81"/>
            <rFont val="Tahoma"/>
            <family val="2"/>
          </rPr>
          <t xml:space="preserve">
Per FOD is a new Unit.  Contributions began in 2018</t>
        </r>
      </text>
    </comment>
    <comment ref="COD19" authorId="0" shapeId="0" xr:uid="{A79B2223-F473-4C51-9826-F1110BD04CC3}">
      <text>
        <r>
          <rPr>
            <b/>
            <sz val="9"/>
            <color indexed="81"/>
            <rFont val="Tahoma"/>
            <family val="2"/>
          </rPr>
          <t>Becky Dzingeleski:</t>
        </r>
        <r>
          <rPr>
            <sz val="9"/>
            <color indexed="81"/>
            <rFont val="Tahoma"/>
            <family val="2"/>
          </rPr>
          <t xml:space="preserve">
Per FOD is a new Unit.  Contributions began in 2018</t>
        </r>
      </text>
    </comment>
    <comment ref="COH19" authorId="0" shapeId="0" xr:uid="{FB903F98-3F28-4606-B6A5-F5655C04E4D9}">
      <text>
        <r>
          <rPr>
            <b/>
            <sz val="9"/>
            <color indexed="81"/>
            <rFont val="Tahoma"/>
            <family val="2"/>
          </rPr>
          <t>Becky Dzingeleski:</t>
        </r>
        <r>
          <rPr>
            <sz val="9"/>
            <color indexed="81"/>
            <rFont val="Tahoma"/>
            <family val="2"/>
          </rPr>
          <t xml:space="preserve">
Per FOD is a new Unit.  Contributions began in 2018</t>
        </r>
      </text>
    </comment>
    <comment ref="COL19" authorId="0" shapeId="0" xr:uid="{1BD185BC-5764-4167-9A32-6DECE067C1CC}">
      <text>
        <r>
          <rPr>
            <b/>
            <sz val="9"/>
            <color indexed="81"/>
            <rFont val="Tahoma"/>
            <family val="2"/>
          </rPr>
          <t>Becky Dzingeleski:</t>
        </r>
        <r>
          <rPr>
            <sz val="9"/>
            <color indexed="81"/>
            <rFont val="Tahoma"/>
            <family val="2"/>
          </rPr>
          <t xml:space="preserve">
Per FOD is a new Unit.  Contributions began in 2018</t>
        </r>
      </text>
    </comment>
    <comment ref="COP19" authorId="0" shapeId="0" xr:uid="{21725B3F-22E8-4C5D-8602-9482DD449739}">
      <text>
        <r>
          <rPr>
            <b/>
            <sz val="9"/>
            <color indexed="81"/>
            <rFont val="Tahoma"/>
            <family val="2"/>
          </rPr>
          <t>Becky Dzingeleski:</t>
        </r>
        <r>
          <rPr>
            <sz val="9"/>
            <color indexed="81"/>
            <rFont val="Tahoma"/>
            <family val="2"/>
          </rPr>
          <t xml:space="preserve">
Per FOD is a new Unit.  Contributions began in 2018</t>
        </r>
      </text>
    </comment>
    <comment ref="COT19" authorId="0" shapeId="0" xr:uid="{62019C1B-5AAD-4524-84C3-81D7053DDD46}">
      <text>
        <r>
          <rPr>
            <b/>
            <sz val="9"/>
            <color indexed="81"/>
            <rFont val="Tahoma"/>
            <family val="2"/>
          </rPr>
          <t>Becky Dzingeleski:</t>
        </r>
        <r>
          <rPr>
            <sz val="9"/>
            <color indexed="81"/>
            <rFont val="Tahoma"/>
            <family val="2"/>
          </rPr>
          <t xml:space="preserve">
Per FOD is a new Unit.  Contributions began in 2018</t>
        </r>
      </text>
    </comment>
    <comment ref="COX19" authorId="0" shapeId="0" xr:uid="{E0F5451B-1155-4B68-B78C-277BAD2826E8}">
      <text>
        <r>
          <rPr>
            <b/>
            <sz val="9"/>
            <color indexed="81"/>
            <rFont val="Tahoma"/>
            <family val="2"/>
          </rPr>
          <t>Becky Dzingeleski:</t>
        </r>
        <r>
          <rPr>
            <sz val="9"/>
            <color indexed="81"/>
            <rFont val="Tahoma"/>
            <family val="2"/>
          </rPr>
          <t xml:space="preserve">
Per FOD is a new Unit.  Contributions began in 2018</t>
        </r>
      </text>
    </comment>
    <comment ref="CPB19" authorId="0" shapeId="0" xr:uid="{631F5B1F-E29D-4332-887E-DA0D398520E5}">
      <text>
        <r>
          <rPr>
            <b/>
            <sz val="9"/>
            <color indexed="81"/>
            <rFont val="Tahoma"/>
            <family val="2"/>
          </rPr>
          <t>Becky Dzingeleski:</t>
        </r>
        <r>
          <rPr>
            <sz val="9"/>
            <color indexed="81"/>
            <rFont val="Tahoma"/>
            <family val="2"/>
          </rPr>
          <t xml:space="preserve">
Per FOD is a new Unit.  Contributions began in 2018</t>
        </r>
      </text>
    </comment>
    <comment ref="CPF19" authorId="0" shapeId="0" xr:uid="{5926C78C-65BF-42C8-B1FA-17D696840DE8}">
      <text>
        <r>
          <rPr>
            <b/>
            <sz val="9"/>
            <color indexed="81"/>
            <rFont val="Tahoma"/>
            <family val="2"/>
          </rPr>
          <t>Becky Dzingeleski:</t>
        </r>
        <r>
          <rPr>
            <sz val="9"/>
            <color indexed="81"/>
            <rFont val="Tahoma"/>
            <family val="2"/>
          </rPr>
          <t xml:space="preserve">
Per FOD is a new Unit.  Contributions began in 2018</t>
        </r>
      </text>
    </comment>
    <comment ref="CPJ19" authorId="0" shapeId="0" xr:uid="{93D86D11-17ED-4165-8FDA-D7DC621015B9}">
      <text>
        <r>
          <rPr>
            <b/>
            <sz val="9"/>
            <color indexed="81"/>
            <rFont val="Tahoma"/>
            <family val="2"/>
          </rPr>
          <t>Becky Dzingeleski:</t>
        </r>
        <r>
          <rPr>
            <sz val="9"/>
            <color indexed="81"/>
            <rFont val="Tahoma"/>
            <family val="2"/>
          </rPr>
          <t xml:space="preserve">
Per FOD is a new Unit.  Contributions began in 2018</t>
        </r>
      </text>
    </comment>
    <comment ref="CPN19" authorId="0" shapeId="0" xr:uid="{A36AD739-52D7-438D-833A-B5864F67A94C}">
      <text>
        <r>
          <rPr>
            <b/>
            <sz val="9"/>
            <color indexed="81"/>
            <rFont val="Tahoma"/>
            <family val="2"/>
          </rPr>
          <t>Becky Dzingeleski:</t>
        </r>
        <r>
          <rPr>
            <sz val="9"/>
            <color indexed="81"/>
            <rFont val="Tahoma"/>
            <family val="2"/>
          </rPr>
          <t xml:space="preserve">
Per FOD is a new Unit.  Contributions began in 2018</t>
        </r>
      </text>
    </comment>
    <comment ref="CPR19" authorId="0" shapeId="0" xr:uid="{9E05CFED-6DEB-4C26-8238-CCABA03D3F6A}">
      <text>
        <r>
          <rPr>
            <b/>
            <sz val="9"/>
            <color indexed="81"/>
            <rFont val="Tahoma"/>
            <family val="2"/>
          </rPr>
          <t>Becky Dzingeleski:</t>
        </r>
        <r>
          <rPr>
            <sz val="9"/>
            <color indexed="81"/>
            <rFont val="Tahoma"/>
            <family val="2"/>
          </rPr>
          <t xml:space="preserve">
Per FOD is a new Unit.  Contributions began in 2018</t>
        </r>
      </text>
    </comment>
    <comment ref="CPV19" authorId="0" shapeId="0" xr:uid="{BF963B30-CAB2-4582-B2D8-26F4F14FEC73}">
      <text>
        <r>
          <rPr>
            <b/>
            <sz val="9"/>
            <color indexed="81"/>
            <rFont val="Tahoma"/>
            <family val="2"/>
          </rPr>
          <t>Becky Dzingeleski:</t>
        </r>
        <r>
          <rPr>
            <sz val="9"/>
            <color indexed="81"/>
            <rFont val="Tahoma"/>
            <family val="2"/>
          </rPr>
          <t xml:space="preserve">
Per FOD is a new Unit.  Contributions began in 2018</t>
        </r>
      </text>
    </comment>
    <comment ref="CPZ19" authorId="0" shapeId="0" xr:uid="{1F2B1F4D-D9F4-4729-B472-C1C987F9155B}">
      <text>
        <r>
          <rPr>
            <b/>
            <sz val="9"/>
            <color indexed="81"/>
            <rFont val="Tahoma"/>
            <family val="2"/>
          </rPr>
          <t>Becky Dzingeleski:</t>
        </r>
        <r>
          <rPr>
            <sz val="9"/>
            <color indexed="81"/>
            <rFont val="Tahoma"/>
            <family val="2"/>
          </rPr>
          <t xml:space="preserve">
Per FOD is a new Unit.  Contributions began in 2018</t>
        </r>
      </text>
    </comment>
    <comment ref="CQD19" authorId="0" shapeId="0" xr:uid="{00A97CD1-1E8D-48BE-8693-4BC38385180F}">
      <text>
        <r>
          <rPr>
            <b/>
            <sz val="9"/>
            <color indexed="81"/>
            <rFont val="Tahoma"/>
            <family val="2"/>
          </rPr>
          <t>Becky Dzingeleski:</t>
        </r>
        <r>
          <rPr>
            <sz val="9"/>
            <color indexed="81"/>
            <rFont val="Tahoma"/>
            <family val="2"/>
          </rPr>
          <t xml:space="preserve">
Per FOD is a new Unit.  Contributions began in 2018</t>
        </r>
      </text>
    </comment>
    <comment ref="CQH19" authorId="0" shapeId="0" xr:uid="{2680B06E-FCC9-416A-91F0-D2610315B478}">
      <text>
        <r>
          <rPr>
            <b/>
            <sz val="9"/>
            <color indexed="81"/>
            <rFont val="Tahoma"/>
            <family val="2"/>
          </rPr>
          <t>Becky Dzingeleski:</t>
        </r>
        <r>
          <rPr>
            <sz val="9"/>
            <color indexed="81"/>
            <rFont val="Tahoma"/>
            <family val="2"/>
          </rPr>
          <t xml:space="preserve">
Per FOD is a new Unit.  Contributions began in 2018</t>
        </r>
      </text>
    </comment>
    <comment ref="CQL19" authorId="0" shapeId="0" xr:uid="{AE389DF5-1642-44A8-99E1-2A284C9A9944}">
      <text>
        <r>
          <rPr>
            <b/>
            <sz val="9"/>
            <color indexed="81"/>
            <rFont val="Tahoma"/>
            <family val="2"/>
          </rPr>
          <t>Becky Dzingeleski:</t>
        </r>
        <r>
          <rPr>
            <sz val="9"/>
            <color indexed="81"/>
            <rFont val="Tahoma"/>
            <family val="2"/>
          </rPr>
          <t xml:space="preserve">
Per FOD is a new Unit.  Contributions began in 2018</t>
        </r>
      </text>
    </comment>
    <comment ref="CQP19" authorId="0" shapeId="0" xr:uid="{37B3248F-1E21-4FC0-BB11-5BF7C59FFEFB}">
      <text>
        <r>
          <rPr>
            <b/>
            <sz val="9"/>
            <color indexed="81"/>
            <rFont val="Tahoma"/>
            <family val="2"/>
          </rPr>
          <t>Becky Dzingeleski:</t>
        </r>
        <r>
          <rPr>
            <sz val="9"/>
            <color indexed="81"/>
            <rFont val="Tahoma"/>
            <family val="2"/>
          </rPr>
          <t xml:space="preserve">
Per FOD is a new Unit.  Contributions began in 2018</t>
        </r>
      </text>
    </comment>
    <comment ref="CQT19" authorId="0" shapeId="0" xr:uid="{5DE03076-C67D-4CB8-945C-8F031318DCD4}">
      <text>
        <r>
          <rPr>
            <b/>
            <sz val="9"/>
            <color indexed="81"/>
            <rFont val="Tahoma"/>
            <family val="2"/>
          </rPr>
          <t>Becky Dzingeleski:</t>
        </r>
        <r>
          <rPr>
            <sz val="9"/>
            <color indexed="81"/>
            <rFont val="Tahoma"/>
            <family val="2"/>
          </rPr>
          <t xml:space="preserve">
Per FOD is a new Unit.  Contributions began in 2018</t>
        </r>
      </text>
    </comment>
    <comment ref="CQX19" authorId="0" shapeId="0" xr:uid="{6B784C95-903E-475A-86E2-FC9A3B3EABA0}">
      <text>
        <r>
          <rPr>
            <b/>
            <sz val="9"/>
            <color indexed="81"/>
            <rFont val="Tahoma"/>
            <family val="2"/>
          </rPr>
          <t>Becky Dzingeleski:</t>
        </r>
        <r>
          <rPr>
            <sz val="9"/>
            <color indexed="81"/>
            <rFont val="Tahoma"/>
            <family val="2"/>
          </rPr>
          <t xml:space="preserve">
Per FOD is a new Unit.  Contributions began in 2018</t>
        </r>
      </text>
    </comment>
    <comment ref="CRB19" authorId="0" shapeId="0" xr:uid="{D383777D-E146-42DD-B7B9-47950FEC4BC8}">
      <text>
        <r>
          <rPr>
            <b/>
            <sz val="9"/>
            <color indexed="81"/>
            <rFont val="Tahoma"/>
            <family val="2"/>
          </rPr>
          <t>Becky Dzingeleski:</t>
        </r>
        <r>
          <rPr>
            <sz val="9"/>
            <color indexed="81"/>
            <rFont val="Tahoma"/>
            <family val="2"/>
          </rPr>
          <t xml:space="preserve">
Per FOD is a new Unit.  Contributions began in 2018</t>
        </r>
      </text>
    </comment>
    <comment ref="CRF19" authorId="0" shapeId="0" xr:uid="{B0CFDBA7-25C4-48C5-B6BC-7A086F2F8061}">
      <text>
        <r>
          <rPr>
            <b/>
            <sz val="9"/>
            <color indexed="81"/>
            <rFont val="Tahoma"/>
            <family val="2"/>
          </rPr>
          <t>Becky Dzingeleski:</t>
        </r>
        <r>
          <rPr>
            <sz val="9"/>
            <color indexed="81"/>
            <rFont val="Tahoma"/>
            <family val="2"/>
          </rPr>
          <t xml:space="preserve">
Per FOD is a new Unit.  Contributions began in 2018</t>
        </r>
      </text>
    </comment>
    <comment ref="CRJ19" authorId="0" shapeId="0" xr:uid="{DACF9C0E-0484-47B3-8A23-93610DA862FB}">
      <text>
        <r>
          <rPr>
            <b/>
            <sz val="9"/>
            <color indexed="81"/>
            <rFont val="Tahoma"/>
            <family val="2"/>
          </rPr>
          <t>Becky Dzingeleski:</t>
        </r>
        <r>
          <rPr>
            <sz val="9"/>
            <color indexed="81"/>
            <rFont val="Tahoma"/>
            <family val="2"/>
          </rPr>
          <t xml:space="preserve">
Per FOD is a new Unit.  Contributions began in 2018</t>
        </r>
      </text>
    </comment>
    <comment ref="CRN19" authorId="0" shapeId="0" xr:uid="{29248FE8-FA7B-4B9A-A9FA-129F9DC93119}">
      <text>
        <r>
          <rPr>
            <b/>
            <sz val="9"/>
            <color indexed="81"/>
            <rFont val="Tahoma"/>
            <family val="2"/>
          </rPr>
          <t>Becky Dzingeleski:</t>
        </r>
        <r>
          <rPr>
            <sz val="9"/>
            <color indexed="81"/>
            <rFont val="Tahoma"/>
            <family val="2"/>
          </rPr>
          <t xml:space="preserve">
Per FOD is a new Unit.  Contributions began in 2018</t>
        </r>
      </text>
    </comment>
    <comment ref="CRR19" authorId="0" shapeId="0" xr:uid="{04F9FC52-43F0-436D-9DBF-E913E4F71AB3}">
      <text>
        <r>
          <rPr>
            <b/>
            <sz val="9"/>
            <color indexed="81"/>
            <rFont val="Tahoma"/>
            <family val="2"/>
          </rPr>
          <t>Becky Dzingeleski:</t>
        </r>
        <r>
          <rPr>
            <sz val="9"/>
            <color indexed="81"/>
            <rFont val="Tahoma"/>
            <family val="2"/>
          </rPr>
          <t xml:space="preserve">
Per FOD is a new Unit.  Contributions began in 2018</t>
        </r>
      </text>
    </comment>
    <comment ref="CRV19" authorId="0" shapeId="0" xr:uid="{5E9725D0-8838-4709-ACC0-2EF619BAF599}">
      <text>
        <r>
          <rPr>
            <b/>
            <sz val="9"/>
            <color indexed="81"/>
            <rFont val="Tahoma"/>
            <family val="2"/>
          </rPr>
          <t>Becky Dzingeleski:</t>
        </r>
        <r>
          <rPr>
            <sz val="9"/>
            <color indexed="81"/>
            <rFont val="Tahoma"/>
            <family val="2"/>
          </rPr>
          <t xml:space="preserve">
Per FOD is a new Unit.  Contributions began in 2018</t>
        </r>
      </text>
    </comment>
    <comment ref="CRZ19" authorId="0" shapeId="0" xr:uid="{1DFAF535-3941-4CB0-A8D5-7A0E9C97803C}">
      <text>
        <r>
          <rPr>
            <b/>
            <sz val="9"/>
            <color indexed="81"/>
            <rFont val="Tahoma"/>
            <family val="2"/>
          </rPr>
          <t>Becky Dzingeleski:</t>
        </r>
        <r>
          <rPr>
            <sz val="9"/>
            <color indexed="81"/>
            <rFont val="Tahoma"/>
            <family val="2"/>
          </rPr>
          <t xml:space="preserve">
Per FOD is a new Unit.  Contributions began in 2018</t>
        </r>
      </text>
    </comment>
    <comment ref="CSD19" authorId="0" shapeId="0" xr:uid="{5B6AAC5A-3E1F-4089-A871-6E0616101115}">
      <text>
        <r>
          <rPr>
            <b/>
            <sz val="9"/>
            <color indexed="81"/>
            <rFont val="Tahoma"/>
            <family val="2"/>
          </rPr>
          <t>Becky Dzingeleski:</t>
        </r>
        <r>
          <rPr>
            <sz val="9"/>
            <color indexed="81"/>
            <rFont val="Tahoma"/>
            <family val="2"/>
          </rPr>
          <t xml:space="preserve">
Per FOD is a new Unit.  Contributions began in 2018</t>
        </r>
      </text>
    </comment>
    <comment ref="CSH19" authorId="0" shapeId="0" xr:uid="{91CB4E23-6FF4-4F8B-AA44-64735C6B9818}">
      <text>
        <r>
          <rPr>
            <b/>
            <sz val="9"/>
            <color indexed="81"/>
            <rFont val="Tahoma"/>
            <family val="2"/>
          </rPr>
          <t>Becky Dzingeleski:</t>
        </r>
        <r>
          <rPr>
            <sz val="9"/>
            <color indexed="81"/>
            <rFont val="Tahoma"/>
            <family val="2"/>
          </rPr>
          <t xml:space="preserve">
Per FOD is a new Unit.  Contributions began in 2018</t>
        </r>
      </text>
    </comment>
    <comment ref="CSL19" authorId="0" shapeId="0" xr:uid="{AA82013D-3ECD-48C2-BBDF-6B483C17078B}">
      <text>
        <r>
          <rPr>
            <b/>
            <sz val="9"/>
            <color indexed="81"/>
            <rFont val="Tahoma"/>
            <family val="2"/>
          </rPr>
          <t>Becky Dzingeleski:</t>
        </r>
        <r>
          <rPr>
            <sz val="9"/>
            <color indexed="81"/>
            <rFont val="Tahoma"/>
            <family val="2"/>
          </rPr>
          <t xml:space="preserve">
Per FOD is a new Unit.  Contributions began in 2018</t>
        </r>
      </text>
    </comment>
    <comment ref="CSP19" authorId="0" shapeId="0" xr:uid="{B6CE2941-4256-4408-8DD1-0F6281FAB35C}">
      <text>
        <r>
          <rPr>
            <b/>
            <sz val="9"/>
            <color indexed="81"/>
            <rFont val="Tahoma"/>
            <family val="2"/>
          </rPr>
          <t>Becky Dzingeleski:</t>
        </r>
        <r>
          <rPr>
            <sz val="9"/>
            <color indexed="81"/>
            <rFont val="Tahoma"/>
            <family val="2"/>
          </rPr>
          <t xml:space="preserve">
Per FOD is a new Unit.  Contributions began in 2018</t>
        </r>
      </text>
    </comment>
    <comment ref="CST19" authorId="0" shapeId="0" xr:uid="{5DC35F49-845F-4A7A-B0C4-54D77D3A457F}">
      <text>
        <r>
          <rPr>
            <b/>
            <sz val="9"/>
            <color indexed="81"/>
            <rFont val="Tahoma"/>
            <family val="2"/>
          </rPr>
          <t>Becky Dzingeleski:</t>
        </r>
        <r>
          <rPr>
            <sz val="9"/>
            <color indexed="81"/>
            <rFont val="Tahoma"/>
            <family val="2"/>
          </rPr>
          <t xml:space="preserve">
Per FOD is a new Unit.  Contributions began in 2018</t>
        </r>
      </text>
    </comment>
    <comment ref="CSX19" authorId="0" shapeId="0" xr:uid="{06BF5225-0AD1-400E-88F8-69E45EA4EE7D}">
      <text>
        <r>
          <rPr>
            <b/>
            <sz val="9"/>
            <color indexed="81"/>
            <rFont val="Tahoma"/>
            <family val="2"/>
          </rPr>
          <t>Becky Dzingeleski:</t>
        </r>
        <r>
          <rPr>
            <sz val="9"/>
            <color indexed="81"/>
            <rFont val="Tahoma"/>
            <family val="2"/>
          </rPr>
          <t xml:space="preserve">
Per FOD is a new Unit.  Contributions began in 2018</t>
        </r>
      </text>
    </comment>
    <comment ref="CTB19" authorId="0" shapeId="0" xr:uid="{DEF14BDA-EAAC-4638-9C1D-935CC961AC71}">
      <text>
        <r>
          <rPr>
            <b/>
            <sz val="9"/>
            <color indexed="81"/>
            <rFont val="Tahoma"/>
            <family val="2"/>
          </rPr>
          <t>Becky Dzingeleski:</t>
        </r>
        <r>
          <rPr>
            <sz val="9"/>
            <color indexed="81"/>
            <rFont val="Tahoma"/>
            <family val="2"/>
          </rPr>
          <t xml:space="preserve">
Per FOD is a new Unit.  Contributions began in 2018</t>
        </r>
      </text>
    </comment>
    <comment ref="CTF19" authorId="0" shapeId="0" xr:uid="{1D87F1C7-F22A-4997-B589-9A6FC7441BF4}">
      <text>
        <r>
          <rPr>
            <b/>
            <sz val="9"/>
            <color indexed="81"/>
            <rFont val="Tahoma"/>
            <family val="2"/>
          </rPr>
          <t>Becky Dzingeleski:</t>
        </r>
        <r>
          <rPr>
            <sz val="9"/>
            <color indexed="81"/>
            <rFont val="Tahoma"/>
            <family val="2"/>
          </rPr>
          <t xml:space="preserve">
Per FOD is a new Unit.  Contributions began in 2018</t>
        </r>
      </text>
    </comment>
    <comment ref="CTJ19" authorId="0" shapeId="0" xr:uid="{BFADBC65-46DA-474B-BA28-8528D18BD105}">
      <text>
        <r>
          <rPr>
            <b/>
            <sz val="9"/>
            <color indexed="81"/>
            <rFont val="Tahoma"/>
            <family val="2"/>
          </rPr>
          <t>Becky Dzingeleski:</t>
        </r>
        <r>
          <rPr>
            <sz val="9"/>
            <color indexed="81"/>
            <rFont val="Tahoma"/>
            <family val="2"/>
          </rPr>
          <t xml:space="preserve">
Per FOD is a new Unit.  Contributions began in 2018</t>
        </r>
      </text>
    </comment>
    <comment ref="CTN19" authorId="0" shapeId="0" xr:uid="{E369FFF0-7A91-488A-96A8-DBC7D0958024}">
      <text>
        <r>
          <rPr>
            <b/>
            <sz val="9"/>
            <color indexed="81"/>
            <rFont val="Tahoma"/>
            <family val="2"/>
          </rPr>
          <t>Becky Dzingeleski:</t>
        </r>
        <r>
          <rPr>
            <sz val="9"/>
            <color indexed="81"/>
            <rFont val="Tahoma"/>
            <family val="2"/>
          </rPr>
          <t xml:space="preserve">
Per FOD is a new Unit.  Contributions began in 2018</t>
        </r>
      </text>
    </comment>
    <comment ref="CTR19" authorId="0" shapeId="0" xr:uid="{C0FA9D8C-785B-44F0-9187-265879B94C7F}">
      <text>
        <r>
          <rPr>
            <b/>
            <sz val="9"/>
            <color indexed="81"/>
            <rFont val="Tahoma"/>
            <family val="2"/>
          </rPr>
          <t>Becky Dzingeleski:</t>
        </r>
        <r>
          <rPr>
            <sz val="9"/>
            <color indexed="81"/>
            <rFont val="Tahoma"/>
            <family val="2"/>
          </rPr>
          <t xml:space="preserve">
Per FOD is a new Unit.  Contributions began in 2018</t>
        </r>
      </text>
    </comment>
    <comment ref="CTV19" authorId="0" shapeId="0" xr:uid="{288F8ED2-9046-4604-9969-B666476F5EE2}">
      <text>
        <r>
          <rPr>
            <b/>
            <sz val="9"/>
            <color indexed="81"/>
            <rFont val="Tahoma"/>
            <family val="2"/>
          </rPr>
          <t>Becky Dzingeleski:</t>
        </r>
        <r>
          <rPr>
            <sz val="9"/>
            <color indexed="81"/>
            <rFont val="Tahoma"/>
            <family val="2"/>
          </rPr>
          <t xml:space="preserve">
Per FOD is a new Unit.  Contributions began in 2018</t>
        </r>
      </text>
    </comment>
    <comment ref="CTZ19" authorId="0" shapeId="0" xr:uid="{686B4542-9EBC-4A15-AEAA-BB3AD1ADAA8D}">
      <text>
        <r>
          <rPr>
            <b/>
            <sz val="9"/>
            <color indexed="81"/>
            <rFont val="Tahoma"/>
            <family val="2"/>
          </rPr>
          <t>Becky Dzingeleski:</t>
        </r>
        <r>
          <rPr>
            <sz val="9"/>
            <color indexed="81"/>
            <rFont val="Tahoma"/>
            <family val="2"/>
          </rPr>
          <t xml:space="preserve">
Per FOD is a new Unit.  Contributions began in 2018</t>
        </r>
      </text>
    </comment>
    <comment ref="CUD19" authorId="0" shapeId="0" xr:uid="{30C77180-67F0-4FB7-9639-BC0E0AAD88F7}">
      <text>
        <r>
          <rPr>
            <b/>
            <sz val="9"/>
            <color indexed="81"/>
            <rFont val="Tahoma"/>
            <family val="2"/>
          </rPr>
          <t>Becky Dzingeleski:</t>
        </r>
        <r>
          <rPr>
            <sz val="9"/>
            <color indexed="81"/>
            <rFont val="Tahoma"/>
            <family val="2"/>
          </rPr>
          <t xml:space="preserve">
Per FOD is a new Unit.  Contributions began in 2018</t>
        </r>
      </text>
    </comment>
    <comment ref="CUH19" authorId="0" shapeId="0" xr:uid="{406EE2CF-4218-4E2E-91BE-555D10DA6B21}">
      <text>
        <r>
          <rPr>
            <b/>
            <sz val="9"/>
            <color indexed="81"/>
            <rFont val="Tahoma"/>
            <family val="2"/>
          </rPr>
          <t>Becky Dzingeleski:</t>
        </r>
        <r>
          <rPr>
            <sz val="9"/>
            <color indexed="81"/>
            <rFont val="Tahoma"/>
            <family val="2"/>
          </rPr>
          <t xml:space="preserve">
Per FOD is a new Unit.  Contributions began in 2018</t>
        </r>
      </text>
    </comment>
    <comment ref="CUL19" authorId="0" shapeId="0" xr:uid="{E89A3750-558B-4F46-99F2-1897390882DF}">
      <text>
        <r>
          <rPr>
            <b/>
            <sz val="9"/>
            <color indexed="81"/>
            <rFont val="Tahoma"/>
            <family val="2"/>
          </rPr>
          <t>Becky Dzingeleski:</t>
        </r>
        <r>
          <rPr>
            <sz val="9"/>
            <color indexed="81"/>
            <rFont val="Tahoma"/>
            <family val="2"/>
          </rPr>
          <t xml:space="preserve">
Per FOD is a new Unit.  Contributions began in 2018</t>
        </r>
      </text>
    </comment>
    <comment ref="CUP19" authorId="0" shapeId="0" xr:uid="{7D1C97A5-51BF-4B2F-9138-8E2C8A22807A}">
      <text>
        <r>
          <rPr>
            <b/>
            <sz val="9"/>
            <color indexed="81"/>
            <rFont val="Tahoma"/>
            <family val="2"/>
          </rPr>
          <t>Becky Dzingeleski:</t>
        </r>
        <r>
          <rPr>
            <sz val="9"/>
            <color indexed="81"/>
            <rFont val="Tahoma"/>
            <family val="2"/>
          </rPr>
          <t xml:space="preserve">
Per FOD is a new Unit.  Contributions began in 2018</t>
        </r>
      </text>
    </comment>
    <comment ref="CUT19" authorId="0" shapeId="0" xr:uid="{F50F71FF-6E3F-422A-9F7B-6D4B46FE98C0}">
      <text>
        <r>
          <rPr>
            <b/>
            <sz val="9"/>
            <color indexed="81"/>
            <rFont val="Tahoma"/>
            <family val="2"/>
          </rPr>
          <t>Becky Dzingeleski:</t>
        </r>
        <r>
          <rPr>
            <sz val="9"/>
            <color indexed="81"/>
            <rFont val="Tahoma"/>
            <family val="2"/>
          </rPr>
          <t xml:space="preserve">
Per FOD is a new Unit.  Contributions began in 2018</t>
        </r>
      </text>
    </comment>
    <comment ref="CUX19" authorId="0" shapeId="0" xr:uid="{E3C8B6B1-490A-4A15-A74F-6A4B21A23E3C}">
      <text>
        <r>
          <rPr>
            <b/>
            <sz val="9"/>
            <color indexed="81"/>
            <rFont val="Tahoma"/>
            <family val="2"/>
          </rPr>
          <t>Becky Dzingeleski:</t>
        </r>
        <r>
          <rPr>
            <sz val="9"/>
            <color indexed="81"/>
            <rFont val="Tahoma"/>
            <family val="2"/>
          </rPr>
          <t xml:space="preserve">
Per FOD is a new Unit.  Contributions began in 2018</t>
        </r>
      </text>
    </comment>
    <comment ref="CVB19" authorId="0" shapeId="0" xr:uid="{893FADDA-3AB2-4F43-962F-8201CBF6C618}">
      <text>
        <r>
          <rPr>
            <b/>
            <sz val="9"/>
            <color indexed="81"/>
            <rFont val="Tahoma"/>
            <family val="2"/>
          </rPr>
          <t>Becky Dzingeleski:</t>
        </r>
        <r>
          <rPr>
            <sz val="9"/>
            <color indexed="81"/>
            <rFont val="Tahoma"/>
            <family val="2"/>
          </rPr>
          <t xml:space="preserve">
Per FOD is a new Unit.  Contributions began in 2018</t>
        </r>
      </text>
    </comment>
    <comment ref="CVF19" authorId="0" shapeId="0" xr:uid="{A76AF3AA-9ECB-4DEF-AA40-07260EA34DE9}">
      <text>
        <r>
          <rPr>
            <b/>
            <sz val="9"/>
            <color indexed="81"/>
            <rFont val="Tahoma"/>
            <family val="2"/>
          </rPr>
          <t>Becky Dzingeleski:</t>
        </r>
        <r>
          <rPr>
            <sz val="9"/>
            <color indexed="81"/>
            <rFont val="Tahoma"/>
            <family val="2"/>
          </rPr>
          <t xml:space="preserve">
Per FOD is a new Unit.  Contributions began in 2018</t>
        </r>
      </text>
    </comment>
    <comment ref="CVJ19" authorId="0" shapeId="0" xr:uid="{B908917D-DCB6-4ECD-8148-3909242D288E}">
      <text>
        <r>
          <rPr>
            <b/>
            <sz val="9"/>
            <color indexed="81"/>
            <rFont val="Tahoma"/>
            <family val="2"/>
          </rPr>
          <t>Becky Dzingeleski:</t>
        </r>
        <r>
          <rPr>
            <sz val="9"/>
            <color indexed="81"/>
            <rFont val="Tahoma"/>
            <family val="2"/>
          </rPr>
          <t xml:space="preserve">
Per FOD is a new Unit.  Contributions began in 2018</t>
        </r>
      </text>
    </comment>
    <comment ref="CVN19" authorId="0" shapeId="0" xr:uid="{CC94A8A3-A562-42E1-990F-E0EB79A9EC54}">
      <text>
        <r>
          <rPr>
            <b/>
            <sz val="9"/>
            <color indexed="81"/>
            <rFont val="Tahoma"/>
            <family val="2"/>
          </rPr>
          <t>Becky Dzingeleski:</t>
        </r>
        <r>
          <rPr>
            <sz val="9"/>
            <color indexed="81"/>
            <rFont val="Tahoma"/>
            <family val="2"/>
          </rPr>
          <t xml:space="preserve">
Per FOD is a new Unit.  Contributions began in 2018</t>
        </r>
      </text>
    </comment>
    <comment ref="CVR19" authorId="0" shapeId="0" xr:uid="{6E8FBEA7-518B-4507-B0F8-CF733C1D0541}">
      <text>
        <r>
          <rPr>
            <b/>
            <sz val="9"/>
            <color indexed="81"/>
            <rFont val="Tahoma"/>
            <family val="2"/>
          </rPr>
          <t>Becky Dzingeleski:</t>
        </r>
        <r>
          <rPr>
            <sz val="9"/>
            <color indexed="81"/>
            <rFont val="Tahoma"/>
            <family val="2"/>
          </rPr>
          <t xml:space="preserve">
Per FOD is a new Unit.  Contributions began in 2018</t>
        </r>
      </text>
    </comment>
    <comment ref="CVV19" authorId="0" shapeId="0" xr:uid="{189F64F8-84CE-42EE-BCA3-107765DEEFC5}">
      <text>
        <r>
          <rPr>
            <b/>
            <sz val="9"/>
            <color indexed="81"/>
            <rFont val="Tahoma"/>
            <family val="2"/>
          </rPr>
          <t>Becky Dzingeleski:</t>
        </r>
        <r>
          <rPr>
            <sz val="9"/>
            <color indexed="81"/>
            <rFont val="Tahoma"/>
            <family val="2"/>
          </rPr>
          <t xml:space="preserve">
Per FOD is a new Unit.  Contributions began in 2018</t>
        </r>
      </text>
    </comment>
    <comment ref="CVZ19" authorId="0" shapeId="0" xr:uid="{89334B2F-A638-44E4-84CA-F3FD0E4ECFA6}">
      <text>
        <r>
          <rPr>
            <b/>
            <sz val="9"/>
            <color indexed="81"/>
            <rFont val="Tahoma"/>
            <family val="2"/>
          </rPr>
          <t>Becky Dzingeleski:</t>
        </r>
        <r>
          <rPr>
            <sz val="9"/>
            <color indexed="81"/>
            <rFont val="Tahoma"/>
            <family val="2"/>
          </rPr>
          <t xml:space="preserve">
Per FOD is a new Unit.  Contributions began in 2018</t>
        </r>
      </text>
    </comment>
    <comment ref="CWD19" authorId="0" shapeId="0" xr:uid="{3A733691-C677-4EDD-9788-29E75B8940E1}">
      <text>
        <r>
          <rPr>
            <b/>
            <sz val="9"/>
            <color indexed="81"/>
            <rFont val="Tahoma"/>
            <family val="2"/>
          </rPr>
          <t>Becky Dzingeleski:</t>
        </r>
        <r>
          <rPr>
            <sz val="9"/>
            <color indexed="81"/>
            <rFont val="Tahoma"/>
            <family val="2"/>
          </rPr>
          <t xml:space="preserve">
Per FOD is a new Unit.  Contributions began in 2018</t>
        </r>
      </text>
    </comment>
    <comment ref="CWH19" authorId="0" shapeId="0" xr:uid="{A961BE16-A0F0-4FC5-ABA8-59E04B966318}">
      <text>
        <r>
          <rPr>
            <b/>
            <sz val="9"/>
            <color indexed="81"/>
            <rFont val="Tahoma"/>
            <family val="2"/>
          </rPr>
          <t>Becky Dzingeleski:</t>
        </r>
        <r>
          <rPr>
            <sz val="9"/>
            <color indexed="81"/>
            <rFont val="Tahoma"/>
            <family val="2"/>
          </rPr>
          <t xml:space="preserve">
Per FOD is a new Unit.  Contributions began in 2018</t>
        </r>
      </text>
    </comment>
    <comment ref="CWL19" authorId="0" shapeId="0" xr:uid="{0F2E9CF1-5163-4991-9C5B-CCB1B7C58D87}">
      <text>
        <r>
          <rPr>
            <b/>
            <sz val="9"/>
            <color indexed="81"/>
            <rFont val="Tahoma"/>
            <family val="2"/>
          </rPr>
          <t>Becky Dzingeleski:</t>
        </r>
        <r>
          <rPr>
            <sz val="9"/>
            <color indexed="81"/>
            <rFont val="Tahoma"/>
            <family val="2"/>
          </rPr>
          <t xml:space="preserve">
Per FOD is a new Unit.  Contributions began in 2018</t>
        </r>
      </text>
    </comment>
    <comment ref="CWP19" authorId="0" shapeId="0" xr:uid="{045FE7B9-D33E-4A16-87E2-B6045A5AD31F}">
      <text>
        <r>
          <rPr>
            <b/>
            <sz val="9"/>
            <color indexed="81"/>
            <rFont val="Tahoma"/>
            <family val="2"/>
          </rPr>
          <t>Becky Dzingeleski:</t>
        </r>
        <r>
          <rPr>
            <sz val="9"/>
            <color indexed="81"/>
            <rFont val="Tahoma"/>
            <family val="2"/>
          </rPr>
          <t xml:space="preserve">
Per FOD is a new Unit.  Contributions began in 2018</t>
        </r>
      </text>
    </comment>
    <comment ref="CWT19" authorId="0" shapeId="0" xr:uid="{2A561769-F2A1-4705-9326-A5AA0FBCA99A}">
      <text>
        <r>
          <rPr>
            <b/>
            <sz val="9"/>
            <color indexed="81"/>
            <rFont val="Tahoma"/>
            <family val="2"/>
          </rPr>
          <t>Becky Dzingeleski:</t>
        </r>
        <r>
          <rPr>
            <sz val="9"/>
            <color indexed="81"/>
            <rFont val="Tahoma"/>
            <family val="2"/>
          </rPr>
          <t xml:space="preserve">
Per FOD is a new Unit.  Contributions began in 2018</t>
        </r>
      </text>
    </comment>
    <comment ref="CWX19" authorId="0" shapeId="0" xr:uid="{2328573C-34F2-4181-B0A3-83EE6251435B}">
      <text>
        <r>
          <rPr>
            <b/>
            <sz val="9"/>
            <color indexed="81"/>
            <rFont val="Tahoma"/>
            <family val="2"/>
          </rPr>
          <t>Becky Dzingeleski:</t>
        </r>
        <r>
          <rPr>
            <sz val="9"/>
            <color indexed="81"/>
            <rFont val="Tahoma"/>
            <family val="2"/>
          </rPr>
          <t xml:space="preserve">
Per FOD is a new Unit.  Contributions began in 2018</t>
        </r>
      </text>
    </comment>
    <comment ref="CXB19" authorId="0" shapeId="0" xr:uid="{3D4ED8D9-A571-42FE-912D-75B5E884C65C}">
      <text>
        <r>
          <rPr>
            <b/>
            <sz val="9"/>
            <color indexed="81"/>
            <rFont val="Tahoma"/>
            <family val="2"/>
          </rPr>
          <t>Becky Dzingeleski:</t>
        </r>
        <r>
          <rPr>
            <sz val="9"/>
            <color indexed="81"/>
            <rFont val="Tahoma"/>
            <family val="2"/>
          </rPr>
          <t xml:space="preserve">
Per FOD is a new Unit.  Contributions began in 2018</t>
        </r>
      </text>
    </comment>
    <comment ref="CXF19" authorId="0" shapeId="0" xr:uid="{3339ECB0-8CFD-424F-A708-FAB7605BD975}">
      <text>
        <r>
          <rPr>
            <b/>
            <sz val="9"/>
            <color indexed="81"/>
            <rFont val="Tahoma"/>
            <family val="2"/>
          </rPr>
          <t>Becky Dzingeleski:</t>
        </r>
        <r>
          <rPr>
            <sz val="9"/>
            <color indexed="81"/>
            <rFont val="Tahoma"/>
            <family val="2"/>
          </rPr>
          <t xml:space="preserve">
Per FOD is a new Unit.  Contributions began in 2018</t>
        </r>
      </text>
    </comment>
    <comment ref="CXJ19" authorId="0" shapeId="0" xr:uid="{9E6773A4-DB38-4443-B7D2-D391D1ADC286}">
      <text>
        <r>
          <rPr>
            <b/>
            <sz val="9"/>
            <color indexed="81"/>
            <rFont val="Tahoma"/>
            <family val="2"/>
          </rPr>
          <t>Becky Dzingeleski:</t>
        </r>
        <r>
          <rPr>
            <sz val="9"/>
            <color indexed="81"/>
            <rFont val="Tahoma"/>
            <family val="2"/>
          </rPr>
          <t xml:space="preserve">
Per FOD is a new Unit.  Contributions began in 2018</t>
        </r>
      </text>
    </comment>
    <comment ref="CXN19" authorId="0" shapeId="0" xr:uid="{BC1BEE6C-92D3-4355-B476-5591CF5AE599}">
      <text>
        <r>
          <rPr>
            <b/>
            <sz val="9"/>
            <color indexed="81"/>
            <rFont val="Tahoma"/>
            <family val="2"/>
          </rPr>
          <t>Becky Dzingeleski:</t>
        </r>
        <r>
          <rPr>
            <sz val="9"/>
            <color indexed="81"/>
            <rFont val="Tahoma"/>
            <family val="2"/>
          </rPr>
          <t xml:space="preserve">
Per FOD is a new Unit.  Contributions began in 2018</t>
        </r>
      </text>
    </comment>
    <comment ref="CXR19" authorId="0" shapeId="0" xr:uid="{9D7C495B-3E47-40E6-9CC1-8D735B182D9F}">
      <text>
        <r>
          <rPr>
            <b/>
            <sz val="9"/>
            <color indexed="81"/>
            <rFont val="Tahoma"/>
            <family val="2"/>
          </rPr>
          <t>Becky Dzingeleski:</t>
        </r>
        <r>
          <rPr>
            <sz val="9"/>
            <color indexed="81"/>
            <rFont val="Tahoma"/>
            <family val="2"/>
          </rPr>
          <t xml:space="preserve">
Per FOD is a new Unit.  Contributions began in 2018</t>
        </r>
      </text>
    </comment>
    <comment ref="CXV19" authorId="0" shapeId="0" xr:uid="{6DF4F6DB-77CA-453F-9B38-46BCA6ADC711}">
      <text>
        <r>
          <rPr>
            <b/>
            <sz val="9"/>
            <color indexed="81"/>
            <rFont val="Tahoma"/>
            <family val="2"/>
          </rPr>
          <t>Becky Dzingeleski:</t>
        </r>
        <r>
          <rPr>
            <sz val="9"/>
            <color indexed="81"/>
            <rFont val="Tahoma"/>
            <family val="2"/>
          </rPr>
          <t xml:space="preserve">
Per FOD is a new Unit.  Contributions began in 2018</t>
        </r>
      </text>
    </comment>
    <comment ref="CXZ19" authorId="0" shapeId="0" xr:uid="{692B29E2-DFE9-4923-85E6-5BF4038EFD1E}">
      <text>
        <r>
          <rPr>
            <b/>
            <sz val="9"/>
            <color indexed="81"/>
            <rFont val="Tahoma"/>
            <family val="2"/>
          </rPr>
          <t>Becky Dzingeleski:</t>
        </r>
        <r>
          <rPr>
            <sz val="9"/>
            <color indexed="81"/>
            <rFont val="Tahoma"/>
            <family val="2"/>
          </rPr>
          <t xml:space="preserve">
Per FOD is a new Unit.  Contributions began in 2018</t>
        </r>
      </text>
    </comment>
    <comment ref="CYD19" authorId="0" shapeId="0" xr:uid="{30E41592-B4FF-4F3C-9419-68CB004F0129}">
      <text>
        <r>
          <rPr>
            <b/>
            <sz val="9"/>
            <color indexed="81"/>
            <rFont val="Tahoma"/>
            <family val="2"/>
          </rPr>
          <t>Becky Dzingeleski:</t>
        </r>
        <r>
          <rPr>
            <sz val="9"/>
            <color indexed="81"/>
            <rFont val="Tahoma"/>
            <family val="2"/>
          </rPr>
          <t xml:space="preserve">
Per FOD is a new Unit.  Contributions began in 2018</t>
        </r>
      </text>
    </comment>
    <comment ref="CYH19" authorId="0" shapeId="0" xr:uid="{0438E857-DC42-4E38-B9C0-074CDEF5FA26}">
      <text>
        <r>
          <rPr>
            <b/>
            <sz val="9"/>
            <color indexed="81"/>
            <rFont val="Tahoma"/>
            <family val="2"/>
          </rPr>
          <t>Becky Dzingeleski:</t>
        </r>
        <r>
          <rPr>
            <sz val="9"/>
            <color indexed="81"/>
            <rFont val="Tahoma"/>
            <family val="2"/>
          </rPr>
          <t xml:space="preserve">
Per FOD is a new Unit.  Contributions began in 2018</t>
        </r>
      </text>
    </comment>
    <comment ref="CYL19" authorId="0" shapeId="0" xr:uid="{C0BEDFB7-7E71-44F5-B8EE-AA3D03BB3E41}">
      <text>
        <r>
          <rPr>
            <b/>
            <sz val="9"/>
            <color indexed="81"/>
            <rFont val="Tahoma"/>
            <family val="2"/>
          </rPr>
          <t>Becky Dzingeleski:</t>
        </r>
        <r>
          <rPr>
            <sz val="9"/>
            <color indexed="81"/>
            <rFont val="Tahoma"/>
            <family val="2"/>
          </rPr>
          <t xml:space="preserve">
Per FOD is a new Unit.  Contributions began in 2018</t>
        </r>
      </text>
    </comment>
    <comment ref="CYP19" authorId="0" shapeId="0" xr:uid="{7B74CF5E-E06E-4FA0-A0FA-C77ADA984D0D}">
      <text>
        <r>
          <rPr>
            <b/>
            <sz val="9"/>
            <color indexed="81"/>
            <rFont val="Tahoma"/>
            <family val="2"/>
          </rPr>
          <t>Becky Dzingeleski:</t>
        </r>
        <r>
          <rPr>
            <sz val="9"/>
            <color indexed="81"/>
            <rFont val="Tahoma"/>
            <family val="2"/>
          </rPr>
          <t xml:space="preserve">
Per FOD is a new Unit.  Contributions began in 2018</t>
        </r>
      </text>
    </comment>
    <comment ref="CYT19" authorId="0" shapeId="0" xr:uid="{80C87F61-F10E-4AA7-B656-3A5ABB38CA93}">
      <text>
        <r>
          <rPr>
            <b/>
            <sz val="9"/>
            <color indexed="81"/>
            <rFont val="Tahoma"/>
            <family val="2"/>
          </rPr>
          <t>Becky Dzingeleski:</t>
        </r>
        <r>
          <rPr>
            <sz val="9"/>
            <color indexed="81"/>
            <rFont val="Tahoma"/>
            <family val="2"/>
          </rPr>
          <t xml:space="preserve">
Per FOD is a new Unit.  Contributions began in 2018</t>
        </r>
      </text>
    </comment>
    <comment ref="CYX19" authorId="0" shapeId="0" xr:uid="{E4853BDA-EF75-49AF-9F53-51B313922AC5}">
      <text>
        <r>
          <rPr>
            <b/>
            <sz val="9"/>
            <color indexed="81"/>
            <rFont val="Tahoma"/>
            <family val="2"/>
          </rPr>
          <t>Becky Dzingeleski:</t>
        </r>
        <r>
          <rPr>
            <sz val="9"/>
            <color indexed="81"/>
            <rFont val="Tahoma"/>
            <family val="2"/>
          </rPr>
          <t xml:space="preserve">
Per FOD is a new Unit.  Contributions began in 2018</t>
        </r>
      </text>
    </comment>
    <comment ref="CZB19" authorId="0" shapeId="0" xr:uid="{2F45136A-CAFC-4EED-9100-CCC69C60139E}">
      <text>
        <r>
          <rPr>
            <b/>
            <sz val="9"/>
            <color indexed="81"/>
            <rFont val="Tahoma"/>
            <family val="2"/>
          </rPr>
          <t>Becky Dzingeleski:</t>
        </r>
        <r>
          <rPr>
            <sz val="9"/>
            <color indexed="81"/>
            <rFont val="Tahoma"/>
            <family val="2"/>
          </rPr>
          <t xml:space="preserve">
Per FOD is a new Unit.  Contributions began in 2018</t>
        </r>
      </text>
    </comment>
    <comment ref="CZF19" authorId="0" shapeId="0" xr:uid="{D402D36E-6484-40E6-8E24-80058FBAB30D}">
      <text>
        <r>
          <rPr>
            <b/>
            <sz val="9"/>
            <color indexed="81"/>
            <rFont val="Tahoma"/>
            <family val="2"/>
          </rPr>
          <t>Becky Dzingeleski:</t>
        </r>
        <r>
          <rPr>
            <sz val="9"/>
            <color indexed="81"/>
            <rFont val="Tahoma"/>
            <family val="2"/>
          </rPr>
          <t xml:space="preserve">
Per FOD is a new Unit.  Contributions began in 2018</t>
        </r>
      </text>
    </comment>
    <comment ref="CZJ19" authorId="0" shapeId="0" xr:uid="{385B5460-0F41-4E99-8661-E0AC9561DA28}">
      <text>
        <r>
          <rPr>
            <b/>
            <sz val="9"/>
            <color indexed="81"/>
            <rFont val="Tahoma"/>
            <family val="2"/>
          </rPr>
          <t>Becky Dzingeleski:</t>
        </r>
        <r>
          <rPr>
            <sz val="9"/>
            <color indexed="81"/>
            <rFont val="Tahoma"/>
            <family val="2"/>
          </rPr>
          <t xml:space="preserve">
Per FOD is a new Unit.  Contributions began in 2018</t>
        </r>
      </text>
    </comment>
    <comment ref="CZN19" authorId="0" shapeId="0" xr:uid="{4B66C264-19C0-4CF4-B9D9-B0E0755078E1}">
      <text>
        <r>
          <rPr>
            <b/>
            <sz val="9"/>
            <color indexed="81"/>
            <rFont val="Tahoma"/>
            <family val="2"/>
          </rPr>
          <t>Becky Dzingeleski:</t>
        </r>
        <r>
          <rPr>
            <sz val="9"/>
            <color indexed="81"/>
            <rFont val="Tahoma"/>
            <family val="2"/>
          </rPr>
          <t xml:space="preserve">
Per FOD is a new Unit.  Contributions began in 2018</t>
        </r>
      </text>
    </comment>
    <comment ref="CZR19" authorId="0" shapeId="0" xr:uid="{E62D4BD7-CA31-4BFA-BA3B-1D935E7F8001}">
      <text>
        <r>
          <rPr>
            <b/>
            <sz val="9"/>
            <color indexed="81"/>
            <rFont val="Tahoma"/>
            <family val="2"/>
          </rPr>
          <t>Becky Dzingeleski:</t>
        </r>
        <r>
          <rPr>
            <sz val="9"/>
            <color indexed="81"/>
            <rFont val="Tahoma"/>
            <family val="2"/>
          </rPr>
          <t xml:space="preserve">
Per FOD is a new Unit.  Contributions began in 2018</t>
        </r>
      </text>
    </comment>
    <comment ref="CZV19" authorId="0" shapeId="0" xr:uid="{51D42999-8564-4129-B383-798260AFC5E3}">
      <text>
        <r>
          <rPr>
            <b/>
            <sz val="9"/>
            <color indexed="81"/>
            <rFont val="Tahoma"/>
            <family val="2"/>
          </rPr>
          <t>Becky Dzingeleski:</t>
        </r>
        <r>
          <rPr>
            <sz val="9"/>
            <color indexed="81"/>
            <rFont val="Tahoma"/>
            <family val="2"/>
          </rPr>
          <t xml:space="preserve">
Per FOD is a new Unit.  Contributions began in 2018</t>
        </r>
      </text>
    </comment>
    <comment ref="CZZ19" authorId="0" shapeId="0" xr:uid="{B9E6D23D-E823-4448-92BF-54DB26500198}">
      <text>
        <r>
          <rPr>
            <b/>
            <sz val="9"/>
            <color indexed="81"/>
            <rFont val="Tahoma"/>
            <family val="2"/>
          </rPr>
          <t>Becky Dzingeleski:</t>
        </r>
        <r>
          <rPr>
            <sz val="9"/>
            <color indexed="81"/>
            <rFont val="Tahoma"/>
            <family val="2"/>
          </rPr>
          <t xml:space="preserve">
Per FOD is a new Unit.  Contributions began in 2018</t>
        </r>
      </text>
    </comment>
    <comment ref="DAD19" authorId="0" shapeId="0" xr:uid="{43BE5C17-C74D-4062-83B8-1D0119EBAD3D}">
      <text>
        <r>
          <rPr>
            <b/>
            <sz val="9"/>
            <color indexed="81"/>
            <rFont val="Tahoma"/>
            <family val="2"/>
          </rPr>
          <t>Becky Dzingeleski:</t>
        </r>
        <r>
          <rPr>
            <sz val="9"/>
            <color indexed="81"/>
            <rFont val="Tahoma"/>
            <family val="2"/>
          </rPr>
          <t xml:space="preserve">
Per FOD is a new Unit.  Contributions began in 2018</t>
        </r>
      </text>
    </comment>
    <comment ref="DAH19" authorId="0" shapeId="0" xr:uid="{21DA050D-5DE4-4CC0-A9F5-B156B4386680}">
      <text>
        <r>
          <rPr>
            <b/>
            <sz val="9"/>
            <color indexed="81"/>
            <rFont val="Tahoma"/>
            <family val="2"/>
          </rPr>
          <t>Becky Dzingeleski:</t>
        </r>
        <r>
          <rPr>
            <sz val="9"/>
            <color indexed="81"/>
            <rFont val="Tahoma"/>
            <family val="2"/>
          </rPr>
          <t xml:space="preserve">
Per FOD is a new Unit.  Contributions began in 2018</t>
        </r>
      </text>
    </comment>
    <comment ref="DAL19" authorId="0" shapeId="0" xr:uid="{9A5F1AC7-5CBC-4843-9851-72DB37AB9E28}">
      <text>
        <r>
          <rPr>
            <b/>
            <sz val="9"/>
            <color indexed="81"/>
            <rFont val="Tahoma"/>
            <family val="2"/>
          </rPr>
          <t>Becky Dzingeleski:</t>
        </r>
        <r>
          <rPr>
            <sz val="9"/>
            <color indexed="81"/>
            <rFont val="Tahoma"/>
            <family val="2"/>
          </rPr>
          <t xml:space="preserve">
Per FOD is a new Unit.  Contributions began in 2018</t>
        </r>
      </text>
    </comment>
    <comment ref="DAP19" authorId="0" shapeId="0" xr:uid="{2AAE1DB2-3D33-434A-9117-350DA0EC0E5F}">
      <text>
        <r>
          <rPr>
            <b/>
            <sz val="9"/>
            <color indexed="81"/>
            <rFont val="Tahoma"/>
            <family val="2"/>
          </rPr>
          <t>Becky Dzingeleski:</t>
        </r>
        <r>
          <rPr>
            <sz val="9"/>
            <color indexed="81"/>
            <rFont val="Tahoma"/>
            <family val="2"/>
          </rPr>
          <t xml:space="preserve">
Per FOD is a new Unit.  Contributions began in 2018</t>
        </r>
      </text>
    </comment>
    <comment ref="DAT19" authorId="0" shapeId="0" xr:uid="{B7082635-835B-4622-8FA1-08059915ACD3}">
      <text>
        <r>
          <rPr>
            <b/>
            <sz val="9"/>
            <color indexed="81"/>
            <rFont val="Tahoma"/>
            <family val="2"/>
          </rPr>
          <t>Becky Dzingeleski:</t>
        </r>
        <r>
          <rPr>
            <sz val="9"/>
            <color indexed="81"/>
            <rFont val="Tahoma"/>
            <family val="2"/>
          </rPr>
          <t xml:space="preserve">
Per FOD is a new Unit.  Contributions began in 2018</t>
        </r>
      </text>
    </comment>
    <comment ref="DAX19" authorId="0" shapeId="0" xr:uid="{7E8FCABA-0A2D-42D5-BDC9-64E0FD73EE61}">
      <text>
        <r>
          <rPr>
            <b/>
            <sz val="9"/>
            <color indexed="81"/>
            <rFont val="Tahoma"/>
            <family val="2"/>
          </rPr>
          <t>Becky Dzingeleski:</t>
        </r>
        <r>
          <rPr>
            <sz val="9"/>
            <color indexed="81"/>
            <rFont val="Tahoma"/>
            <family val="2"/>
          </rPr>
          <t xml:space="preserve">
Per FOD is a new Unit.  Contributions began in 2018</t>
        </r>
      </text>
    </comment>
    <comment ref="DBB19" authorId="0" shapeId="0" xr:uid="{F8570E67-3FD1-4EB5-8CD7-6AD68E466C7A}">
      <text>
        <r>
          <rPr>
            <b/>
            <sz val="9"/>
            <color indexed="81"/>
            <rFont val="Tahoma"/>
            <family val="2"/>
          </rPr>
          <t>Becky Dzingeleski:</t>
        </r>
        <r>
          <rPr>
            <sz val="9"/>
            <color indexed="81"/>
            <rFont val="Tahoma"/>
            <family val="2"/>
          </rPr>
          <t xml:space="preserve">
Per FOD is a new Unit.  Contributions began in 2018</t>
        </r>
      </text>
    </comment>
    <comment ref="DBF19" authorId="0" shapeId="0" xr:uid="{4CE08EAE-3874-4D57-BD53-086D5C797FF5}">
      <text>
        <r>
          <rPr>
            <b/>
            <sz val="9"/>
            <color indexed="81"/>
            <rFont val="Tahoma"/>
            <family val="2"/>
          </rPr>
          <t>Becky Dzingeleski:</t>
        </r>
        <r>
          <rPr>
            <sz val="9"/>
            <color indexed="81"/>
            <rFont val="Tahoma"/>
            <family val="2"/>
          </rPr>
          <t xml:space="preserve">
Per FOD is a new Unit.  Contributions began in 2018</t>
        </r>
      </text>
    </comment>
    <comment ref="DBJ19" authorId="0" shapeId="0" xr:uid="{78E239F4-471C-43F4-A5CB-F6E466A5296F}">
      <text>
        <r>
          <rPr>
            <b/>
            <sz val="9"/>
            <color indexed="81"/>
            <rFont val="Tahoma"/>
            <family val="2"/>
          </rPr>
          <t>Becky Dzingeleski:</t>
        </r>
        <r>
          <rPr>
            <sz val="9"/>
            <color indexed="81"/>
            <rFont val="Tahoma"/>
            <family val="2"/>
          </rPr>
          <t xml:space="preserve">
Per FOD is a new Unit.  Contributions began in 2018</t>
        </r>
      </text>
    </comment>
    <comment ref="DBN19" authorId="0" shapeId="0" xr:uid="{A12413A2-54D5-437A-B791-67D80A922052}">
      <text>
        <r>
          <rPr>
            <b/>
            <sz val="9"/>
            <color indexed="81"/>
            <rFont val="Tahoma"/>
            <family val="2"/>
          </rPr>
          <t>Becky Dzingeleski:</t>
        </r>
        <r>
          <rPr>
            <sz val="9"/>
            <color indexed="81"/>
            <rFont val="Tahoma"/>
            <family val="2"/>
          </rPr>
          <t xml:space="preserve">
Per FOD is a new Unit.  Contributions began in 2018</t>
        </r>
      </text>
    </comment>
    <comment ref="DBR19" authorId="0" shapeId="0" xr:uid="{FC6795D3-EC04-4B53-B8BB-5FA8FBBE5C3E}">
      <text>
        <r>
          <rPr>
            <b/>
            <sz val="9"/>
            <color indexed="81"/>
            <rFont val="Tahoma"/>
            <family val="2"/>
          </rPr>
          <t>Becky Dzingeleski:</t>
        </r>
        <r>
          <rPr>
            <sz val="9"/>
            <color indexed="81"/>
            <rFont val="Tahoma"/>
            <family val="2"/>
          </rPr>
          <t xml:space="preserve">
Per FOD is a new Unit.  Contributions began in 2018</t>
        </r>
      </text>
    </comment>
    <comment ref="DBV19" authorId="0" shapeId="0" xr:uid="{D2DFB5B8-CBA4-4A0C-AAAA-B3CCAC83AE77}">
      <text>
        <r>
          <rPr>
            <b/>
            <sz val="9"/>
            <color indexed="81"/>
            <rFont val="Tahoma"/>
            <family val="2"/>
          </rPr>
          <t>Becky Dzingeleski:</t>
        </r>
        <r>
          <rPr>
            <sz val="9"/>
            <color indexed="81"/>
            <rFont val="Tahoma"/>
            <family val="2"/>
          </rPr>
          <t xml:space="preserve">
Per FOD is a new Unit.  Contributions began in 2018</t>
        </r>
      </text>
    </comment>
    <comment ref="DBZ19" authorId="0" shapeId="0" xr:uid="{BED5A15A-2FAD-4FFF-AE13-204A3857F1A3}">
      <text>
        <r>
          <rPr>
            <b/>
            <sz val="9"/>
            <color indexed="81"/>
            <rFont val="Tahoma"/>
            <family val="2"/>
          </rPr>
          <t>Becky Dzingeleski:</t>
        </r>
        <r>
          <rPr>
            <sz val="9"/>
            <color indexed="81"/>
            <rFont val="Tahoma"/>
            <family val="2"/>
          </rPr>
          <t xml:space="preserve">
Per FOD is a new Unit.  Contributions began in 2018</t>
        </r>
      </text>
    </comment>
    <comment ref="DCD19" authorId="0" shapeId="0" xr:uid="{3AD69D00-97AB-4B4A-974C-D0749FE94D0C}">
      <text>
        <r>
          <rPr>
            <b/>
            <sz val="9"/>
            <color indexed="81"/>
            <rFont val="Tahoma"/>
            <family val="2"/>
          </rPr>
          <t>Becky Dzingeleski:</t>
        </r>
        <r>
          <rPr>
            <sz val="9"/>
            <color indexed="81"/>
            <rFont val="Tahoma"/>
            <family val="2"/>
          </rPr>
          <t xml:space="preserve">
Per FOD is a new Unit.  Contributions began in 2018</t>
        </r>
      </text>
    </comment>
    <comment ref="DCH19" authorId="0" shapeId="0" xr:uid="{77D06D63-E8AD-43F8-AC3E-EF7B385D36B0}">
      <text>
        <r>
          <rPr>
            <b/>
            <sz val="9"/>
            <color indexed="81"/>
            <rFont val="Tahoma"/>
            <family val="2"/>
          </rPr>
          <t>Becky Dzingeleski:</t>
        </r>
        <r>
          <rPr>
            <sz val="9"/>
            <color indexed="81"/>
            <rFont val="Tahoma"/>
            <family val="2"/>
          </rPr>
          <t xml:space="preserve">
Per FOD is a new Unit.  Contributions began in 2018</t>
        </r>
      </text>
    </comment>
    <comment ref="DCL19" authorId="0" shapeId="0" xr:uid="{7A431876-5B0D-41D7-881A-5BCA88AD7529}">
      <text>
        <r>
          <rPr>
            <b/>
            <sz val="9"/>
            <color indexed="81"/>
            <rFont val="Tahoma"/>
            <family val="2"/>
          </rPr>
          <t>Becky Dzingeleski:</t>
        </r>
        <r>
          <rPr>
            <sz val="9"/>
            <color indexed="81"/>
            <rFont val="Tahoma"/>
            <family val="2"/>
          </rPr>
          <t xml:space="preserve">
Per FOD is a new Unit.  Contributions began in 2018</t>
        </r>
      </text>
    </comment>
    <comment ref="DCP19" authorId="0" shapeId="0" xr:uid="{3D38A71E-A949-45B7-AAC0-EEF594B0CC50}">
      <text>
        <r>
          <rPr>
            <b/>
            <sz val="9"/>
            <color indexed="81"/>
            <rFont val="Tahoma"/>
            <family val="2"/>
          </rPr>
          <t>Becky Dzingeleski:</t>
        </r>
        <r>
          <rPr>
            <sz val="9"/>
            <color indexed="81"/>
            <rFont val="Tahoma"/>
            <family val="2"/>
          </rPr>
          <t xml:space="preserve">
Per FOD is a new Unit.  Contributions began in 2018</t>
        </r>
      </text>
    </comment>
    <comment ref="DCT19" authorId="0" shapeId="0" xr:uid="{E7596214-6D40-4EF0-95B3-0921A7B52624}">
      <text>
        <r>
          <rPr>
            <b/>
            <sz val="9"/>
            <color indexed="81"/>
            <rFont val="Tahoma"/>
            <family val="2"/>
          </rPr>
          <t>Becky Dzingeleski:</t>
        </r>
        <r>
          <rPr>
            <sz val="9"/>
            <color indexed="81"/>
            <rFont val="Tahoma"/>
            <family val="2"/>
          </rPr>
          <t xml:space="preserve">
Per FOD is a new Unit.  Contributions began in 2018</t>
        </r>
      </text>
    </comment>
    <comment ref="DCX19" authorId="0" shapeId="0" xr:uid="{E6A59D08-6770-4D44-AED0-09F46FC8D4A9}">
      <text>
        <r>
          <rPr>
            <b/>
            <sz val="9"/>
            <color indexed="81"/>
            <rFont val="Tahoma"/>
            <family val="2"/>
          </rPr>
          <t>Becky Dzingeleski:</t>
        </r>
        <r>
          <rPr>
            <sz val="9"/>
            <color indexed="81"/>
            <rFont val="Tahoma"/>
            <family val="2"/>
          </rPr>
          <t xml:space="preserve">
Per FOD is a new Unit.  Contributions began in 2018</t>
        </r>
      </text>
    </comment>
    <comment ref="DDB19" authorId="0" shapeId="0" xr:uid="{D4971600-951C-42B3-A001-142D22CC3252}">
      <text>
        <r>
          <rPr>
            <b/>
            <sz val="9"/>
            <color indexed="81"/>
            <rFont val="Tahoma"/>
            <family val="2"/>
          </rPr>
          <t>Becky Dzingeleski:</t>
        </r>
        <r>
          <rPr>
            <sz val="9"/>
            <color indexed="81"/>
            <rFont val="Tahoma"/>
            <family val="2"/>
          </rPr>
          <t xml:space="preserve">
Per FOD is a new Unit.  Contributions began in 2018</t>
        </r>
      </text>
    </comment>
    <comment ref="DDF19" authorId="0" shapeId="0" xr:uid="{0E04C4BE-C9A5-4DEF-893C-20CA355B954E}">
      <text>
        <r>
          <rPr>
            <b/>
            <sz val="9"/>
            <color indexed="81"/>
            <rFont val="Tahoma"/>
            <family val="2"/>
          </rPr>
          <t>Becky Dzingeleski:</t>
        </r>
        <r>
          <rPr>
            <sz val="9"/>
            <color indexed="81"/>
            <rFont val="Tahoma"/>
            <family val="2"/>
          </rPr>
          <t xml:space="preserve">
Per FOD is a new Unit.  Contributions began in 2018</t>
        </r>
      </text>
    </comment>
    <comment ref="DDJ19" authorId="0" shapeId="0" xr:uid="{177A753E-5DE7-4376-A039-86DEB902581E}">
      <text>
        <r>
          <rPr>
            <b/>
            <sz val="9"/>
            <color indexed="81"/>
            <rFont val="Tahoma"/>
            <family val="2"/>
          </rPr>
          <t>Becky Dzingeleski:</t>
        </r>
        <r>
          <rPr>
            <sz val="9"/>
            <color indexed="81"/>
            <rFont val="Tahoma"/>
            <family val="2"/>
          </rPr>
          <t xml:space="preserve">
Per FOD is a new Unit.  Contributions began in 2018</t>
        </r>
      </text>
    </comment>
    <comment ref="DDN19" authorId="0" shapeId="0" xr:uid="{4ED137DC-B13B-4BC8-929D-F8F50FB95E8F}">
      <text>
        <r>
          <rPr>
            <b/>
            <sz val="9"/>
            <color indexed="81"/>
            <rFont val="Tahoma"/>
            <family val="2"/>
          </rPr>
          <t>Becky Dzingeleski:</t>
        </r>
        <r>
          <rPr>
            <sz val="9"/>
            <color indexed="81"/>
            <rFont val="Tahoma"/>
            <family val="2"/>
          </rPr>
          <t xml:space="preserve">
Per FOD is a new Unit.  Contributions began in 2018</t>
        </r>
      </text>
    </comment>
    <comment ref="DDR19" authorId="0" shapeId="0" xr:uid="{FAC171CD-C3F4-410C-86FA-45B721BDF2E8}">
      <text>
        <r>
          <rPr>
            <b/>
            <sz val="9"/>
            <color indexed="81"/>
            <rFont val="Tahoma"/>
            <family val="2"/>
          </rPr>
          <t>Becky Dzingeleski:</t>
        </r>
        <r>
          <rPr>
            <sz val="9"/>
            <color indexed="81"/>
            <rFont val="Tahoma"/>
            <family val="2"/>
          </rPr>
          <t xml:space="preserve">
Per FOD is a new Unit.  Contributions began in 2018</t>
        </r>
      </text>
    </comment>
    <comment ref="DDV19" authorId="0" shapeId="0" xr:uid="{03A5BE61-B02F-4A45-92E1-50C4A2E40E85}">
      <text>
        <r>
          <rPr>
            <b/>
            <sz val="9"/>
            <color indexed="81"/>
            <rFont val="Tahoma"/>
            <family val="2"/>
          </rPr>
          <t>Becky Dzingeleski:</t>
        </r>
        <r>
          <rPr>
            <sz val="9"/>
            <color indexed="81"/>
            <rFont val="Tahoma"/>
            <family val="2"/>
          </rPr>
          <t xml:space="preserve">
Per FOD is a new Unit.  Contributions began in 2018</t>
        </r>
      </text>
    </comment>
    <comment ref="DDZ19" authorId="0" shapeId="0" xr:uid="{74D2C55C-2DDA-4B8A-82E5-66F8603B6927}">
      <text>
        <r>
          <rPr>
            <b/>
            <sz val="9"/>
            <color indexed="81"/>
            <rFont val="Tahoma"/>
            <family val="2"/>
          </rPr>
          <t>Becky Dzingeleski:</t>
        </r>
        <r>
          <rPr>
            <sz val="9"/>
            <color indexed="81"/>
            <rFont val="Tahoma"/>
            <family val="2"/>
          </rPr>
          <t xml:space="preserve">
Per FOD is a new Unit.  Contributions began in 2018</t>
        </r>
      </text>
    </comment>
    <comment ref="DED19" authorId="0" shapeId="0" xr:uid="{74682549-0242-413C-9BC4-136924CCB3D3}">
      <text>
        <r>
          <rPr>
            <b/>
            <sz val="9"/>
            <color indexed="81"/>
            <rFont val="Tahoma"/>
            <family val="2"/>
          </rPr>
          <t>Becky Dzingeleski:</t>
        </r>
        <r>
          <rPr>
            <sz val="9"/>
            <color indexed="81"/>
            <rFont val="Tahoma"/>
            <family val="2"/>
          </rPr>
          <t xml:space="preserve">
Per FOD is a new Unit.  Contributions began in 2018</t>
        </r>
      </text>
    </comment>
    <comment ref="DEH19" authorId="0" shapeId="0" xr:uid="{1F08FF6B-3C54-46A2-BE00-C1E4A6583625}">
      <text>
        <r>
          <rPr>
            <b/>
            <sz val="9"/>
            <color indexed="81"/>
            <rFont val="Tahoma"/>
            <family val="2"/>
          </rPr>
          <t>Becky Dzingeleski:</t>
        </r>
        <r>
          <rPr>
            <sz val="9"/>
            <color indexed="81"/>
            <rFont val="Tahoma"/>
            <family val="2"/>
          </rPr>
          <t xml:space="preserve">
Per FOD is a new Unit.  Contributions began in 2018</t>
        </r>
      </text>
    </comment>
    <comment ref="DEL19" authorId="0" shapeId="0" xr:uid="{D7152373-DB17-4E7C-85C0-7789964AD0C1}">
      <text>
        <r>
          <rPr>
            <b/>
            <sz val="9"/>
            <color indexed="81"/>
            <rFont val="Tahoma"/>
            <family val="2"/>
          </rPr>
          <t>Becky Dzingeleski:</t>
        </r>
        <r>
          <rPr>
            <sz val="9"/>
            <color indexed="81"/>
            <rFont val="Tahoma"/>
            <family val="2"/>
          </rPr>
          <t xml:space="preserve">
Per FOD is a new Unit.  Contributions began in 2018</t>
        </r>
      </text>
    </comment>
    <comment ref="DEP19" authorId="0" shapeId="0" xr:uid="{14441FCF-3025-47D0-B428-626149B30027}">
      <text>
        <r>
          <rPr>
            <b/>
            <sz val="9"/>
            <color indexed="81"/>
            <rFont val="Tahoma"/>
            <family val="2"/>
          </rPr>
          <t>Becky Dzingeleski:</t>
        </r>
        <r>
          <rPr>
            <sz val="9"/>
            <color indexed="81"/>
            <rFont val="Tahoma"/>
            <family val="2"/>
          </rPr>
          <t xml:space="preserve">
Per FOD is a new Unit.  Contributions began in 2018</t>
        </r>
      </text>
    </comment>
    <comment ref="DET19" authorId="0" shapeId="0" xr:uid="{C1D360F0-E067-4303-9DD0-2F7A87B4D163}">
      <text>
        <r>
          <rPr>
            <b/>
            <sz val="9"/>
            <color indexed="81"/>
            <rFont val="Tahoma"/>
            <family val="2"/>
          </rPr>
          <t>Becky Dzingeleski:</t>
        </r>
        <r>
          <rPr>
            <sz val="9"/>
            <color indexed="81"/>
            <rFont val="Tahoma"/>
            <family val="2"/>
          </rPr>
          <t xml:space="preserve">
Per FOD is a new Unit.  Contributions began in 2018</t>
        </r>
      </text>
    </comment>
    <comment ref="DEX19" authorId="0" shapeId="0" xr:uid="{1653DEB0-1C57-478A-B191-2666F0BE84FB}">
      <text>
        <r>
          <rPr>
            <b/>
            <sz val="9"/>
            <color indexed="81"/>
            <rFont val="Tahoma"/>
            <family val="2"/>
          </rPr>
          <t>Becky Dzingeleski:</t>
        </r>
        <r>
          <rPr>
            <sz val="9"/>
            <color indexed="81"/>
            <rFont val="Tahoma"/>
            <family val="2"/>
          </rPr>
          <t xml:space="preserve">
Per FOD is a new Unit.  Contributions began in 2018</t>
        </r>
      </text>
    </comment>
    <comment ref="DFB19" authorId="0" shapeId="0" xr:uid="{E253FD45-D906-4A9A-8858-CF9FE2EE2153}">
      <text>
        <r>
          <rPr>
            <b/>
            <sz val="9"/>
            <color indexed="81"/>
            <rFont val="Tahoma"/>
            <family val="2"/>
          </rPr>
          <t>Becky Dzingeleski:</t>
        </r>
        <r>
          <rPr>
            <sz val="9"/>
            <color indexed="81"/>
            <rFont val="Tahoma"/>
            <family val="2"/>
          </rPr>
          <t xml:space="preserve">
Per FOD is a new Unit.  Contributions began in 2018</t>
        </r>
      </text>
    </comment>
    <comment ref="DFF19" authorId="0" shapeId="0" xr:uid="{EB63F476-74AE-4A6A-BED7-1596BA786CCD}">
      <text>
        <r>
          <rPr>
            <b/>
            <sz val="9"/>
            <color indexed="81"/>
            <rFont val="Tahoma"/>
            <family val="2"/>
          </rPr>
          <t>Becky Dzingeleski:</t>
        </r>
        <r>
          <rPr>
            <sz val="9"/>
            <color indexed="81"/>
            <rFont val="Tahoma"/>
            <family val="2"/>
          </rPr>
          <t xml:space="preserve">
Per FOD is a new Unit.  Contributions began in 2018</t>
        </r>
      </text>
    </comment>
    <comment ref="DFJ19" authorId="0" shapeId="0" xr:uid="{B7A12B25-0E30-4E74-B262-275A80C57475}">
      <text>
        <r>
          <rPr>
            <b/>
            <sz val="9"/>
            <color indexed="81"/>
            <rFont val="Tahoma"/>
            <family val="2"/>
          </rPr>
          <t>Becky Dzingeleski:</t>
        </r>
        <r>
          <rPr>
            <sz val="9"/>
            <color indexed="81"/>
            <rFont val="Tahoma"/>
            <family val="2"/>
          </rPr>
          <t xml:space="preserve">
Per FOD is a new Unit.  Contributions began in 2018</t>
        </r>
      </text>
    </comment>
    <comment ref="DFN19" authorId="0" shapeId="0" xr:uid="{80AAAD93-6C77-4508-BBB2-4D5751036C20}">
      <text>
        <r>
          <rPr>
            <b/>
            <sz val="9"/>
            <color indexed="81"/>
            <rFont val="Tahoma"/>
            <family val="2"/>
          </rPr>
          <t>Becky Dzingeleski:</t>
        </r>
        <r>
          <rPr>
            <sz val="9"/>
            <color indexed="81"/>
            <rFont val="Tahoma"/>
            <family val="2"/>
          </rPr>
          <t xml:space="preserve">
Per FOD is a new Unit.  Contributions began in 2018</t>
        </r>
      </text>
    </comment>
    <comment ref="DFR19" authorId="0" shapeId="0" xr:uid="{42500A5D-BC9B-4612-9B70-F1EBE30388D7}">
      <text>
        <r>
          <rPr>
            <b/>
            <sz val="9"/>
            <color indexed="81"/>
            <rFont val="Tahoma"/>
            <family val="2"/>
          </rPr>
          <t>Becky Dzingeleski:</t>
        </r>
        <r>
          <rPr>
            <sz val="9"/>
            <color indexed="81"/>
            <rFont val="Tahoma"/>
            <family val="2"/>
          </rPr>
          <t xml:space="preserve">
Per FOD is a new Unit.  Contributions began in 2018</t>
        </r>
      </text>
    </comment>
    <comment ref="DFV19" authorId="0" shapeId="0" xr:uid="{551EE13E-BD72-4C34-8DDA-9C4FCDCEA4F5}">
      <text>
        <r>
          <rPr>
            <b/>
            <sz val="9"/>
            <color indexed="81"/>
            <rFont val="Tahoma"/>
            <family val="2"/>
          </rPr>
          <t>Becky Dzingeleski:</t>
        </r>
        <r>
          <rPr>
            <sz val="9"/>
            <color indexed="81"/>
            <rFont val="Tahoma"/>
            <family val="2"/>
          </rPr>
          <t xml:space="preserve">
Per FOD is a new Unit.  Contributions began in 2018</t>
        </r>
      </text>
    </comment>
    <comment ref="DFZ19" authorId="0" shapeId="0" xr:uid="{D7525D97-33BB-4A3F-8A26-186E4C9E868E}">
      <text>
        <r>
          <rPr>
            <b/>
            <sz val="9"/>
            <color indexed="81"/>
            <rFont val="Tahoma"/>
            <family val="2"/>
          </rPr>
          <t>Becky Dzingeleski:</t>
        </r>
        <r>
          <rPr>
            <sz val="9"/>
            <color indexed="81"/>
            <rFont val="Tahoma"/>
            <family val="2"/>
          </rPr>
          <t xml:space="preserve">
Per FOD is a new Unit.  Contributions began in 2018</t>
        </r>
      </text>
    </comment>
    <comment ref="DGD19" authorId="0" shapeId="0" xr:uid="{34BD3254-0C01-4073-B38A-783F0FE30375}">
      <text>
        <r>
          <rPr>
            <b/>
            <sz val="9"/>
            <color indexed="81"/>
            <rFont val="Tahoma"/>
            <family val="2"/>
          </rPr>
          <t>Becky Dzingeleski:</t>
        </r>
        <r>
          <rPr>
            <sz val="9"/>
            <color indexed="81"/>
            <rFont val="Tahoma"/>
            <family val="2"/>
          </rPr>
          <t xml:space="preserve">
Per FOD is a new Unit.  Contributions began in 2018</t>
        </r>
      </text>
    </comment>
    <comment ref="DGH19" authorId="0" shapeId="0" xr:uid="{0379DF6E-34EB-477A-8B8F-F3E0FD253419}">
      <text>
        <r>
          <rPr>
            <b/>
            <sz val="9"/>
            <color indexed="81"/>
            <rFont val="Tahoma"/>
            <family val="2"/>
          </rPr>
          <t>Becky Dzingeleski:</t>
        </r>
        <r>
          <rPr>
            <sz val="9"/>
            <color indexed="81"/>
            <rFont val="Tahoma"/>
            <family val="2"/>
          </rPr>
          <t xml:space="preserve">
Per FOD is a new Unit.  Contributions began in 2018</t>
        </r>
      </text>
    </comment>
    <comment ref="DGL19" authorId="0" shapeId="0" xr:uid="{F5DFC695-01E1-44A3-8C14-95DDBAB4A1DF}">
      <text>
        <r>
          <rPr>
            <b/>
            <sz val="9"/>
            <color indexed="81"/>
            <rFont val="Tahoma"/>
            <family val="2"/>
          </rPr>
          <t>Becky Dzingeleski:</t>
        </r>
        <r>
          <rPr>
            <sz val="9"/>
            <color indexed="81"/>
            <rFont val="Tahoma"/>
            <family val="2"/>
          </rPr>
          <t xml:space="preserve">
Per FOD is a new Unit.  Contributions began in 2018</t>
        </r>
      </text>
    </comment>
    <comment ref="DGP19" authorId="0" shapeId="0" xr:uid="{DE862FEE-FD78-4776-A607-37646C55A3B8}">
      <text>
        <r>
          <rPr>
            <b/>
            <sz val="9"/>
            <color indexed="81"/>
            <rFont val="Tahoma"/>
            <family val="2"/>
          </rPr>
          <t>Becky Dzingeleski:</t>
        </r>
        <r>
          <rPr>
            <sz val="9"/>
            <color indexed="81"/>
            <rFont val="Tahoma"/>
            <family val="2"/>
          </rPr>
          <t xml:space="preserve">
Per FOD is a new Unit.  Contributions began in 2018</t>
        </r>
      </text>
    </comment>
    <comment ref="DGT19" authorId="0" shapeId="0" xr:uid="{B93A9427-DB6F-4FB2-AE42-A01E07FEB4CC}">
      <text>
        <r>
          <rPr>
            <b/>
            <sz val="9"/>
            <color indexed="81"/>
            <rFont val="Tahoma"/>
            <family val="2"/>
          </rPr>
          <t>Becky Dzingeleski:</t>
        </r>
        <r>
          <rPr>
            <sz val="9"/>
            <color indexed="81"/>
            <rFont val="Tahoma"/>
            <family val="2"/>
          </rPr>
          <t xml:space="preserve">
Per FOD is a new Unit.  Contributions began in 2018</t>
        </r>
      </text>
    </comment>
    <comment ref="DGX19" authorId="0" shapeId="0" xr:uid="{81457B33-92BC-4631-B273-930011A15A20}">
      <text>
        <r>
          <rPr>
            <b/>
            <sz val="9"/>
            <color indexed="81"/>
            <rFont val="Tahoma"/>
            <family val="2"/>
          </rPr>
          <t>Becky Dzingeleski:</t>
        </r>
        <r>
          <rPr>
            <sz val="9"/>
            <color indexed="81"/>
            <rFont val="Tahoma"/>
            <family val="2"/>
          </rPr>
          <t xml:space="preserve">
Per FOD is a new Unit.  Contributions began in 2018</t>
        </r>
      </text>
    </comment>
    <comment ref="DHB19" authorId="0" shapeId="0" xr:uid="{273D0785-9125-4392-82EE-084656CA1BF8}">
      <text>
        <r>
          <rPr>
            <b/>
            <sz val="9"/>
            <color indexed="81"/>
            <rFont val="Tahoma"/>
            <family val="2"/>
          </rPr>
          <t>Becky Dzingeleski:</t>
        </r>
        <r>
          <rPr>
            <sz val="9"/>
            <color indexed="81"/>
            <rFont val="Tahoma"/>
            <family val="2"/>
          </rPr>
          <t xml:space="preserve">
Per FOD is a new Unit.  Contributions began in 2018</t>
        </r>
      </text>
    </comment>
    <comment ref="DHF19" authorId="0" shapeId="0" xr:uid="{E5BAE00D-A81C-498D-B5DC-B3AC6B592257}">
      <text>
        <r>
          <rPr>
            <b/>
            <sz val="9"/>
            <color indexed="81"/>
            <rFont val="Tahoma"/>
            <family val="2"/>
          </rPr>
          <t>Becky Dzingeleski:</t>
        </r>
        <r>
          <rPr>
            <sz val="9"/>
            <color indexed="81"/>
            <rFont val="Tahoma"/>
            <family val="2"/>
          </rPr>
          <t xml:space="preserve">
Per FOD is a new Unit.  Contributions began in 2018</t>
        </r>
      </text>
    </comment>
    <comment ref="DHJ19" authorId="0" shapeId="0" xr:uid="{CF1E6CA5-0990-45C0-8F1A-DD38932D5023}">
      <text>
        <r>
          <rPr>
            <b/>
            <sz val="9"/>
            <color indexed="81"/>
            <rFont val="Tahoma"/>
            <family val="2"/>
          </rPr>
          <t>Becky Dzingeleski:</t>
        </r>
        <r>
          <rPr>
            <sz val="9"/>
            <color indexed="81"/>
            <rFont val="Tahoma"/>
            <family val="2"/>
          </rPr>
          <t xml:space="preserve">
Per FOD is a new Unit.  Contributions began in 2018</t>
        </r>
      </text>
    </comment>
    <comment ref="DHN19" authorId="0" shapeId="0" xr:uid="{590668A9-40B8-42AE-B131-6ACCC0FAB880}">
      <text>
        <r>
          <rPr>
            <b/>
            <sz val="9"/>
            <color indexed="81"/>
            <rFont val="Tahoma"/>
            <family val="2"/>
          </rPr>
          <t>Becky Dzingeleski:</t>
        </r>
        <r>
          <rPr>
            <sz val="9"/>
            <color indexed="81"/>
            <rFont val="Tahoma"/>
            <family val="2"/>
          </rPr>
          <t xml:space="preserve">
Per FOD is a new Unit.  Contributions began in 2018</t>
        </r>
      </text>
    </comment>
    <comment ref="DHR19" authorId="0" shapeId="0" xr:uid="{AA67FD5F-6EDB-4BFC-A8E6-E7EE58F73B72}">
      <text>
        <r>
          <rPr>
            <b/>
            <sz val="9"/>
            <color indexed="81"/>
            <rFont val="Tahoma"/>
            <family val="2"/>
          </rPr>
          <t>Becky Dzingeleski:</t>
        </r>
        <r>
          <rPr>
            <sz val="9"/>
            <color indexed="81"/>
            <rFont val="Tahoma"/>
            <family val="2"/>
          </rPr>
          <t xml:space="preserve">
Per FOD is a new Unit.  Contributions began in 2018</t>
        </r>
      </text>
    </comment>
    <comment ref="DHV19" authorId="0" shapeId="0" xr:uid="{07683F24-B631-4D95-9551-D79E6F017CD8}">
      <text>
        <r>
          <rPr>
            <b/>
            <sz val="9"/>
            <color indexed="81"/>
            <rFont val="Tahoma"/>
            <family val="2"/>
          </rPr>
          <t>Becky Dzingeleski:</t>
        </r>
        <r>
          <rPr>
            <sz val="9"/>
            <color indexed="81"/>
            <rFont val="Tahoma"/>
            <family val="2"/>
          </rPr>
          <t xml:space="preserve">
Per FOD is a new Unit.  Contributions began in 2018</t>
        </r>
      </text>
    </comment>
    <comment ref="DHZ19" authorId="0" shapeId="0" xr:uid="{A59AD29D-6996-47CA-8BB3-92211878027D}">
      <text>
        <r>
          <rPr>
            <b/>
            <sz val="9"/>
            <color indexed="81"/>
            <rFont val="Tahoma"/>
            <family val="2"/>
          </rPr>
          <t>Becky Dzingeleski:</t>
        </r>
        <r>
          <rPr>
            <sz val="9"/>
            <color indexed="81"/>
            <rFont val="Tahoma"/>
            <family val="2"/>
          </rPr>
          <t xml:space="preserve">
Per FOD is a new Unit.  Contributions began in 2018</t>
        </r>
      </text>
    </comment>
    <comment ref="DID19" authorId="0" shapeId="0" xr:uid="{AC992E8C-E8B6-42FF-BB2C-98262A27702A}">
      <text>
        <r>
          <rPr>
            <b/>
            <sz val="9"/>
            <color indexed="81"/>
            <rFont val="Tahoma"/>
            <family val="2"/>
          </rPr>
          <t>Becky Dzingeleski:</t>
        </r>
        <r>
          <rPr>
            <sz val="9"/>
            <color indexed="81"/>
            <rFont val="Tahoma"/>
            <family val="2"/>
          </rPr>
          <t xml:space="preserve">
Per FOD is a new Unit.  Contributions began in 2018</t>
        </r>
      </text>
    </comment>
    <comment ref="DIH19" authorId="0" shapeId="0" xr:uid="{0D3455D5-C0E2-4141-AC1C-154B58C432FE}">
      <text>
        <r>
          <rPr>
            <b/>
            <sz val="9"/>
            <color indexed="81"/>
            <rFont val="Tahoma"/>
            <family val="2"/>
          </rPr>
          <t>Becky Dzingeleski:</t>
        </r>
        <r>
          <rPr>
            <sz val="9"/>
            <color indexed="81"/>
            <rFont val="Tahoma"/>
            <family val="2"/>
          </rPr>
          <t xml:space="preserve">
Per FOD is a new Unit.  Contributions began in 2018</t>
        </r>
      </text>
    </comment>
    <comment ref="DIL19" authorId="0" shapeId="0" xr:uid="{8E5DDFA9-D9D8-4141-A087-E76CAA5094F8}">
      <text>
        <r>
          <rPr>
            <b/>
            <sz val="9"/>
            <color indexed="81"/>
            <rFont val="Tahoma"/>
            <family val="2"/>
          </rPr>
          <t>Becky Dzingeleski:</t>
        </r>
        <r>
          <rPr>
            <sz val="9"/>
            <color indexed="81"/>
            <rFont val="Tahoma"/>
            <family val="2"/>
          </rPr>
          <t xml:space="preserve">
Per FOD is a new Unit.  Contributions began in 2018</t>
        </r>
      </text>
    </comment>
    <comment ref="DIP19" authorId="0" shapeId="0" xr:uid="{EB0C0B77-7F1F-409A-97AC-EE0E3A00DCD3}">
      <text>
        <r>
          <rPr>
            <b/>
            <sz val="9"/>
            <color indexed="81"/>
            <rFont val="Tahoma"/>
            <family val="2"/>
          </rPr>
          <t>Becky Dzingeleski:</t>
        </r>
        <r>
          <rPr>
            <sz val="9"/>
            <color indexed="81"/>
            <rFont val="Tahoma"/>
            <family val="2"/>
          </rPr>
          <t xml:space="preserve">
Per FOD is a new Unit.  Contributions began in 2018</t>
        </r>
      </text>
    </comment>
    <comment ref="DIT19" authorId="0" shapeId="0" xr:uid="{B7BB39A8-848F-497D-B64D-442B650DDE16}">
      <text>
        <r>
          <rPr>
            <b/>
            <sz val="9"/>
            <color indexed="81"/>
            <rFont val="Tahoma"/>
            <family val="2"/>
          </rPr>
          <t>Becky Dzingeleski:</t>
        </r>
        <r>
          <rPr>
            <sz val="9"/>
            <color indexed="81"/>
            <rFont val="Tahoma"/>
            <family val="2"/>
          </rPr>
          <t xml:space="preserve">
Per FOD is a new Unit.  Contributions began in 2018</t>
        </r>
      </text>
    </comment>
    <comment ref="DIX19" authorId="0" shapeId="0" xr:uid="{862B519C-9E35-4982-80A6-23FD40E5E96B}">
      <text>
        <r>
          <rPr>
            <b/>
            <sz val="9"/>
            <color indexed="81"/>
            <rFont val="Tahoma"/>
            <family val="2"/>
          </rPr>
          <t>Becky Dzingeleski:</t>
        </r>
        <r>
          <rPr>
            <sz val="9"/>
            <color indexed="81"/>
            <rFont val="Tahoma"/>
            <family val="2"/>
          </rPr>
          <t xml:space="preserve">
Per FOD is a new Unit.  Contributions began in 2018</t>
        </r>
      </text>
    </comment>
    <comment ref="DJB19" authorId="0" shapeId="0" xr:uid="{26867B64-9BB3-46E2-BCB8-EB4DCF7A73A8}">
      <text>
        <r>
          <rPr>
            <b/>
            <sz val="9"/>
            <color indexed="81"/>
            <rFont val="Tahoma"/>
            <family val="2"/>
          </rPr>
          <t>Becky Dzingeleski:</t>
        </r>
        <r>
          <rPr>
            <sz val="9"/>
            <color indexed="81"/>
            <rFont val="Tahoma"/>
            <family val="2"/>
          </rPr>
          <t xml:space="preserve">
Per FOD is a new Unit.  Contributions began in 2018</t>
        </r>
      </text>
    </comment>
    <comment ref="DJF19" authorId="0" shapeId="0" xr:uid="{A4AC8B5A-3860-4348-8CA4-40D62B52F226}">
      <text>
        <r>
          <rPr>
            <b/>
            <sz val="9"/>
            <color indexed="81"/>
            <rFont val="Tahoma"/>
            <family val="2"/>
          </rPr>
          <t>Becky Dzingeleski:</t>
        </r>
        <r>
          <rPr>
            <sz val="9"/>
            <color indexed="81"/>
            <rFont val="Tahoma"/>
            <family val="2"/>
          </rPr>
          <t xml:space="preserve">
Per FOD is a new Unit.  Contributions began in 2018</t>
        </r>
      </text>
    </comment>
    <comment ref="DJJ19" authorId="0" shapeId="0" xr:uid="{097CA524-609A-4990-80E6-0D109056517B}">
      <text>
        <r>
          <rPr>
            <b/>
            <sz val="9"/>
            <color indexed="81"/>
            <rFont val="Tahoma"/>
            <family val="2"/>
          </rPr>
          <t>Becky Dzingeleski:</t>
        </r>
        <r>
          <rPr>
            <sz val="9"/>
            <color indexed="81"/>
            <rFont val="Tahoma"/>
            <family val="2"/>
          </rPr>
          <t xml:space="preserve">
Per FOD is a new Unit.  Contributions began in 2018</t>
        </r>
      </text>
    </comment>
    <comment ref="DJN19" authorId="0" shapeId="0" xr:uid="{15A5DE04-568E-4753-B199-AEE3B26783FA}">
      <text>
        <r>
          <rPr>
            <b/>
            <sz val="9"/>
            <color indexed="81"/>
            <rFont val="Tahoma"/>
            <family val="2"/>
          </rPr>
          <t>Becky Dzingeleski:</t>
        </r>
        <r>
          <rPr>
            <sz val="9"/>
            <color indexed="81"/>
            <rFont val="Tahoma"/>
            <family val="2"/>
          </rPr>
          <t xml:space="preserve">
Per FOD is a new Unit.  Contributions began in 2018</t>
        </r>
      </text>
    </comment>
    <comment ref="DJR19" authorId="0" shapeId="0" xr:uid="{D8932498-A817-4AC1-8FC4-7D6842BFB9D2}">
      <text>
        <r>
          <rPr>
            <b/>
            <sz val="9"/>
            <color indexed="81"/>
            <rFont val="Tahoma"/>
            <family val="2"/>
          </rPr>
          <t>Becky Dzingeleski:</t>
        </r>
        <r>
          <rPr>
            <sz val="9"/>
            <color indexed="81"/>
            <rFont val="Tahoma"/>
            <family val="2"/>
          </rPr>
          <t xml:space="preserve">
Per FOD is a new Unit.  Contributions began in 2018</t>
        </r>
      </text>
    </comment>
    <comment ref="DJV19" authorId="0" shapeId="0" xr:uid="{0106A8DC-DC81-45B0-8536-71A884C9CED9}">
      <text>
        <r>
          <rPr>
            <b/>
            <sz val="9"/>
            <color indexed="81"/>
            <rFont val="Tahoma"/>
            <family val="2"/>
          </rPr>
          <t>Becky Dzingeleski:</t>
        </r>
        <r>
          <rPr>
            <sz val="9"/>
            <color indexed="81"/>
            <rFont val="Tahoma"/>
            <family val="2"/>
          </rPr>
          <t xml:space="preserve">
Per FOD is a new Unit.  Contributions began in 2018</t>
        </r>
      </text>
    </comment>
    <comment ref="DJZ19" authorId="0" shapeId="0" xr:uid="{CAA369EA-F3C5-411C-A9E7-E79A1D137F41}">
      <text>
        <r>
          <rPr>
            <b/>
            <sz val="9"/>
            <color indexed="81"/>
            <rFont val="Tahoma"/>
            <family val="2"/>
          </rPr>
          <t>Becky Dzingeleski:</t>
        </r>
        <r>
          <rPr>
            <sz val="9"/>
            <color indexed="81"/>
            <rFont val="Tahoma"/>
            <family val="2"/>
          </rPr>
          <t xml:space="preserve">
Per FOD is a new Unit.  Contributions began in 2018</t>
        </r>
      </text>
    </comment>
    <comment ref="DKD19" authorId="0" shapeId="0" xr:uid="{224877C3-6D22-4C16-9678-0B09869FC1FF}">
      <text>
        <r>
          <rPr>
            <b/>
            <sz val="9"/>
            <color indexed="81"/>
            <rFont val="Tahoma"/>
            <family val="2"/>
          </rPr>
          <t>Becky Dzingeleski:</t>
        </r>
        <r>
          <rPr>
            <sz val="9"/>
            <color indexed="81"/>
            <rFont val="Tahoma"/>
            <family val="2"/>
          </rPr>
          <t xml:space="preserve">
Per FOD is a new Unit.  Contributions began in 2018</t>
        </r>
      </text>
    </comment>
    <comment ref="DKH19" authorId="0" shapeId="0" xr:uid="{21486444-701F-488C-972B-61954D21E3D3}">
      <text>
        <r>
          <rPr>
            <b/>
            <sz val="9"/>
            <color indexed="81"/>
            <rFont val="Tahoma"/>
            <family val="2"/>
          </rPr>
          <t>Becky Dzingeleski:</t>
        </r>
        <r>
          <rPr>
            <sz val="9"/>
            <color indexed="81"/>
            <rFont val="Tahoma"/>
            <family val="2"/>
          </rPr>
          <t xml:space="preserve">
Per FOD is a new Unit.  Contributions began in 2018</t>
        </r>
      </text>
    </comment>
    <comment ref="DKL19" authorId="0" shapeId="0" xr:uid="{EFF3C970-DD70-48D6-AD62-68734C56A292}">
      <text>
        <r>
          <rPr>
            <b/>
            <sz val="9"/>
            <color indexed="81"/>
            <rFont val="Tahoma"/>
            <family val="2"/>
          </rPr>
          <t>Becky Dzingeleski:</t>
        </r>
        <r>
          <rPr>
            <sz val="9"/>
            <color indexed="81"/>
            <rFont val="Tahoma"/>
            <family val="2"/>
          </rPr>
          <t xml:space="preserve">
Per FOD is a new Unit.  Contributions began in 2018</t>
        </r>
      </text>
    </comment>
    <comment ref="DKP19" authorId="0" shapeId="0" xr:uid="{803B3FCF-8994-4D4D-B013-3C87C4951C78}">
      <text>
        <r>
          <rPr>
            <b/>
            <sz val="9"/>
            <color indexed="81"/>
            <rFont val="Tahoma"/>
            <family val="2"/>
          </rPr>
          <t>Becky Dzingeleski:</t>
        </r>
        <r>
          <rPr>
            <sz val="9"/>
            <color indexed="81"/>
            <rFont val="Tahoma"/>
            <family val="2"/>
          </rPr>
          <t xml:space="preserve">
Per FOD is a new Unit.  Contributions began in 2018</t>
        </r>
      </text>
    </comment>
    <comment ref="DKT19" authorId="0" shapeId="0" xr:uid="{D9BBF516-2ABC-4103-85EC-79F2CEC6C078}">
      <text>
        <r>
          <rPr>
            <b/>
            <sz val="9"/>
            <color indexed="81"/>
            <rFont val="Tahoma"/>
            <family val="2"/>
          </rPr>
          <t>Becky Dzingeleski:</t>
        </r>
        <r>
          <rPr>
            <sz val="9"/>
            <color indexed="81"/>
            <rFont val="Tahoma"/>
            <family val="2"/>
          </rPr>
          <t xml:space="preserve">
Per FOD is a new Unit.  Contributions began in 2018</t>
        </r>
      </text>
    </comment>
    <comment ref="DKX19" authorId="0" shapeId="0" xr:uid="{D702ED3A-D8D0-4F44-9252-F4AA541F8B6E}">
      <text>
        <r>
          <rPr>
            <b/>
            <sz val="9"/>
            <color indexed="81"/>
            <rFont val="Tahoma"/>
            <family val="2"/>
          </rPr>
          <t>Becky Dzingeleski:</t>
        </r>
        <r>
          <rPr>
            <sz val="9"/>
            <color indexed="81"/>
            <rFont val="Tahoma"/>
            <family val="2"/>
          </rPr>
          <t xml:space="preserve">
Per FOD is a new Unit.  Contributions began in 2018</t>
        </r>
      </text>
    </comment>
    <comment ref="DLB19" authorId="0" shapeId="0" xr:uid="{3F90099C-7EA0-41B4-A39C-32DCBFB0047D}">
      <text>
        <r>
          <rPr>
            <b/>
            <sz val="9"/>
            <color indexed="81"/>
            <rFont val="Tahoma"/>
            <family val="2"/>
          </rPr>
          <t>Becky Dzingeleski:</t>
        </r>
        <r>
          <rPr>
            <sz val="9"/>
            <color indexed="81"/>
            <rFont val="Tahoma"/>
            <family val="2"/>
          </rPr>
          <t xml:space="preserve">
Per FOD is a new Unit.  Contributions began in 2018</t>
        </r>
      </text>
    </comment>
    <comment ref="DLF19" authorId="0" shapeId="0" xr:uid="{9F6E0720-338A-4FFC-B19A-4CB61CA145AC}">
      <text>
        <r>
          <rPr>
            <b/>
            <sz val="9"/>
            <color indexed="81"/>
            <rFont val="Tahoma"/>
            <family val="2"/>
          </rPr>
          <t>Becky Dzingeleski:</t>
        </r>
        <r>
          <rPr>
            <sz val="9"/>
            <color indexed="81"/>
            <rFont val="Tahoma"/>
            <family val="2"/>
          </rPr>
          <t xml:space="preserve">
Per FOD is a new Unit.  Contributions began in 2018</t>
        </r>
      </text>
    </comment>
    <comment ref="DLJ19" authorId="0" shapeId="0" xr:uid="{69C8D210-D3A0-405A-BF07-6DFFBD909ECD}">
      <text>
        <r>
          <rPr>
            <b/>
            <sz val="9"/>
            <color indexed="81"/>
            <rFont val="Tahoma"/>
            <family val="2"/>
          </rPr>
          <t>Becky Dzingeleski:</t>
        </r>
        <r>
          <rPr>
            <sz val="9"/>
            <color indexed="81"/>
            <rFont val="Tahoma"/>
            <family val="2"/>
          </rPr>
          <t xml:space="preserve">
Per FOD is a new Unit.  Contributions began in 2018</t>
        </r>
      </text>
    </comment>
    <comment ref="DLN19" authorId="0" shapeId="0" xr:uid="{6E90E34E-16C0-4B22-B4F0-A3B114141070}">
      <text>
        <r>
          <rPr>
            <b/>
            <sz val="9"/>
            <color indexed="81"/>
            <rFont val="Tahoma"/>
            <family val="2"/>
          </rPr>
          <t>Becky Dzingeleski:</t>
        </r>
        <r>
          <rPr>
            <sz val="9"/>
            <color indexed="81"/>
            <rFont val="Tahoma"/>
            <family val="2"/>
          </rPr>
          <t xml:space="preserve">
Per FOD is a new Unit.  Contributions began in 2018</t>
        </r>
      </text>
    </comment>
    <comment ref="DLR19" authorId="0" shapeId="0" xr:uid="{8CA2EB6E-D946-4EE8-BE97-D484D4CCCBFB}">
      <text>
        <r>
          <rPr>
            <b/>
            <sz val="9"/>
            <color indexed="81"/>
            <rFont val="Tahoma"/>
            <family val="2"/>
          </rPr>
          <t>Becky Dzingeleski:</t>
        </r>
        <r>
          <rPr>
            <sz val="9"/>
            <color indexed="81"/>
            <rFont val="Tahoma"/>
            <family val="2"/>
          </rPr>
          <t xml:space="preserve">
Per FOD is a new Unit.  Contributions began in 2018</t>
        </r>
      </text>
    </comment>
    <comment ref="DLV19" authorId="0" shapeId="0" xr:uid="{A5E27E84-5102-4E3B-98AD-351EECA95B64}">
      <text>
        <r>
          <rPr>
            <b/>
            <sz val="9"/>
            <color indexed="81"/>
            <rFont val="Tahoma"/>
            <family val="2"/>
          </rPr>
          <t>Becky Dzingeleski:</t>
        </r>
        <r>
          <rPr>
            <sz val="9"/>
            <color indexed="81"/>
            <rFont val="Tahoma"/>
            <family val="2"/>
          </rPr>
          <t xml:space="preserve">
Per FOD is a new Unit.  Contributions began in 2018</t>
        </r>
      </text>
    </comment>
    <comment ref="DLZ19" authorId="0" shapeId="0" xr:uid="{052E207B-E677-434B-823B-B54AFD9153EF}">
      <text>
        <r>
          <rPr>
            <b/>
            <sz val="9"/>
            <color indexed="81"/>
            <rFont val="Tahoma"/>
            <family val="2"/>
          </rPr>
          <t>Becky Dzingeleski:</t>
        </r>
        <r>
          <rPr>
            <sz val="9"/>
            <color indexed="81"/>
            <rFont val="Tahoma"/>
            <family val="2"/>
          </rPr>
          <t xml:space="preserve">
Per FOD is a new Unit.  Contributions began in 2018</t>
        </r>
      </text>
    </comment>
    <comment ref="DMD19" authorId="0" shapeId="0" xr:uid="{46CC3765-9850-492A-B1E1-E7606227DAC0}">
      <text>
        <r>
          <rPr>
            <b/>
            <sz val="9"/>
            <color indexed="81"/>
            <rFont val="Tahoma"/>
            <family val="2"/>
          </rPr>
          <t>Becky Dzingeleski:</t>
        </r>
        <r>
          <rPr>
            <sz val="9"/>
            <color indexed="81"/>
            <rFont val="Tahoma"/>
            <family val="2"/>
          </rPr>
          <t xml:space="preserve">
Per FOD is a new Unit.  Contributions began in 2018</t>
        </r>
      </text>
    </comment>
    <comment ref="DMH19" authorId="0" shapeId="0" xr:uid="{EBAF3486-E3B2-423E-A0BB-95AFF2ADB090}">
      <text>
        <r>
          <rPr>
            <b/>
            <sz val="9"/>
            <color indexed="81"/>
            <rFont val="Tahoma"/>
            <family val="2"/>
          </rPr>
          <t>Becky Dzingeleski:</t>
        </r>
        <r>
          <rPr>
            <sz val="9"/>
            <color indexed="81"/>
            <rFont val="Tahoma"/>
            <family val="2"/>
          </rPr>
          <t xml:space="preserve">
Per FOD is a new Unit.  Contributions began in 2018</t>
        </r>
      </text>
    </comment>
    <comment ref="DML19" authorId="0" shapeId="0" xr:uid="{B19A34AA-B2D7-4D33-B923-753C68BADD41}">
      <text>
        <r>
          <rPr>
            <b/>
            <sz val="9"/>
            <color indexed="81"/>
            <rFont val="Tahoma"/>
            <family val="2"/>
          </rPr>
          <t>Becky Dzingeleski:</t>
        </r>
        <r>
          <rPr>
            <sz val="9"/>
            <color indexed="81"/>
            <rFont val="Tahoma"/>
            <family val="2"/>
          </rPr>
          <t xml:space="preserve">
Per FOD is a new Unit.  Contributions began in 2018</t>
        </r>
      </text>
    </comment>
    <comment ref="DMP19" authorId="0" shapeId="0" xr:uid="{F1A8DE17-FF28-4EC0-A74E-C4F1EF6183D2}">
      <text>
        <r>
          <rPr>
            <b/>
            <sz val="9"/>
            <color indexed="81"/>
            <rFont val="Tahoma"/>
            <family val="2"/>
          </rPr>
          <t>Becky Dzingeleski:</t>
        </r>
        <r>
          <rPr>
            <sz val="9"/>
            <color indexed="81"/>
            <rFont val="Tahoma"/>
            <family val="2"/>
          </rPr>
          <t xml:space="preserve">
Per FOD is a new Unit.  Contributions began in 2018</t>
        </r>
      </text>
    </comment>
    <comment ref="DMT19" authorId="0" shapeId="0" xr:uid="{FA940A16-20C7-4C89-8934-28F4B2890F9F}">
      <text>
        <r>
          <rPr>
            <b/>
            <sz val="9"/>
            <color indexed="81"/>
            <rFont val="Tahoma"/>
            <family val="2"/>
          </rPr>
          <t>Becky Dzingeleski:</t>
        </r>
        <r>
          <rPr>
            <sz val="9"/>
            <color indexed="81"/>
            <rFont val="Tahoma"/>
            <family val="2"/>
          </rPr>
          <t xml:space="preserve">
Per FOD is a new Unit.  Contributions began in 2018</t>
        </r>
      </text>
    </comment>
    <comment ref="DMX19" authorId="0" shapeId="0" xr:uid="{24062DBD-223F-4831-90FB-1F3E921F8D8D}">
      <text>
        <r>
          <rPr>
            <b/>
            <sz val="9"/>
            <color indexed="81"/>
            <rFont val="Tahoma"/>
            <family val="2"/>
          </rPr>
          <t>Becky Dzingeleski:</t>
        </r>
        <r>
          <rPr>
            <sz val="9"/>
            <color indexed="81"/>
            <rFont val="Tahoma"/>
            <family val="2"/>
          </rPr>
          <t xml:space="preserve">
Per FOD is a new Unit.  Contributions began in 2018</t>
        </r>
      </text>
    </comment>
    <comment ref="DNB19" authorId="0" shapeId="0" xr:uid="{282A20A7-D389-4E92-86D5-DC55AF1DC6BE}">
      <text>
        <r>
          <rPr>
            <b/>
            <sz val="9"/>
            <color indexed="81"/>
            <rFont val="Tahoma"/>
            <family val="2"/>
          </rPr>
          <t>Becky Dzingeleski:</t>
        </r>
        <r>
          <rPr>
            <sz val="9"/>
            <color indexed="81"/>
            <rFont val="Tahoma"/>
            <family val="2"/>
          </rPr>
          <t xml:space="preserve">
Per FOD is a new Unit.  Contributions began in 2018</t>
        </r>
      </text>
    </comment>
    <comment ref="DNF19" authorId="0" shapeId="0" xr:uid="{2B3C3964-B4D7-401F-89B6-0558DA200EE5}">
      <text>
        <r>
          <rPr>
            <b/>
            <sz val="9"/>
            <color indexed="81"/>
            <rFont val="Tahoma"/>
            <family val="2"/>
          </rPr>
          <t>Becky Dzingeleski:</t>
        </r>
        <r>
          <rPr>
            <sz val="9"/>
            <color indexed="81"/>
            <rFont val="Tahoma"/>
            <family val="2"/>
          </rPr>
          <t xml:space="preserve">
Per FOD is a new Unit.  Contributions began in 2018</t>
        </r>
      </text>
    </comment>
    <comment ref="DNJ19" authorId="0" shapeId="0" xr:uid="{D14B1529-02B0-400B-A22F-027A8F0FF0E6}">
      <text>
        <r>
          <rPr>
            <b/>
            <sz val="9"/>
            <color indexed="81"/>
            <rFont val="Tahoma"/>
            <family val="2"/>
          </rPr>
          <t>Becky Dzingeleski:</t>
        </r>
        <r>
          <rPr>
            <sz val="9"/>
            <color indexed="81"/>
            <rFont val="Tahoma"/>
            <family val="2"/>
          </rPr>
          <t xml:space="preserve">
Per FOD is a new Unit.  Contributions began in 2018</t>
        </r>
      </text>
    </comment>
    <comment ref="DNN19" authorId="0" shapeId="0" xr:uid="{6701AAEA-ACBA-49BD-A48A-9C2C157C6DA9}">
      <text>
        <r>
          <rPr>
            <b/>
            <sz val="9"/>
            <color indexed="81"/>
            <rFont val="Tahoma"/>
            <family val="2"/>
          </rPr>
          <t>Becky Dzingeleski:</t>
        </r>
        <r>
          <rPr>
            <sz val="9"/>
            <color indexed="81"/>
            <rFont val="Tahoma"/>
            <family val="2"/>
          </rPr>
          <t xml:space="preserve">
Per FOD is a new Unit.  Contributions began in 2018</t>
        </r>
      </text>
    </comment>
    <comment ref="DNR19" authorId="0" shapeId="0" xr:uid="{D7B8EFB6-42D1-4EA1-8937-A7799E450619}">
      <text>
        <r>
          <rPr>
            <b/>
            <sz val="9"/>
            <color indexed="81"/>
            <rFont val="Tahoma"/>
            <family val="2"/>
          </rPr>
          <t>Becky Dzingeleski:</t>
        </r>
        <r>
          <rPr>
            <sz val="9"/>
            <color indexed="81"/>
            <rFont val="Tahoma"/>
            <family val="2"/>
          </rPr>
          <t xml:space="preserve">
Per FOD is a new Unit.  Contributions began in 2018</t>
        </r>
      </text>
    </comment>
    <comment ref="DNV19" authorId="0" shapeId="0" xr:uid="{91031C9F-61C9-4CD3-B9F7-66A5AC6DA7DD}">
      <text>
        <r>
          <rPr>
            <b/>
            <sz val="9"/>
            <color indexed="81"/>
            <rFont val="Tahoma"/>
            <family val="2"/>
          </rPr>
          <t>Becky Dzingeleski:</t>
        </r>
        <r>
          <rPr>
            <sz val="9"/>
            <color indexed="81"/>
            <rFont val="Tahoma"/>
            <family val="2"/>
          </rPr>
          <t xml:space="preserve">
Per FOD is a new Unit.  Contributions began in 2018</t>
        </r>
      </text>
    </comment>
    <comment ref="DNZ19" authorId="0" shapeId="0" xr:uid="{2410BCA5-1157-4823-BE2E-C0AE4627DB98}">
      <text>
        <r>
          <rPr>
            <b/>
            <sz val="9"/>
            <color indexed="81"/>
            <rFont val="Tahoma"/>
            <family val="2"/>
          </rPr>
          <t>Becky Dzingeleski:</t>
        </r>
        <r>
          <rPr>
            <sz val="9"/>
            <color indexed="81"/>
            <rFont val="Tahoma"/>
            <family val="2"/>
          </rPr>
          <t xml:space="preserve">
Per FOD is a new Unit.  Contributions began in 2018</t>
        </r>
      </text>
    </comment>
    <comment ref="DOD19" authorId="0" shapeId="0" xr:uid="{43E6DCAB-FA22-4EA0-96DF-53723317C087}">
      <text>
        <r>
          <rPr>
            <b/>
            <sz val="9"/>
            <color indexed="81"/>
            <rFont val="Tahoma"/>
            <family val="2"/>
          </rPr>
          <t>Becky Dzingeleski:</t>
        </r>
        <r>
          <rPr>
            <sz val="9"/>
            <color indexed="81"/>
            <rFont val="Tahoma"/>
            <family val="2"/>
          </rPr>
          <t xml:space="preserve">
Per FOD is a new Unit.  Contributions began in 2018</t>
        </r>
      </text>
    </comment>
    <comment ref="DOH19" authorId="0" shapeId="0" xr:uid="{0036C581-C736-4AA2-AFE8-1EB8B117BB1B}">
      <text>
        <r>
          <rPr>
            <b/>
            <sz val="9"/>
            <color indexed="81"/>
            <rFont val="Tahoma"/>
            <family val="2"/>
          </rPr>
          <t>Becky Dzingeleski:</t>
        </r>
        <r>
          <rPr>
            <sz val="9"/>
            <color indexed="81"/>
            <rFont val="Tahoma"/>
            <family val="2"/>
          </rPr>
          <t xml:space="preserve">
Per FOD is a new Unit.  Contributions began in 2018</t>
        </r>
      </text>
    </comment>
    <comment ref="DOL19" authorId="0" shapeId="0" xr:uid="{70DAB731-D719-4F98-85CE-32AA0DB27F4C}">
      <text>
        <r>
          <rPr>
            <b/>
            <sz val="9"/>
            <color indexed="81"/>
            <rFont val="Tahoma"/>
            <family val="2"/>
          </rPr>
          <t>Becky Dzingeleski:</t>
        </r>
        <r>
          <rPr>
            <sz val="9"/>
            <color indexed="81"/>
            <rFont val="Tahoma"/>
            <family val="2"/>
          </rPr>
          <t xml:space="preserve">
Per FOD is a new Unit.  Contributions began in 2018</t>
        </r>
      </text>
    </comment>
    <comment ref="DOP19" authorId="0" shapeId="0" xr:uid="{60EA3EDB-7955-4CBF-AD3D-35101559812E}">
      <text>
        <r>
          <rPr>
            <b/>
            <sz val="9"/>
            <color indexed="81"/>
            <rFont val="Tahoma"/>
            <family val="2"/>
          </rPr>
          <t>Becky Dzingeleski:</t>
        </r>
        <r>
          <rPr>
            <sz val="9"/>
            <color indexed="81"/>
            <rFont val="Tahoma"/>
            <family val="2"/>
          </rPr>
          <t xml:space="preserve">
Per FOD is a new Unit.  Contributions began in 2018</t>
        </r>
      </text>
    </comment>
    <comment ref="DOT19" authorId="0" shapeId="0" xr:uid="{AF6418FC-7410-484D-A992-07BE0C60C9ED}">
      <text>
        <r>
          <rPr>
            <b/>
            <sz val="9"/>
            <color indexed="81"/>
            <rFont val="Tahoma"/>
            <family val="2"/>
          </rPr>
          <t>Becky Dzingeleski:</t>
        </r>
        <r>
          <rPr>
            <sz val="9"/>
            <color indexed="81"/>
            <rFont val="Tahoma"/>
            <family val="2"/>
          </rPr>
          <t xml:space="preserve">
Per FOD is a new Unit.  Contributions began in 2018</t>
        </r>
      </text>
    </comment>
    <comment ref="DOX19" authorId="0" shapeId="0" xr:uid="{4A409E31-E498-4E0D-95FC-65099EF227C1}">
      <text>
        <r>
          <rPr>
            <b/>
            <sz val="9"/>
            <color indexed="81"/>
            <rFont val="Tahoma"/>
            <family val="2"/>
          </rPr>
          <t>Becky Dzingeleski:</t>
        </r>
        <r>
          <rPr>
            <sz val="9"/>
            <color indexed="81"/>
            <rFont val="Tahoma"/>
            <family val="2"/>
          </rPr>
          <t xml:space="preserve">
Per FOD is a new Unit.  Contributions began in 2018</t>
        </r>
      </text>
    </comment>
    <comment ref="DPB19" authorId="0" shapeId="0" xr:uid="{097E13F9-486A-4BEB-BA78-7CA98D0EA61C}">
      <text>
        <r>
          <rPr>
            <b/>
            <sz val="9"/>
            <color indexed="81"/>
            <rFont val="Tahoma"/>
            <family val="2"/>
          </rPr>
          <t>Becky Dzingeleski:</t>
        </r>
        <r>
          <rPr>
            <sz val="9"/>
            <color indexed="81"/>
            <rFont val="Tahoma"/>
            <family val="2"/>
          </rPr>
          <t xml:space="preserve">
Per FOD is a new Unit.  Contributions began in 2018</t>
        </r>
      </text>
    </comment>
    <comment ref="DPF19" authorId="0" shapeId="0" xr:uid="{75AFF61C-AFE4-4C86-B80F-66FB149DB56F}">
      <text>
        <r>
          <rPr>
            <b/>
            <sz val="9"/>
            <color indexed="81"/>
            <rFont val="Tahoma"/>
            <family val="2"/>
          </rPr>
          <t>Becky Dzingeleski:</t>
        </r>
        <r>
          <rPr>
            <sz val="9"/>
            <color indexed="81"/>
            <rFont val="Tahoma"/>
            <family val="2"/>
          </rPr>
          <t xml:space="preserve">
Per FOD is a new Unit.  Contributions began in 2018</t>
        </r>
      </text>
    </comment>
    <comment ref="DPJ19" authorId="0" shapeId="0" xr:uid="{7A2C83F4-CBE8-41AB-A5FC-2532A58EF35F}">
      <text>
        <r>
          <rPr>
            <b/>
            <sz val="9"/>
            <color indexed="81"/>
            <rFont val="Tahoma"/>
            <family val="2"/>
          </rPr>
          <t>Becky Dzingeleski:</t>
        </r>
        <r>
          <rPr>
            <sz val="9"/>
            <color indexed="81"/>
            <rFont val="Tahoma"/>
            <family val="2"/>
          </rPr>
          <t xml:space="preserve">
Per FOD is a new Unit.  Contributions began in 2018</t>
        </r>
      </text>
    </comment>
    <comment ref="DPN19" authorId="0" shapeId="0" xr:uid="{867A8207-606A-4CB5-B647-68E5916DA9D3}">
      <text>
        <r>
          <rPr>
            <b/>
            <sz val="9"/>
            <color indexed="81"/>
            <rFont val="Tahoma"/>
            <family val="2"/>
          </rPr>
          <t>Becky Dzingeleski:</t>
        </r>
        <r>
          <rPr>
            <sz val="9"/>
            <color indexed="81"/>
            <rFont val="Tahoma"/>
            <family val="2"/>
          </rPr>
          <t xml:space="preserve">
Per FOD is a new Unit.  Contributions began in 2018</t>
        </r>
      </text>
    </comment>
    <comment ref="DPR19" authorId="0" shapeId="0" xr:uid="{E78EEB1B-1D46-4418-8103-BEC7B745F735}">
      <text>
        <r>
          <rPr>
            <b/>
            <sz val="9"/>
            <color indexed="81"/>
            <rFont val="Tahoma"/>
            <family val="2"/>
          </rPr>
          <t>Becky Dzingeleski:</t>
        </r>
        <r>
          <rPr>
            <sz val="9"/>
            <color indexed="81"/>
            <rFont val="Tahoma"/>
            <family val="2"/>
          </rPr>
          <t xml:space="preserve">
Per FOD is a new Unit.  Contributions began in 2018</t>
        </r>
      </text>
    </comment>
    <comment ref="DPV19" authorId="0" shapeId="0" xr:uid="{9A372842-CA37-4521-AD32-F42151206B73}">
      <text>
        <r>
          <rPr>
            <b/>
            <sz val="9"/>
            <color indexed="81"/>
            <rFont val="Tahoma"/>
            <family val="2"/>
          </rPr>
          <t>Becky Dzingeleski:</t>
        </r>
        <r>
          <rPr>
            <sz val="9"/>
            <color indexed="81"/>
            <rFont val="Tahoma"/>
            <family val="2"/>
          </rPr>
          <t xml:space="preserve">
Per FOD is a new Unit.  Contributions began in 2018</t>
        </r>
      </text>
    </comment>
    <comment ref="DPZ19" authorId="0" shapeId="0" xr:uid="{0989EB3C-5062-4BD8-836D-F9CFC46BBB00}">
      <text>
        <r>
          <rPr>
            <b/>
            <sz val="9"/>
            <color indexed="81"/>
            <rFont val="Tahoma"/>
            <family val="2"/>
          </rPr>
          <t>Becky Dzingeleski:</t>
        </r>
        <r>
          <rPr>
            <sz val="9"/>
            <color indexed="81"/>
            <rFont val="Tahoma"/>
            <family val="2"/>
          </rPr>
          <t xml:space="preserve">
Per FOD is a new Unit.  Contributions began in 2018</t>
        </r>
      </text>
    </comment>
    <comment ref="DQD19" authorId="0" shapeId="0" xr:uid="{2E4CC3AB-3E15-4058-A092-C5744994B401}">
      <text>
        <r>
          <rPr>
            <b/>
            <sz val="9"/>
            <color indexed="81"/>
            <rFont val="Tahoma"/>
            <family val="2"/>
          </rPr>
          <t>Becky Dzingeleski:</t>
        </r>
        <r>
          <rPr>
            <sz val="9"/>
            <color indexed="81"/>
            <rFont val="Tahoma"/>
            <family val="2"/>
          </rPr>
          <t xml:space="preserve">
Per FOD is a new Unit.  Contributions began in 2018</t>
        </r>
      </text>
    </comment>
    <comment ref="DQH19" authorId="0" shapeId="0" xr:uid="{0FBEB465-674B-4B3C-B7E2-81858909113C}">
      <text>
        <r>
          <rPr>
            <b/>
            <sz val="9"/>
            <color indexed="81"/>
            <rFont val="Tahoma"/>
            <family val="2"/>
          </rPr>
          <t>Becky Dzingeleski:</t>
        </r>
        <r>
          <rPr>
            <sz val="9"/>
            <color indexed="81"/>
            <rFont val="Tahoma"/>
            <family val="2"/>
          </rPr>
          <t xml:space="preserve">
Per FOD is a new Unit.  Contributions began in 2018</t>
        </r>
      </text>
    </comment>
    <comment ref="DQL19" authorId="0" shapeId="0" xr:uid="{4A45BB30-AAC0-415E-8EB7-790F15F5074F}">
      <text>
        <r>
          <rPr>
            <b/>
            <sz val="9"/>
            <color indexed="81"/>
            <rFont val="Tahoma"/>
            <family val="2"/>
          </rPr>
          <t>Becky Dzingeleski:</t>
        </r>
        <r>
          <rPr>
            <sz val="9"/>
            <color indexed="81"/>
            <rFont val="Tahoma"/>
            <family val="2"/>
          </rPr>
          <t xml:space="preserve">
Per FOD is a new Unit.  Contributions began in 2018</t>
        </r>
      </text>
    </comment>
    <comment ref="DQP19" authorId="0" shapeId="0" xr:uid="{ED4157BB-6154-4BDD-A160-39855A03E129}">
      <text>
        <r>
          <rPr>
            <b/>
            <sz val="9"/>
            <color indexed="81"/>
            <rFont val="Tahoma"/>
            <family val="2"/>
          </rPr>
          <t>Becky Dzingeleski:</t>
        </r>
        <r>
          <rPr>
            <sz val="9"/>
            <color indexed="81"/>
            <rFont val="Tahoma"/>
            <family val="2"/>
          </rPr>
          <t xml:space="preserve">
Per FOD is a new Unit.  Contributions began in 2018</t>
        </r>
      </text>
    </comment>
    <comment ref="DQT19" authorId="0" shapeId="0" xr:uid="{D5406719-7241-465A-BD67-B3A123D03D10}">
      <text>
        <r>
          <rPr>
            <b/>
            <sz val="9"/>
            <color indexed="81"/>
            <rFont val="Tahoma"/>
            <family val="2"/>
          </rPr>
          <t>Becky Dzingeleski:</t>
        </r>
        <r>
          <rPr>
            <sz val="9"/>
            <color indexed="81"/>
            <rFont val="Tahoma"/>
            <family val="2"/>
          </rPr>
          <t xml:space="preserve">
Per FOD is a new Unit.  Contributions began in 2018</t>
        </r>
      </text>
    </comment>
    <comment ref="DQX19" authorId="0" shapeId="0" xr:uid="{CC91C372-462A-4650-B68E-88D276B87CF1}">
      <text>
        <r>
          <rPr>
            <b/>
            <sz val="9"/>
            <color indexed="81"/>
            <rFont val="Tahoma"/>
            <family val="2"/>
          </rPr>
          <t>Becky Dzingeleski:</t>
        </r>
        <r>
          <rPr>
            <sz val="9"/>
            <color indexed="81"/>
            <rFont val="Tahoma"/>
            <family val="2"/>
          </rPr>
          <t xml:space="preserve">
Per FOD is a new Unit.  Contributions began in 2018</t>
        </r>
      </text>
    </comment>
    <comment ref="DRB19" authorId="0" shapeId="0" xr:uid="{D8430079-B4A5-46EA-AD87-2CC617E6DBA2}">
      <text>
        <r>
          <rPr>
            <b/>
            <sz val="9"/>
            <color indexed="81"/>
            <rFont val="Tahoma"/>
            <family val="2"/>
          </rPr>
          <t>Becky Dzingeleski:</t>
        </r>
        <r>
          <rPr>
            <sz val="9"/>
            <color indexed="81"/>
            <rFont val="Tahoma"/>
            <family val="2"/>
          </rPr>
          <t xml:space="preserve">
Per FOD is a new Unit.  Contributions began in 2018</t>
        </r>
      </text>
    </comment>
    <comment ref="DRF19" authorId="0" shapeId="0" xr:uid="{A659AB9C-A690-4560-98A8-19F72F25414B}">
      <text>
        <r>
          <rPr>
            <b/>
            <sz val="9"/>
            <color indexed="81"/>
            <rFont val="Tahoma"/>
            <family val="2"/>
          </rPr>
          <t>Becky Dzingeleski:</t>
        </r>
        <r>
          <rPr>
            <sz val="9"/>
            <color indexed="81"/>
            <rFont val="Tahoma"/>
            <family val="2"/>
          </rPr>
          <t xml:space="preserve">
Per FOD is a new Unit.  Contributions began in 2018</t>
        </r>
      </text>
    </comment>
    <comment ref="DRJ19" authorId="0" shapeId="0" xr:uid="{5B031E14-C346-42CF-BA20-DB8D6B82AB69}">
      <text>
        <r>
          <rPr>
            <b/>
            <sz val="9"/>
            <color indexed="81"/>
            <rFont val="Tahoma"/>
            <family val="2"/>
          </rPr>
          <t>Becky Dzingeleski:</t>
        </r>
        <r>
          <rPr>
            <sz val="9"/>
            <color indexed="81"/>
            <rFont val="Tahoma"/>
            <family val="2"/>
          </rPr>
          <t xml:space="preserve">
Per FOD is a new Unit.  Contributions began in 2018</t>
        </r>
      </text>
    </comment>
    <comment ref="DRN19" authorId="0" shapeId="0" xr:uid="{1719DE49-8BBC-442B-A757-C835298BD54D}">
      <text>
        <r>
          <rPr>
            <b/>
            <sz val="9"/>
            <color indexed="81"/>
            <rFont val="Tahoma"/>
            <family val="2"/>
          </rPr>
          <t>Becky Dzingeleski:</t>
        </r>
        <r>
          <rPr>
            <sz val="9"/>
            <color indexed="81"/>
            <rFont val="Tahoma"/>
            <family val="2"/>
          </rPr>
          <t xml:space="preserve">
Per FOD is a new Unit.  Contributions began in 2018</t>
        </r>
      </text>
    </comment>
    <comment ref="DRR19" authorId="0" shapeId="0" xr:uid="{60D16714-69CF-41C0-9FAF-21D3F1C2DE05}">
      <text>
        <r>
          <rPr>
            <b/>
            <sz val="9"/>
            <color indexed="81"/>
            <rFont val="Tahoma"/>
            <family val="2"/>
          </rPr>
          <t>Becky Dzingeleski:</t>
        </r>
        <r>
          <rPr>
            <sz val="9"/>
            <color indexed="81"/>
            <rFont val="Tahoma"/>
            <family val="2"/>
          </rPr>
          <t xml:space="preserve">
Per FOD is a new Unit.  Contributions began in 2018</t>
        </r>
      </text>
    </comment>
    <comment ref="DRV19" authorId="0" shapeId="0" xr:uid="{10D61524-FAF0-4F32-9277-F3A2844186FB}">
      <text>
        <r>
          <rPr>
            <b/>
            <sz val="9"/>
            <color indexed="81"/>
            <rFont val="Tahoma"/>
            <family val="2"/>
          </rPr>
          <t>Becky Dzingeleski:</t>
        </r>
        <r>
          <rPr>
            <sz val="9"/>
            <color indexed="81"/>
            <rFont val="Tahoma"/>
            <family val="2"/>
          </rPr>
          <t xml:space="preserve">
Per FOD is a new Unit.  Contributions began in 2018</t>
        </r>
      </text>
    </comment>
    <comment ref="DRZ19" authorId="0" shapeId="0" xr:uid="{E4A510A4-D6CA-4F03-9151-E38E1E2DFF91}">
      <text>
        <r>
          <rPr>
            <b/>
            <sz val="9"/>
            <color indexed="81"/>
            <rFont val="Tahoma"/>
            <family val="2"/>
          </rPr>
          <t>Becky Dzingeleski:</t>
        </r>
        <r>
          <rPr>
            <sz val="9"/>
            <color indexed="81"/>
            <rFont val="Tahoma"/>
            <family val="2"/>
          </rPr>
          <t xml:space="preserve">
Per FOD is a new Unit.  Contributions began in 2018</t>
        </r>
      </text>
    </comment>
    <comment ref="DSD19" authorId="0" shapeId="0" xr:uid="{96A9E732-CDAA-4E4F-92C1-F621E8986D04}">
      <text>
        <r>
          <rPr>
            <b/>
            <sz val="9"/>
            <color indexed="81"/>
            <rFont val="Tahoma"/>
            <family val="2"/>
          </rPr>
          <t>Becky Dzingeleski:</t>
        </r>
        <r>
          <rPr>
            <sz val="9"/>
            <color indexed="81"/>
            <rFont val="Tahoma"/>
            <family val="2"/>
          </rPr>
          <t xml:space="preserve">
Per FOD is a new Unit.  Contributions began in 2018</t>
        </r>
      </text>
    </comment>
    <comment ref="DSH19" authorId="0" shapeId="0" xr:uid="{2A6CBC2E-CBD3-4575-9651-0C139C6F9AC2}">
      <text>
        <r>
          <rPr>
            <b/>
            <sz val="9"/>
            <color indexed="81"/>
            <rFont val="Tahoma"/>
            <family val="2"/>
          </rPr>
          <t>Becky Dzingeleski:</t>
        </r>
        <r>
          <rPr>
            <sz val="9"/>
            <color indexed="81"/>
            <rFont val="Tahoma"/>
            <family val="2"/>
          </rPr>
          <t xml:space="preserve">
Per FOD is a new Unit.  Contributions began in 2018</t>
        </r>
      </text>
    </comment>
    <comment ref="DSL19" authorId="0" shapeId="0" xr:uid="{0E825F1F-3B30-4CE8-A664-AEEC6B08CA89}">
      <text>
        <r>
          <rPr>
            <b/>
            <sz val="9"/>
            <color indexed="81"/>
            <rFont val="Tahoma"/>
            <family val="2"/>
          </rPr>
          <t>Becky Dzingeleski:</t>
        </r>
        <r>
          <rPr>
            <sz val="9"/>
            <color indexed="81"/>
            <rFont val="Tahoma"/>
            <family val="2"/>
          </rPr>
          <t xml:space="preserve">
Per FOD is a new Unit.  Contributions began in 2018</t>
        </r>
      </text>
    </comment>
    <comment ref="DSP19" authorId="0" shapeId="0" xr:uid="{37071987-D022-4DD6-80A3-44CD2D49B924}">
      <text>
        <r>
          <rPr>
            <b/>
            <sz val="9"/>
            <color indexed="81"/>
            <rFont val="Tahoma"/>
            <family val="2"/>
          </rPr>
          <t>Becky Dzingeleski:</t>
        </r>
        <r>
          <rPr>
            <sz val="9"/>
            <color indexed="81"/>
            <rFont val="Tahoma"/>
            <family val="2"/>
          </rPr>
          <t xml:space="preserve">
Per FOD is a new Unit.  Contributions began in 2018</t>
        </r>
      </text>
    </comment>
    <comment ref="DST19" authorId="0" shapeId="0" xr:uid="{2ACDB84F-CA8A-4769-A1DD-01116EFF579D}">
      <text>
        <r>
          <rPr>
            <b/>
            <sz val="9"/>
            <color indexed="81"/>
            <rFont val="Tahoma"/>
            <family val="2"/>
          </rPr>
          <t>Becky Dzingeleski:</t>
        </r>
        <r>
          <rPr>
            <sz val="9"/>
            <color indexed="81"/>
            <rFont val="Tahoma"/>
            <family val="2"/>
          </rPr>
          <t xml:space="preserve">
Per FOD is a new Unit.  Contributions began in 2018</t>
        </r>
      </text>
    </comment>
    <comment ref="DSX19" authorId="0" shapeId="0" xr:uid="{A0C53028-9DFD-4C77-AE65-1CDE350EBCC4}">
      <text>
        <r>
          <rPr>
            <b/>
            <sz val="9"/>
            <color indexed="81"/>
            <rFont val="Tahoma"/>
            <family val="2"/>
          </rPr>
          <t>Becky Dzingeleski:</t>
        </r>
        <r>
          <rPr>
            <sz val="9"/>
            <color indexed="81"/>
            <rFont val="Tahoma"/>
            <family val="2"/>
          </rPr>
          <t xml:space="preserve">
Per FOD is a new Unit.  Contributions began in 2018</t>
        </r>
      </text>
    </comment>
    <comment ref="DTB19" authorId="0" shapeId="0" xr:uid="{28BCCCED-9AB6-4D54-B1D0-96F2950A6F70}">
      <text>
        <r>
          <rPr>
            <b/>
            <sz val="9"/>
            <color indexed="81"/>
            <rFont val="Tahoma"/>
            <family val="2"/>
          </rPr>
          <t>Becky Dzingeleski:</t>
        </r>
        <r>
          <rPr>
            <sz val="9"/>
            <color indexed="81"/>
            <rFont val="Tahoma"/>
            <family val="2"/>
          </rPr>
          <t xml:space="preserve">
Per FOD is a new Unit.  Contributions began in 2018</t>
        </r>
      </text>
    </comment>
    <comment ref="DTF19" authorId="0" shapeId="0" xr:uid="{66EE0981-756A-4ED5-8D6C-E14EDFF72497}">
      <text>
        <r>
          <rPr>
            <b/>
            <sz val="9"/>
            <color indexed="81"/>
            <rFont val="Tahoma"/>
            <family val="2"/>
          </rPr>
          <t>Becky Dzingeleski:</t>
        </r>
        <r>
          <rPr>
            <sz val="9"/>
            <color indexed="81"/>
            <rFont val="Tahoma"/>
            <family val="2"/>
          </rPr>
          <t xml:space="preserve">
Per FOD is a new Unit.  Contributions began in 2018</t>
        </r>
      </text>
    </comment>
    <comment ref="DTJ19" authorId="0" shapeId="0" xr:uid="{975E3896-EF91-48D8-B85D-7F23D1C1FD82}">
      <text>
        <r>
          <rPr>
            <b/>
            <sz val="9"/>
            <color indexed="81"/>
            <rFont val="Tahoma"/>
            <family val="2"/>
          </rPr>
          <t>Becky Dzingeleski:</t>
        </r>
        <r>
          <rPr>
            <sz val="9"/>
            <color indexed="81"/>
            <rFont val="Tahoma"/>
            <family val="2"/>
          </rPr>
          <t xml:space="preserve">
Per FOD is a new Unit.  Contributions began in 2018</t>
        </r>
      </text>
    </comment>
    <comment ref="DTN19" authorId="0" shapeId="0" xr:uid="{B6F02722-1D7C-4B11-B7D1-620B21AFEBE9}">
      <text>
        <r>
          <rPr>
            <b/>
            <sz val="9"/>
            <color indexed="81"/>
            <rFont val="Tahoma"/>
            <family val="2"/>
          </rPr>
          <t>Becky Dzingeleski:</t>
        </r>
        <r>
          <rPr>
            <sz val="9"/>
            <color indexed="81"/>
            <rFont val="Tahoma"/>
            <family val="2"/>
          </rPr>
          <t xml:space="preserve">
Per FOD is a new Unit.  Contributions began in 2018</t>
        </r>
      </text>
    </comment>
    <comment ref="DTR19" authorId="0" shapeId="0" xr:uid="{E12A418C-B315-4D16-928A-7A9102662C4E}">
      <text>
        <r>
          <rPr>
            <b/>
            <sz val="9"/>
            <color indexed="81"/>
            <rFont val="Tahoma"/>
            <family val="2"/>
          </rPr>
          <t>Becky Dzingeleski:</t>
        </r>
        <r>
          <rPr>
            <sz val="9"/>
            <color indexed="81"/>
            <rFont val="Tahoma"/>
            <family val="2"/>
          </rPr>
          <t xml:space="preserve">
Per FOD is a new Unit.  Contributions began in 2018</t>
        </r>
      </text>
    </comment>
    <comment ref="DTV19" authorId="0" shapeId="0" xr:uid="{8BFDD563-B8BC-4673-8CEE-91C129E70DAA}">
      <text>
        <r>
          <rPr>
            <b/>
            <sz val="9"/>
            <color indexed="81"/>
            <rFont val="Tahoma"/>
            <family val="2"/>
          </rPr>
          <t>Becky Dzingeleski:</t>
        </r>
        <r>
          <rPr>
            <sz val="9"/>
            <color indexed="81"/>
            <rFont val="Tahoma"/>
            <family val="2"/>
          </rPr>
          <t xml:space="preserve">
Per FOD is a new Unit.  Contributions began in 2018</t>
        </r>
      </text>
    </comment>
    <comment ref="DTZ19" authorId="0" shapeId="0" xr:uid="{7D8A3E06-2846-4458-B65A-9D737DB0B1D5}">
      <text>
        <r>
          <rPr>
            <b/>
            <sz val="9"/>
            <color indexed="81"/>
            <rFont val="Tahoma"/>
            <family val="2"/>
          </rPr>
          <t>Becky Dzingeleski:</t>
        </r>
        <r>
          <rPr>
            <sz val="9"/>
            <color indexed="81"/>
            <rFont val="Tahoma"/>
            <family val="2"/>
          </rPr>
          <t xml:space="preserve">
Per FOD is a new Unit.  Contributions began in 2018</t>
        </r>
      </text>
    </comment>
    <comment ref="DUD19" authorId="0" shapeId="0" xr:uid="{CEF47450-1E5A-4EE8-997A-127321D5FB48}">
      <text>
        <r>
          <rPr>
            <b/>
            <sz val="9"/>
            <color indexed="81"/>
            <rFont val="Tahoma"/>
            <family val="2"/>
          </rPr>
          <t>Becky Dzingeleski:</t>
        </r>
        <r>
          <rPr>
            <sz val="9"/>
            <color indexed="81"/>
            <rFont val="Tahoma"/>
            <family val="2"/>
          </rPr>
          <t xml:space="preserve">
Per FOD is a new Unit.  Contributions began in 2018</t>
        </r>
      </text>
    </comment>
    <comment ref="DUH19" authorId="0" shapeId="0" xr:uid="{B371E701-D97A-4E72-8693-B1F51E0B396E}">
      <text>
        <r>
          <rPr>
            <b/>
            <sz val="9"/>
            <color indexed="81"/>
            <rFont val="Tahoma"/>
            <family val="2"/>
          </rPr>
          <t>Becky Dzingeleski:</t>
        </r>
        <r>
          <rPr>
            <sz val="9"/>
            <color indexed="81"/>
            <rFont val="Tahoma"/>
            <family val="2"/>
          </rPr>
          <t xml:space="preserve">
Per FOD is a new Unit.  Contributions began in 2018</t>
        </r>
      </text>
    </comment>
    <comment ref="DUL19" authorId="0" shapeId="0" xr:uid="{5E89E836-998B-4E8A-96B8-BCA9A6C16936}">
      <text>
        <r>
          <rPr>
            <b/>
            <sz val="9"/>
            <color indexed="81"/>
            <rFont val="Tahoma"/>
            <family val="2"/>
          </rPr>
          <t>Becky Dzingeleski:</t>
        </r>
        <r>
          <rPr>
            <sz val="9"/>
            <color indexed="81"/>
            <rFont val="Tahoma"/>
            <family val="2"/>
          </rPr>
          <t xml:space="preserve">
Per FOD is a new Unit.  Contributions began in 2018</t>
        </r>
      </text>
    </comment>
    <comment ref="DUP19" authorId="0" shapeId="0" xr:uid="{26E4DE54-2469-4E6E-AB1D-CD375B3D3A47}">
      <text>
        <r>
          <rPr>
            <b/>
            <sz val="9"/>
            <color indexed="81"/>
            <rFont val="Tahoma"/>
            <family val="2"/>
          </rPr>
          <t>Becky Dzingeleski:</t>
        </r>
        <r>
          <rPr>
            <sz val="9"/>
            <color indexed="81"/>
            <rFont val="Tahoma"/>
            <family val="2"/>
          </rPr>
          <t xml:space="preserve">
Per FOD is a new Unit.  Contributions began in 2018</t>
        </r>
      </text>
    </comment>
    <comment ref="DUT19" authorId="0" shapeId="0" xr:uid="{B8431472-B2B1-4DF3-8F5B-B751B7DCFCEC}">
      <text>
        <r>
          <rPr>
            <b/>
            <sz val="9"/>
            <color indexed="81"/>
            <rFont val="Tahoma"/>
            <family val="2"/>
          </rPr>
          <t>Becky Dzingeleski:</t>
        </r>
        <r>
          <rPr>
            <sz val="9"/>
            <color indexed="81"/>
            <rFont val="Tahoma"/>
            <family val="2"/>
          </rPr>
          <t xml:space="preserve">
Per FOD is a new Unit.  Contributions began in 2018</t>
        </r>
      </text>
    </comment>
    <comment ref="DUX19" authorId="0" shapeId="0" xr:uid="{0DF15A49-9961-43D9-AD53-1D3FF68E612E}">
      <text>
        <r>
          <rPr>
            <b/>
            <sz val="9"/>
            <color indexed="81"/>
            <rFont val="Tahoma"/>
            <family val="2"/>
          </rPr>
          <t>Becky Dzingeleski:</t>
        </r>
        <r>
          <rPr>
            <sz val="9"/>
            <color indexed="81"/>
            <rFont val="Tahoma"/>
            <family val="2"/>
          </rPr>
          <t xml:space="preserve">
Per FOD is a new Unit.  Contributions began in 2018</t>
        </r>
      </text>
    </comment>
    <comment ref="DVB19" authorId="0" shapeId="0" xr:uid="{34858649-6246-474B-8641-55CE4F3B6AEA}">
      <text>
        <r>
          <rPr>
            <b/>
            <sz val="9"/>
            <color indexed="81"/>
            <rFont val="Tahoma"/>
            <family val="2"/>
          </rPr>
          <t>Becky Dzingeleski:</t>
        </r>
        <r>
          <rPr>
            <sz val="9"/>
            <color indexed="81"/>
            <rFont val="Tahoma"/>
            <family val="2"/>
          </rPr>
          <t xml:space="preserve">
Per FOD is a new Unit.  Contributions began in 2018</t>
        </r>
      </text>
    </comment>
    <comment ref="DVF19" authorId="0" shapeId="0" xr:uid="{F94ED0F2-56E1-43AA-94BC-B0E2CAF80BDE}">
      <text>
        <r>
          <rPr>
            <b/>
            <sz val="9"/>
            <color indexed="81"/>
            <rFont val="Tahoma"/>
            <family val="2"/>
          </rPr>
          <t>Becky Dzingeleski:</t>
        </r>
        <r>
          <rPr>
            <sz val="9"/>
            <color indexed="81"/>
            <rFont val="Tahoma"/>
            <family val="2"/>
          </rPr>
          <t xml:space="preserve">
Per FOD is a new Unit.  Contributions began in 2018</t>
        </r>
      </text>
    </comment>
    <comment ref="DVJ19" authorId="0" shapeId="0" xr:uid="{B38D6637-46C8-48EF-BF29-39210F87D8FE}">
      <text>
        <r>
          <rPr>
            <b/>
            <sz val="9"/>
            <color indexed="81"/>
            <rFont val="Tahoma"/>
            <family val="2"/>
          </rPr>
          <t>Becky Dzingeleski:</t>
        </r>
        <r>
          <rPr>
            <sz val="9"/>
            <color indexed="81"/>
            <rFont val="Tahoma"/>
            <family val="2"/>
          </rPr>
          <t xml:space="preserve">
Per FOD is a new Unit.  Contributions began in 2018</t>
        </r>
      </text>
    </comment>
    <comment ref="DVN19" authorId="0" shapeId="0" xr:uid="{E3D0C874-F67A-4438-8C69-7AF219BE6417}">
      <text>
        <r>
          <rPr>
            <b/>
            <sz val="9"/>
            <color indexed="81"/>
            <rFont val="Tahoma"/>
            <family val="2"/>
          </rPr>
          <t>Becky Dzingeleski:</t>
        </r>
        <r>
          <rPr>
            <sz val="9"/>
            <color indexed="81"/>
            <rFont val="Tahoma"/>
            <family val="2"/>
          </rPr>
          <t xml:space="preserve">
Per FOD is a new Unit.  Contributions began in 2018</t>
        </r>
      </text>
    </comment>
    <comment ref="DVR19" authorId="0" shapeId="0" xr:uid="{5526E9D4-C4F5-4FE3-A235-23537C5FBA74}">
      <text>
        <r>
          <rPr>
            <b/>
            <sz val="9"/>
            <color indexed="81"/>
            <rFont val="Tahoma"/>
            <family val="2"/>
          </rPr>
          <t>Becky Dzingeleski:</t>
        </r>
        <r>
          <rPr>
            <sz val="9"/>
            <color indexed="81"/>
            <rFont val="Tahoma"/>
            <family val="2"/>
          </rPr>
          <t xml:space="preserve">
Per FOD is a new Unit.  Contributions began in 2018</t>
        </r>
      </text>
    </comment>
    <comment ref="DVV19" authorId="0" shapeId="0" xr:uid="{DF92AA22-A0B5-4D5B-9FFC-042D61AABD8B}">
      <text>
        <r>
          <rPr>
            <b/>
            <sz val="9"/>
            <color indexed="81"/>
            <rFont val="Tahoma"/>
            <family val="2"/>
          </rPr>
          <t>Becky Dzingeleski:</t>
        </r>
        <r>
          <rPr>
            <sz val="9"/>
            <color indexed="81"/>
            <rFont val="Tahoma"/>
            <family val="2"/>
          </rPr>
          <t xml:space="preserve">
Per FOD is a new Unit.  Contributions began in 2018</t>
        </r>
      </text>
    </comment>
    <comment ref="DVZ19" authorId="0" shapeId="0" xr:uid="{20EF3CC6-68C2-4558-B4A1-459C5050D035}">
      <text>
        <r>
          <rPr>
            <b/>
            <sz val="9"/>
            <color indexed="81"/>
            <rFont val="Tahoma"/>
            <family val="2"/>
          </rPr>
          <t>Becky Dzingeleski:</t>
        </r>
        <r>
          <rPr>
            <sz val="9"/>
            <color indexed="81"/>
            <rFont val="Tahoma"/>
            <family val="2"/>
          </rPr>
          <t xml:space="preserve">
Per FOD is a new Unit.  Contributions began in 2018</t>
        </r>
      </text>
    </comment>
    <comment ref="DWD19" authorId="0" shapeId="0" xr:uid="{703086AB-3147-4E76-A026-22B17FFCE4D6}">
      <text>
        <r>
          <rPr>
            <b/>
            <sz val="9"/>
            <color indexed="81"/>
            <rFont val="Tahoma"/>
            <family val="2"/>
          </rPr>
          <t>Becky Dzingeleski:</t>
        </r>
        <r>
          <rPr>
            <sz val="9"/>
            <color indexed="81"/>
            <rFont val="Tahoma"/>
            <family val="2"/>
          </rPr>
          <t xml:space="preserve">
Per FOD is a new Unit.  Contributions began in 2018</t>
        </r>
      </text>
    </comment>
    <comment ref="DWH19" authorId="0" shapeId="0" xr:uid="{3960837F-E494-46A3-9687-17DA06FF20C0}">
      <text>
        <r>
          <rPr>
            <b/>
            <sz val="9"/>
            <color indexed="81"/>
            <rFont val="Tahoma"/>
            <family val="2"/>
          </rPr>
          <t>Becky Dzingeleski:</t>
        </r>
        <r>
          <rPr>
            <sz val="9"/>
            <color indexed="81"/>
            <rFont val="Tahoma"/>
            <family val="2"/>
          </rPr>
          <t xml:space="preserve">
Per FOD is a new Unit.  Contributions began in 2018</t>
        </r>
      </text>
    </comment>
    <comment ref="DWL19" authorId="0" shapeId="0" xr:uid="{FD1BE07D-250C-4137-BCD1-41321F925073}">
      <text>
        <r>
          <rPr>
            <b/>
            <sz val="9"/>
            <color indexed="81"/>
            <rFont val="Tahoma"/>
            <family val="2"/>
          </rPr>
          <t>Becky Dzingeleski:</t>
        </r>
        <r>
          <rPr>
            <sz val="9"/>
            <color indexed="81"/>
            <rFont val="Tahoma"/>
            <family val="2"/>
          </rPr>
          <t xml:space="preserve">
Per FOD is a new Unit.  Contributions began in 2018</t>
        </r>
      </text>
    </comment>
    <comment ref="DWP19" authorId="0" shapeId="0" xr:uid="{0FA5BA10-2BCD-4346-94E0-6391055B826D}">
      <text>
        <r>
          <rPr>
            <b/>
            <sz val="9"/>
            <color indexed="81"/>
            <rFont val="Tahoma"/>
            <family val="2"/>
          </rPr>
          <t>Becky Dzingeleski:</t>
        </r>
        <r>
          <rPr>
            <sz val="9"/>
            <color indexed="81"/>
            <rFont val="Tahoma"/>
            <family val="2"/>
          </rPr>
          <t xml:space="preserve">
Per FOD is a new Unit.  Contributions began in 2018</t>
        </r>
      </text>
    </comment>
    <comment ref="DWT19" authorId="0" shapeId="0" xr:uid="{90F9FB0B-66DA-4432-901E-1FB7C69DD3C8}">
      <text>
        <r>
          <rPr>
            <b/>
            <sz val="9"/>
            <color indexed="81"/>
            <rFont val="Tahoma"/>
            <family val="2"/>
          </rPr>
          <t>Becky Dzingeleski:</t>
        </r>
        <r>
          <rPr>
            <sz val="9"/>
            <color indexed="81"/>
            <rFont val="Tahoma"/>
            <family val="2"/>
          </rPr>
          <t xml:space="preserve">
Per FOD is a new Unit.  Contributions began in 2018</t>
        </r>
      </text>
    </comment>
    <comment ref="DWX19" authorId="0" shapeId="0" xr:uid="{B8B16567-F595-408F-8B80-0B0F8EC66A62}">
      <text>
        <r>
          <rPr>
            <b/>
            <sz val="9"/>
            <color indexed="81"/>
            <rFont val="Tahoma"/>
            <family val="2"/>
          </rPr>
          <t>Becky Dzingeleski:</t>
        </r>
        <r>
          <rPr>
            <sz val="9"/>
            <color indexed="81"/>
            <rFont val="Tahoma"/>
            <family val="2"/>
          </rPr>
          <t xml:space="preserve">
Per FOD is a new Unit.  Contributions began in 2018</t>
        </r>
      </text>
    </comment>
    <comment ref="DXB19" authorId="0" shapeId="0" xr:uid="{277CDEA9-DC8A-41EB-8634-CC67ECFEEA56}">
      <text>
        <r>
          <rPr>
            <b/>
            <sz val="9"/>
            <color indexed="81"/>
            <rFont val="Tahoma"/>
            <family val="2"/>
          </rPr>
          <t>Becky Dzingeleski:</t>
        </r>
        <r>
          <rPr>
            <sz val="9"/>
            <color indexed="81"/>
            <rFont val="Tahoma"/>
            <family val="2"/>
          </rPr>
          <t xml:space="preserve">
Per FOD is a new Unit.  Contributions began in 2018</t>
        </r>
      </text>
    </comment>
    <comment ref="DXF19" authorId="0" shapeId="0" xr:uid="{EA188FDB-32B5-4A8C-94DC-8737D343B347}">
      <text>
        <r>
          <rPr>
            <b/>
            <sz val="9"/>
            <color indexed="81"/>
            <rFont val="Tahoma"/>
            <family val="2"/>
          </rPr>
          <t>Becky Dzingeleski:</t>
        </r>
        <r>
          <rPr>
            <sz val="9"/>
            <color indexed="81"/>
            <rFont val="Tahoma"/>
            <family val="2"/>
          </rPr>
          <t xml:space="preserve">
Per FOD is a new Unit.  Contributions began in 2018</t>
        </r>
      </text>
    </comment>
    <comment ref="DXJ19" authorId="0" shapeId="0" xr:uid="{5436DAEE-9220-4CD6-858D-C3E0ECA7EAE6}">
      <text>
        <r>
          <rPr>
            <b/>
            <sz val="9"/>
            <color indexed="81"/>
            <rFont val="Tahoma"/>
            <family val="2"/>
          </rPr>
          <t>Becky Dzingeleski:</t>
        </r>
        <r>
          <rPr>
            <sz val="9"/>
            <color indexed="81"/>
            <rFont val="Tahoma"/>
            <family val="2"/>
          </rPr>
          <t xml:space="preserve">
Per FOD is a new Unit.  Contributions began in 2018</t>
        </r>
      </text>
    </comment>
    <comment ref="DXN19" authorId="0" shapeId="0" xr:uid="{03915C3C-1A26-4683-985B-FE91FCB67D58}">
      <text>
        <r>
          <rPr>
            <b/>
            <sz val="9"/>
            <color indexed="81"/>
            <rFont val="Tahoma"/>
            <family val="2"/>
          </rPr>
          <t>Becky Dzingeleski:</t>
        </r>
        <r>
          <rPr>
            <sz val="9"/>
            <color indexed="81"/>
            <rFont val="Tahoma"/>
            <family val="2"/>
          </rPr>
          <t xml:space="preserve">
Per FOD is a new Unit.  Contributions began in 2018</t>
        </r>
      </text>
    </comment>
    <comment ref="DXR19" authorId="0" shapeId="0" xr:uid="{602EA7F9-4BAA-46E8-AA4F-8425E7F642BE}">
      <text>
        <r>
          <rPr>
            <b/>
            <sz val="9"/>
            <color indexed="81"/>
            <rFont val="Tahoma"/>
            <family val="2"/>
          </rPr>
          <t>Becky Dzingeleski:</t>
        </r>
        <r>
          <rPr>
            <sz val="9"/>
            <color indexed="81"/>
            <rFont val="Tahoma"/>
            <family val="2"/>
          </rPr>
          <t xml:space="preserve">
Per FOD is a new Unit.  Contributions began in 2018</t>
        </r>
      </text>
    </comment>
    <comment ref="DXV19" authorId="0" shapeId="0" xr:uid="{3AAC78FA-8EBA-4029-9E28-B573705D3F14}">
      <text>
        <r>
          <rPr>
            <b/>
            <sz val="9"/>
            <color indexed="81"/>
            <rFont val="Tahoma"/>
            <family val="2"/>
          </rPr>
          <t>Becky Dzingeleski:</t>
        </r>
        <r>
          <rPr>
            <sz val="9"/>
            <color indexed="81"/>
            <rFont val="Tahoma"/>
            <family val="2"/>
          </rPr>
          <t xml:space="preserve">
Per FOD is a new Unit.  Contributions began in 2018</t>
        </r>
      </text>
    </comment>
    <comment ref="DXZ19" authorId="0" shapeId="0" xr:uid="{DECEF932-1285-48EC-AF37-8E343140C75F}">
      <text>
        <r>
          <rPr>
            <b/>
            <sz val="9"/>
            <color indexed="81"/>
            <rFont val="Tahoma"/>
            <family val="2"/>
          </rPr>
          <t>Becky Dzingeleski:</t>
        </r>
        <r>
          <rPr>
            <sz val="9"/>
            <color indexed="81"/>
            <rFont val="Tahoma"/>
            <family val="2"/>
          </rPr>
          <t xml:space="preserve">
Per FOD is a new Unit.  Contributions began in 2018</t>
        </r>
      </text>
    </comment>
    <comment ref="DYD19" authorId="0" shapeId="0" xr:uid="{40287EAF-1D8D-4AE5-AFA6-47734E0DB325}">
      <text>
        <r>
          <rPr>
            <b/>
            <sz val="9"/>
            <color indexed="81"/>
            <rFont val="Tahoma"/>
            <family val="2"/>
          </rPr>
          <t>Becky Dzingeleski:</t>
        </r>
        <r>
          <rPr>
            <sz val="9"/>
            <color indexed="81"/>
            <rFont val="Tahoma"/>
            <family val="2"/>
          </rPr>
          <t xml:space="preserve">
Per FOD is a new Unit.  Contributions began in 2018</t>
        </r>
      </text>
    </comment>
    <comment ref="DYH19" authorId="0" shapeId="0" xr:uid="{65A1DFA4-D0AE-449B-9682-A7535D017A47}">
      <text>
        <r>
          <rPr>
            <b/>
            <sz val="9"/>
            <color indexed="81"/>
            <rFont val="Tahoma"/>
            <family val="2"/>
          </rPr>
          <t>Becky Dzingeleski:</t>
        </r>
        <r>
          <rPr>
            <sz val="9"/>
            <color indexed="81"/>
            <rFont val="Tahoma"/>
            <family val="2"/>
          </rPr>
          <t xml:space="preserve">
Per FOD is a new Unit.  Contributions began in 2018</t>
        </r>
      </text>
    </comment>
    <comment ref="DYL19" authorId="0" shapeId="0" xr:uid="{89C7B480-802E-410A-99BE-1C9A3FC41C75}">
      <text>
        <r>
          <rPr>
            <b/>
            <sz val="9"/>
            <color indexed="81"/>
            <rFont val="Tahoma"/>
            <family val="2"/>
          </rPr>
          <t>Becky Dzingeleski:</t>
        </r>
        <r>
          <rPr>
            <sz val="9"/>
            <color indexed="81"/>
            <rFont val="Tahoma"/>
            <family val="2"/>
          </rPr>
          <t xml:space="preserve">
Per FOD is a new Unit.  Contributions began in 2018</t>
        </r>
      </text>
    </comment>
    <comment ref="DYP19" authorId="0" shapeId="0" xr:uid="{5A3CA161-CE68-43E6-9A97-9C02634171F8}">
      <text>
        <r>
          <rPr>
            <b/>
            <sz val="9"/>
            <color indexed="81"/>
            <rFont val="Tahoma"/>
            <family val="2"/>
          </rPr>
          <t>Becky Dzingeleski:</t>
        </r>
        <r>
          <rPr>
            <sz val="9"/>
            <color indexed="81"/>
            <rFont val="Tahoma"/>
            <family val="2"/>
          </rPr>
          <t xml:space="preserve">
Per FOD is a new Unit.  Contributions began in 2018</t>
        </r>
      </text>
    </comment>
    <comment ref="DYT19" authorId="0" shapeId="0" xr:uid="{B5301B4D-25BF-452D-A28D-F38287407B0E}">
      <text>
        <r>
          <rPr>
            <b/>
            <sz val="9"/>
            <color indexed="81"/>
            <rFont val="Tahoma"/>
            <family val="2"/>
          </rPr>
          <t>Becky Dzingeleski:</t>
        </r>
        <r>
          <rPr>
            <sz val="9"/>
            <color indexed="81"/>
            <rFont val="Tahoma"/>
            <family val="2"/>
          </rPr>
          <t xml:space="preserve">
Per FOD is a new Unit.  Contributions began in 2018</t>
        </r>
      </text>
    </comment>
    <comment ref="DYX19" authorId="0" shapeId="0" xr:uid="{07D5B0BA-4855-4702-A6B4-514BF38315AE}">
      <text>
        <r>
          <rPr>
            <b/>
            <sz val="9"/>
            <color indexed="81"/>
            <rFont val="Tahoma"/>
            <family val="2"/>
          </rPr>
          <t>Becky Dzingeleski:</t>
        </r>
        <r>
          <rPr>
            <sz val="9"/>
            <color indexed="81"/>
            <rFont val="Tahoma"/>
            <family val="2"/>
          </rPr>
          <t xml:space="preserve">
Per FOD is a new Unit.  Contributions began in 2018</t>
        </r>
      </text>
    </comment>
    <comment ref="DZB19" authorId="0" shapeId="0" xr:uid="{14AEAC21-A060-46A4-B4BD-C0CA82929EB7}">
      <text>
        <r>
          <rPr>
            <b/>
            <sz val="9"/>
            <color indexed="81"/>
            <rFont val="Tahoma"/>
            <family val="2"/>
          </rPr>
          <t>Becky Dzingeleski:</t>
        </r>
        <r>
          <rPr>
            <sz val="9"/>
            <color indexed="81"/>
            <rFont val="Tahoma"/>
            <family val="2"/>
          </rPr>
          <t xml:space="preserve">
Per FOD is a new Unit.  Contributions began in 2018</t>
        </r>
      </text>
    </comment>
    <comment ref="DZF19" authorId="0" shapeId="0" xr:uid="{0D5B4147-E18A-4010-992D-F8F901961592}">
      <text>
        <r>
          <rPr>
            <b/>
            <sz val="9"/>
            <color indexed="81"/>
            <rFont val="Tahoma"/>
            <family val="2"/>
          </rPr>
          <t>Becky Dzingeleski:</t>
        </r>
        <r>
          <rPr>
            <sz val="9"/>
            <color indexed="81"/>
            <rFont val="Tahoma"/>
            <family val="2"/>
          </rPr>
          <t xml:space="preserve">
Per FOD is a new Unit.  Contributions began in 2018</t>
        </r>
      </text>
    </comment>
    <comment ref="DZJ19" authorId="0" shapeId="0" xr:uid="{7FB2D434-7271-40CB-9506-EB1FC6794D81}">
      <text>
        <r>
          <rPr>
            <b/>
            <sz val="9"/>
            <color indexed="81"/>
            <rFont val="Tahoma"/>
            <family val="2"/>
          </rPr>
          <t>Becky Dzingeleski:</t>
        </r>
        <r>
          <rPr>
            <sz val="9"/>
            <color indexed="81"/>
            <rFont val="Tahoma"/>
            <family val="2"/>
          </rPr>
          <t xml:space="preserve">
Per FOD is a new Unit.  Contributions began in 2018</t>
        </r>
      </text>
    </comment>
    <comment ref="DZN19" authorId="0" shapeId="0" xr:uid="{C8308276-BEF5-40D6-A47C-ABCF1B20FAFA}">
      <text>
        <r>
          <rPr>
            <b/>
            <sz val="9"/>
            <color indexed="81"/>
            <rFont val="Tahoma"/>
            <family val="2"/>
          </rPr>
          <t>Becky Dzingeleski:</t>
        </r>
        <r>
          <rPr>
            <sz val="9"/>
            <color indexed="81"/>
            <rFont val="Tahoma"/>
            <family val="2"/>
          </rPr>
          <t xml:space="preserve">
Per FOD is a new Unit.  Contributions began in 2018</t>
        </r>
      </text>
    </comment>
    <comment ref="DZR19" authorId="0" shapeId="0" xr:uid="{E2DA9658-7604-4C69-80BC-AFFEAFD5F7DB}">
      <text>
        <r>
          <rPr>
            <b/>
            <sz val="9"/>
            <color indexed="81"/>
            <rFont val="Tahoma"/>
            <family val="2"/>
          </rPr>
          <t>Becky Dzingeleski:</t>
        </r>
        <r>
          <rPr>
            <sz val="9"/>
            <color indexed="81"/>
            <rFont val="Tahoma"/>
            <family val="2"/>
          </rPr>
          <t xml:space="preserve">
Per FOD is a new Unit.  Contributions began in 2018</t>
        </r>
      </text>
    </comment>
    <comment ref="DZV19" authorId="0" shapeId="0" xr:uid="{9A721617-D022-48E8-9572-96F96C5487A6}">
      <text>
        <r>
          <rPr>
            <b/>
            <sz val="9"/>
            <color indexed="81"/>
            <rFont val="Tahoma"/>
            <family val="2"/>
          </rPr>
          <t>Becky Dzingeleski:</t>
        </r>
        <r>
          <rPr>
            <sz val="9"/>
            <color indexed="81"/>
            <rFont val="Tahoma"/>
            <family val="2"/>
          </rPr>
          <t xml:space="preserve">
Per FOD is a new Unit.  Contributions began in 2018</t>
        </r>
      </text>
    </comment>
    <comment ref="DZZ19" authorId="0" shapeId="0" xr:uid="{7D3D0E53-0186-4682-A45C-FEF35647AC7B}">
      <text>
        <r>
          <rPr>
            <b/>
            <sz val="9"/>
            <color indexed="81"/>
            <rFont val="Tahoma"/>
            <family val="2"/>
          </rPr>
          <t>Becky Dzingeleski:</t>
        </r>
        <r>
          <rPr>
            <sz val="9"/>
            <color indexed="81"/>
            <rFont val="Tahoma"/>
            <family val="2"/>
          </rPr>
          <t xml:space="preserve">
Per FOD is a new Unit.  Contributions began in 2018</t>
        </r>
      </text>
    </comment>
    <comment ref="EAD19" authorId="0" shapeId="0" xr:uid="{E0994F39-9E15-4C96-AE41-A90FE756207F}">
      <text>
        <r>
          <rPr>
            <b/>
            <sz val="9"/>
            <color indexed="81"/>
            <rFont val="Tahoma"/>
            <family val="2"/>
          </rPr>
          <t>Becky Dzingeleski:</t>
        </r>
        <r>
          <rPr>
            <sz val="9"/>
            <color indexed="81"/>
            <rFont val="Tahoma"/>
            <family val="2"/>
          </rPr>
          <t xml:space="preserve">
Per FOD is a new Unit.  Contributions began in 2018</t>
        </r>
      </text>
    </comment>
    <comment ref="EAH19" authorId="0" shapeId="0" xr:uid="{E2D02C63-F4F6-4739-80C3-C0255809AE0F}">
      <text>
        <r>
          <rPr>
            <b/>
            <sz val="9"/>
            <color indexed="81"/>
            <rFont val="Tahoma"/>
            <family val="2"/>
          </rPr>
          <t>Becky Dzingeleski:</t>
        </r>
        <r>
          <rPr>
            <sz val="9"/>
            <color indexed="81"/>
            <rFont val="Tahoma"/>
            <family val="2"/>
          </rPr>
          <t xml:space="preserve">
Per FOD is a new Unit.  Contributions began in 2018</t>
        </r>
      </text>
    </comment>
    <comment ref="EAL19" authorId="0" shapeId="0" xr:uid="{F09209DE-E73D-4979-93CC-A74C7520D338}">
      <text>
        <r>
          <rPr>
            <b/>
            <sz val="9"/>
            <color indexed="81"/>
            <rFont val="Tahoma"/>
            <family val="2"/>
          </rPr>
          <t>Becky Dzingeleski:</t>
        </r>
        <r>
          <rPr>
            <sz val="9"/>
            <color indexed="81"/>
            <rFont val="Tahoma"/>
            <family val="2"/>
          </rPr>
          <t xml:space="preserve">
Per FOD is a new Unit.  Contributions began in 2018</t>
        </r>
      </text>
    </comment>
    <comment ref="EAP19" authorId="0" shapeId="0" xr:uid="{D1C3740A-4A7F-4EA7-B658-5991D3D87FDD}">
      <text>
        <r>
          <rPr>
            <b/>
            <sz val="9"/>
            <color indexed="81"/>
            <rFont val="Tahoma"/>
            <family val="2"/>
          </rPr>
          <t>Becky Dzingeleski:</t>
        </r>
        <r>
          <rPr>
            <sz val="9"/>
            <color indexed="81"/>
            <rFont val="Tahoma"/>
            <family val="2"/>
          </rPr>
          <t xml:space="preserve">
Per FOD is a new Unit.  Contributions began in 2018</t>
        </r>
      </text>
    </comment>
    <comment ref="EAT19" authorId="0" shapeId="0" xr:uid="{1FE1046B-B03D-4A1A-B3D7-33067B7AF9E9}">
      <text>
        <r>
          <rPr>
            <b/>
            <sz val="9"/>
            <color indexed="81"/>
            <rFont val="Tahoma"/>
            <family val="2"/>
          </rPr>
          <t>Becky Dzingeleski:</t>
        </r>
        <r>
          <rPr>
            <sz val="9"/>
            <color indexed="81"/>
            <rFont val="Tahoma"/>
            <family val="2"/>
          </rPr>
          <t xml:space="preserve">
Per FOD is a new Unit.  Contributions began in 2018</t>
        </r>
      </text>
    </comment>
    <comment ref="EAX19" authorId="0" shapeId="0" xr:uid="{30AFECBC-EF65-4E29-AEBD-C2333AB55FE3}">
      <text>
        <r>
          <rPr>
            <b/>
            <sz val="9"/>
            <color indexed="81"/>
            <rFont val="Tahoma"/>
            <family val="2"/>
          </rPr>
          <t>Becky Dzingeleski:</t>
        </r>
        <r>
          <rPr>
            <sz val="9"/>
            <color indexed="81"/>
            <rFont val="Tahoma"/>
            <family val="2"/>
          </rPr>
          <t xml:space="preserve">
Per FOD is a new Unit.  Contributions began in 2018</t>
        </r>
      </text>
    </comment>
    <comment ref="EBB19" authorId="0" shapeId="0" xr:uid="{BDE717EA-62E6-4674-93C7-C500FA898B75}">
      <text>
        <r>
          <rPr>
            <b/>
            <sz val="9"/>
            <color indexed="81"/>
            <rFont val="Tahoma"/>
            <family val="2"/>
          </rPr>
          <t>Becky Dzingeleski:</t>
        </r>
        <r>
          <rPr>
            <sz val="9"/>
            <color indexed="81"/>
            <rFont val="Tahoma"/>
            <family val="2"/>
          </rPr>
          <t xml:space="preserve">
Per FOD is a new Unit.  Contributions began in 2018</t>
        </r>
      </text>
    </comment>
    <comment ref="EBF19" authorId="0" shapeId="0" xr:uid="{5298ED8A-EC0E-47DD-9B22-7F183309F645}">
      <text>
        <r>
          <rPr>
            <b/>
            <sz val="9"/>
            <color indexed="81"/>
            <rFont val="Tahoma"/>
            <family val="2"/>
          </rPr>
          <t>Becky Dzingeleski:</t>
        </r>
        <r>
          <rPr>
            <sz val="9"/>
            <color indexed="81"/>
            <rFont val="Tahoma"/>
            <family val="2"/>
          </rPr>
          <t xml:space="preserve">
Per FOD is a new Unit.  Contributions began in 2018</t>
        </r>
      </text>
    </comment>
    <comment ref="EBJ19" authorId="0" shapeId="0" xr:uid="{726895B3-2D66-453B-879F-34524BA34D8E}">
      <text>
        <r>
          <rPr>
            <b/>
            <sz val="9"/>
            <color indexed="81"/>
            <rFont val="Tahoma"/>
            <family val="2"/>
          </rPr>
          <t>Becky Dzingeleski:</t>
        </r>
        <r>
          <rPr>
            <sz val="9"/>
            <color indexed="81"/>
            <rFont val="Tahoma"/>
            <family val="2"/>
          </rPr>
          <t xml:space="preserve">
Per FOD is a new Unit.  Contributions began in 2018</t>
        </r>
      </text>
    </comment>
    <comment ref="EBN19" authorId="0" shapeId="0" xr:uid="{C6E01E70-3CC9-44AB-A06E-908B0FE9F980}">
      <text>
        <r>
          <rPr>
            <b/>
            <sz val="9"/>
            <color indexed="81"/>
            <rFont val="Tahoma"/>
            <family val="2"/>
          </rPr>
          <t>Becky Dzingeleski:</t>
        </r>
        <r>
          <rPr>
            <sz val="9"/>
            <color indexed="81"/>
            <rFont val="Tahoma"/>
            <family val="2"/>
          </rPr>
          <t xml:space="preserve">
Per FOD is a new Unit.  Contributions began in 2018</t>
        </r>
      </text>
    </comment>
    <comment ref="EBR19" authorId="0" shapeId="0" xr:uid="{C5C711BB-B007-4E21-9FFF-9037F8692918}">
      <text>
        <r>
          <rPr>
            <b/>
            <sz val="9"/>
            <color indexed="81"/>
            <rFont val="Tahoma"/>
            <family val="2"/>
          </rPr>
          <t>Becky Dzingeleski:</t>
        </r>
        <r>
          <rPr>
            <sz val="9"/>
            <color indexed="81"/>
            <rFont val="Tahoma"/>
            <family val="2"/>
          </rPr>
          <t xml:space="preserve">
Per FOD is a new Unit.  Contributions began in 2018</t>
        </r>
      </text>
    </comment>
    <comment ref="EBV19" authorId="0" shapeId="0" xr:uid="{16BA356F-0D31-4152-A18A-5D7CC67AAAC1}">
      <text>
        <r>
          <rPr>
            <b/>
            <sz val="9"/>
            <color indexed="81"/>
            <rFont val="Tahoma"/>
            <family val="2"/>
          </rPr>
          <t>Becky Dzingeleski:</t>
        </r>
        <r>
          <rPr>
            <sz val="9"/>
            <color indexed="81"/>
            <rFont val="Tahoma"/>
            <family val="2"/>
          </rPr>
          <t xml:space="preserve">
Per FOD is a new Unit.  Contributions began in 2018</t>
        </r>
      </text>
    </comment>
    <comment ref="EBZ19" authorId="0" shapeId="0" xr:uid="{361ACACF-B7A4-49CC-9694-A18193A0D215}">
      <text>
        <r>
          <rPr>
            <b/>
            <sz val="9"/>
            <color indexed="81"/>
            <rFont val="Tahoma"/>
            <family val="2"/>
          </rPr>
          <t>Becky Dzingeleski:</t>
        </r>
        <r>
          <rPr>
            <sz val="9"/>
            <color indexed="81"/>
            <rFont val="Tahoma"/>
            <family val="2"/>
          </rPr>
          <t xml:space="preserve">
Per FOD is a new Unit.  Contributions began in 2018</t>
        </r>
      </text>
    </comment>
    <comment ref="ECD19" authorId="0" shapeId="0" xr:uid="{96C594C8-40C2-4978-AF33-C3E42206B44B}">
      <text>
        <r>
          <rPr>
            <b/>
            <sz val="9"/>
            <color indexed="81"/>
            <rFont val="Tahoma"/>
            <family val="2"/>
          </rPr>
          <t>Becky Dzingeleski:</t>
        </r>
        <r>
          <rPr>
            <sz val="9"/>
            <color indexed="81"/>
            <rFont val="Tahoma"/>
            <family val="2"/>
          </rPr>
          <t xml:space="preserve">
Per FOD is a new Unit.  Contributions began in 2018</t>
        </r>
      </text>
    </comment>
    <comment ref="ECH19" authorId="0" shapeId="0" xr:uid="{03A2D542-829C-4D0F-BF9B-25968861283B}">
      <text>
        <r>
          <rPr>
            <b/>
            <sz val="9"/>
            <color indexed="81"/>
            <rFont val="Tahoma"/>
            <family val="2"/>
          </rPr>
          <t>Becky Dzingeleski:</t>
        </r>
        <r>
          <rPr>
            <sz val="9"/>
            <color indexed="81"/>
            <rFont val="Tahoma"/>
            <family val="2"/>
          </rPr>
          <t xml:space="preserve">
Per FOD is a new Unit.  Contributions began in 2018</t>
        </r>
      </text>
    </comment>
    <comment ref="ECL19" authorId="0" shapeId="0" xr:uid="{CFF95941-33C7-4E5F-BD15-16CB583168C2}">
      <text>
        <r>
          <rPr>
            <b/>
            <sz val="9"/>
            <color indexed="81"/>
            <rFont val="Tahoma"/>
            <family val="2"/>
          </rPr>
          <t>Becky Dzingeleski:</t>
        </r>
        <r>
          <rPr>
            <sz val="9"/>
            <color indexed="81"/>
            <rFont val="Tahoma"/>
            <family val="2"/>
          </rPr>
          <t xml:space="preserve">
Per FOD is a new Unit.  Contributions began in 2018</t>
        </r>
      </text>
    </comment>
    <comment ref="ECP19" authorId="0" shapeId="0" xr:uid="{C4F2179E-B230-473F-A348-102FD92F4411}">
      <text>
        <r>
          <rPr>
            <b/>
            <sz val="9"/>
            <color indexed="81"/>
            <rFont val="Tahoma"/>
            <family val="2"/>
          </rPr>
          <t>Becky Dzingeleski:</t>
        </r>
        <r>
          <rPr>
            <sz val="9"/>
            <color indexed="81"/>
            <rFont val="Tahoma"/>
            <family val="2"/>
          </rPr>
          <t xml:space="preserve">
Per FOD is a new Unit.  Contributions began in 2018</t>
        </r>
      </text>
    </comment>
    <comment ref="ECT19" authorId="0" shapeId="0" xr:uid="{78DA8B54-B4EF-4F4F-9C6C-64F88EEC671C}">
      <text>
        <r>
          <rPr>
            <b/>
            <sz val="9"/>
            <color indexed="81"/>
            <rFont val="Tahoma"/>
            <family val="2"/>
          </rPr>
          <t>Becky Dzingeleski:</t>
        </r>
        <r>
          <rPr>
            <sz val="9"/>
            <color indexed="81"/>
            <rFont val="Tahoma"/>
            <family val="2"/>
          </rPr>
          <t xml:space="preserve">
Per FOD is a new Unit.  Contributions began in 2018</t>
        </r>
      </text>
    </comment>
    <comment ref="ECX19" authorId="0" shapeId="0" xr:uid="{FE423373-64B4-4E1E-9BCA-95DACC3401EE}">
      <text>
        <r>
          <rPr>
            <b/>
            <sz val="9"/>
            <color indexed="81"/>
            <rFont val="Tahoma"/>
            <family val="2"/>
          </rPr>
          <t>Becky Dzingeleski:</t>
        </r>
        <r>
          <rPr>
            <sz val="9"/>
            <color indexed="81"/>
            <rFont val="Tahoma"/>
            <family val="2"/>
          </rPr>
          <t xml:space="preserve">
Per FOD is a new Unit.  Contributions began in 2018</t>
        </r>
      </text>
    </comment>
    <comment ref="EDB19" authorId="0" shapeId="0" xr:uid="{C47164C9-BB68-4A81-A6CD-B17B1B6D6454}">
      <text>
        <r>
          <rPr>
            <b/>
            <sz val="9"/>
            <color indexed="81"/>
            <rFont val="Tahoma"/>
            <family val="2"/>
          </rPr>
          <t>Becky Dzingeleski:</t>
        </r>
        <r>
          <rPr>
            <sz val="9"/>
            <color indexed="81"/>
            <rFont val="Tahoma"/>
            <family val="2"/>
          </rPr>
          <t xml:space="preserve">
Per FOD is a new Unit.  Contributions began in 2018</t>
        </r>
      </text>
    </comment>
    <comment ref="EDF19" authorId="0" shapeId="0" xr:uid="{2C8CEAA2-2173-4875-B12C-CA29C7A57A94}">
      <text>
        <r>
          <rPr>
            <b/>
            <sz val="9"/>
            <color indexed="81"/>
            <rFont val="Tahoma"/>
            <family val="2"/>
          </rPr>
          <t>Becky Dzingeleski:</t>
        </r>
        <r>
          <rPr>
            <sz val="9"/>
            <color indexed="81"/>
            <rFont val="Tahoma"/>
            <family val="2"/>
          </rPr>
          <t xml:space="preserve">
Per FOD is a new Unit.  Contributions began in 2018</t>
        </r>
      </text>
    </comment>
    <comment ref="EDJ19" authorId="0" shapeId="0" xr:uid="{703565A7-A369-4E79-B03E-6609D8F39C42}">
      <text>
        <r>
          <rPr>
            <b/>
            <sz val="9"/>
            <color indexed="81"/>
            <rFont val="Tahoma"/>
            <family val="2"/>
          </rPr>
          <t>Becky Dzingeleski:</t>
        </r>
        <r>
          <rPr>
            <sz val="9"/>
            <color indexed="81"/>
            <rFont val="Tahoma"/>
            <family val="2"/>
          </rPr>
          <t xml:space="preserve">
Per FOD is a new Unit.  Contributions began in 2018</t>
        </r>
      </text>
    </comment>
    <comment ref="EDN19" authorId="0" shapeId="0" xr:uid="{8F2B907D-9986-4D6B-AAD4-A5C00270B0F6}">
      <text>
        <r>
          <rPr>
            <b/>
            <sz val="9"/>
            <color indexed="81"/>
            <rFont val="Tahoma"/>
            <family val="2"/>
          </rPr>
          <t>Becky Dzingeleski:</t>
        </r>
        <r>
          <rPr>
            <sz val="9"/>
            <color indexed="81"/>
            <rFont val="Tahoma"/>
            <family val="2"/>
          </rPr>
          <t xml:space="preserve">
Per FOD is a new Unit.  Contributions began in 2018</t>
        </r>
      </text>
    </comment>
    <comment ref="EDR19" authorId="0" shapeId="0" xr:uid="{57CB25D3-0487-4BAB-BB4D-B12E98AB5FEE}">
      <text>
        <r>
          <rPr>
            <b/>
            <sz val="9"/>
            <color indexed="81"/>
            <rFont val="Tahoma"/>
            <family val="2"/>
          </rPr>
          <t>Becky Dzingeleski:</t>
        </r>
        <r>
          <rPr>
            <sz val="9"/>
            <color indexed="81"/>
            <rFont val="Tahoma"/>
            <family val="2"/>
          </rPr>
          <t xml:space="preserve">
Per FOD is a new Unit.  Contributions began in 2018</t>
        </r>
      </text>
    </comment>
    <comment ref="EDV19" authorId="0" shapeId="0" xr:uid="{6F89F1D5-6DBC-40E5-9A79-BB99DCF5E8AC}">
      <text>
        <r>
          <rPr>
            <b/>
            <sz val="9"/>
            <color indexed="81"/>
            <rFont val="Tahoma"/>
            <family val="2"/>
          </rPr>
          <t>Becky Dzingeleski:</t>
        </r>
        <r>
          <rPr>
            <sz val="9"/>
            <color indexed="81"/>
            <rFont val="Tahoma"/>
            <family val="2"/>
          </rPr>
          <t xml:space="preserve">
Per FOD is a new Unit.  Contributions began in 2018</t>
        </r>
      </text>
    </comment>
    <comment ref="EDZ19" authorId="0" shapeId="0" xr:uid="{67643608-561D-45CB-8707-DEE9CA84B5CC}">
      <text>
        <r>
          <rPr>
            <b/>
            <sz val="9"/>
            <color indexed="81"/>
            <rFont val="Tahoma"/>
            <family val="2"/>
          </rPr>
          <t>Becky Dzingeleski:</t>
        </r>
        <r>
          <rPr>
            <sz val="9"/>
            <color indexed="81"/>
            <rFont val="Tahoma"/>
            <family val="2"/>
          </rPr>
          <t xml:space="preserve">
Per FOD is a new Unit.  Contributions began in 2018</t>
        </r>
      </text>
    </comment>
    <comment ref="EED19" authorId="0" shapeId="0" xr:uid="{B27ABFF9-F909-4CE9-AF05-D1ED3531BD7B}">
      <text>
        <r>
          <rPr>
            <b/>
            <sz val="9"/>
            <color indexed="81"/>
            <rFont val="Tahoma"/>
            <family val="2"/>
          </rPr>
          <t>Becky Dzingeleski:</t>
        </r>
        <r>
          <rPr>
            <sz val="9"/>
            <color indexed="81"/>
            <rFont val="Tahoma"/>
            <family val="2"/>
          </rPr>
          <t xml:space="preserve">
Per FOD is a new Unit.  Contributions began in 2018</t>
        </r>
      </text>
    </comment>
    <comment ref="EEH19" authorId="0" shapeId="0" xr:uid="{762BA118-F6CC-467D-A5EF-D984C559E074}">
      <text>
        <r>
          <rPr>
            <b/>
            <sz val="9"/>
            <color indexed="81"/>
            <rFont val="Tahoma"/>
            <family val="2"/>
          </rPr>
          <t>Becky Dzingeleski:</t>
        </r>
        <r>
          <rPr>
            <sz val="9"/>
            <color indexed="81"/>
            <rFont val="Tahoma"/>
            <family val="2"/>
          </rPr>
          <t xml:space="preserve">
Per FOD is a new Unit.  Contributions began in 2018</t>
        </r>
      </text>
    </comment>
    <comment ref="EEL19" authorId="0" shapeId="0" xr:uid="{EC65D995-0231-4E20-BEB1-456BBA7E74DE}">
      <text>
        <r>
          <rPr>
            <b/>
            <sz val="9"/>
            <color indexed="81"/>
            <rFont val="Tahoma"/>
            <family val="2"/>
          </rPr>
          <t>Becky Dzingeleski:</t>
        </r>
        <r>
          <rPr>
            <sz val="9"/>
            <color indexed="81"/>
            <rFont val="Tahoma"/>
            <family val="2"/>
          </rPr>
          <t xml:space="preserve">
Per FOD is a new Unit.  Contributions began in 2018</t>
        </r>
      </text>
    </comment>
    <comment ref="EEP19" authorId="0" shapeId="0" xr:uid="{25F9490E-8727-457B-841B-3EFA4F8F5C36}">
      <text>
        <r>
          <rPr>
            <b/>
            <sz val="9"/>
            <color indexed="81"/>
            <rFont val="Tahoma"/>
            <family val="2"/>
          </rPr>
          <t>Becky Dzingeleski:</t>
        </r>
        <r>
          <rPr>
            <sz val="9"/>
            <color indexed="81"/>
            <rFont val="Tahoma"/>
            <family val="2"/>
          </rPr>
          <t xml:space="preserve">
Per FOD is a new Unit.  Contributions began in 2018</t>
        </r>
      </text>
    </comment>
    <comment ref="EET19" authorId="0" shapeId="0" xr:uid="{0A79BE1E-B4E9-42FE-8C28-820BFDA8CB02}">
      <text>
        <r>
          <rPr>
            <b/>
            <sz val="9"/>
            <color indexed="81"/>
            <rFont val="Tahoma"/>
            <family val="2"/>
          </rPr>
          <t>Becky Dzingeleski:</t>
        </r>
        <r>
          <rPr>
            <sz val="9"/>
            <color indexed="81"/>
            <rFont val="Tahoma"/>
            <family val="2"/>
          </rPr>
          <t xml:space="preserve">
Per FOD is a new Unit.  Contributions began in 2018</t>
        </r>
      </text>
    </comment>
    <comment ref="EEX19" authorId="0" shapeId="0" xr:uid="{FF05F07F-2524-4DDB-8071-A614ECC9F90A}">
      <text>
        <r>
          <rPr>
            <b/>
            <sz val="9"/>
            <color indexed="81"/>
            <rFont val="Tahoma"/>
            <family val="2"/>
          </rPr>
          <t>Becky Dzingeleski:</t>
        </r>
        <r>
          <rPr>
            <sz val="9"/>
            <color indexed="81"/>
            <rFont val="Tahoma"/>
            <family val="2"/>
          </rPr>
          <t xml:space="preserve">
Per FOD is a new Unit.  Contributions began in 2018</t>
        </r>
      </text>
    </comment>
    <comment ref="EFB19" authorId="0" shapeId="0" xr:uid="{9AB94F71-4B09-4C68-98A8-BB7648A701BD}">
      <text>
        <r>
          <rPr>
            <b/>
            <sz val="9"/>
            <color indexed="81"/>
            <rFont val="Tahoma"/>
            <family val="2"/>
          </rPr>
          <t>Becky Dzingeleski:</t>
        </r>
        <r>
          <rPr>
            <sz val="9"/>
            <color indexed="81"/>
            <rFont val="Tahoma"/>
            <family val="2"/>
          </rPr>
          <t xml:space="preserve">
Per FOD is a new Unit.  Contributions began in 2018</t>
        </r>
      </text>
    </comment>
    <comment ref="EFF19" authorId="0" shapeId="0" xr:uid="{B0C77DCB-F944-4015-9167-9E0CC0E1EAF2}">
      <text>
        <r>
          <rPr>
            <b/>
            <sz val="9"/>
            <color indexed="81"/>
            <rFont val="Tahoma"/>
            <family val="2"/>
          </rPr>
          <t>Becky Dzingeleski:</t>
        </r>
        <r>
          <rPr>
            <sz val="9"/>
            <color indexed="81"/>
            <rFont val="Tahoma"/>
            <family val="2"/>
          </rPr>
          <t xml:space="preserve">
Per FOD is a new Unit.  Contributions began in 2018</t>
        </r>
      </text>
    </comment>
    <comment ref="EFJ19" authorId="0" shapeId="0" xr:uid="{8039527A-B19F-4F5D-8694-6740ECA2C929}">
      <text>
        <r>
          <rPr>
            <b/>
            <sz val="9"/>
            <color indexed="81"/>
            <rFont val="Tahoma"/>
            <family val="2"/>
          </rPr>
          <t>Becky Dzingeleski:</t>
        </r>
        <r>
          <rPr>
            <sz val="9"/>
            <color indexed="81"/>
            <rFont val="Tahoma"/>
            <family val="2"/>
          </rPr>
          <t xml:space="preserve">
Per FOD is a new Unit.  Contributions began in 2018</t>
        </r>
      </text>
    </comment>
    <comment ref="EFN19" authorId="0" shapeId="0" xr:uid="{946F836A-6495-4969-A0C8-97DCD662BE84}">
      <text>
        <r>
          <rPr>
            <b/>
            <sz val="9"/>
            <color indexed="81"/>
            <rFont val="Tahoma"/>
            <family val="2"/>
          </rPr>
          <t>Becky Dzingeleski:</t>
        </r>
        <r>
          <rPr>
            <sz val="9"/>
            <color indexed="81"/>
            <rFont val="Tahoma"/>
            <family val="2"/>
          </rPr>
          <t xml:space="preserve">
Per FOD is a new Unit.  Contributions began in 2018</t>
        </r>
      </text>
    </comment>
    <comment ref="EFR19" authorId="0" shapeId="0" xr:uid="{73C28D08-6B47-4C2C-AE56-9A8A608F9FA5}">
      <text>
        <r>
          <rPr>
            <b/>
            <sz val="9"/>
            <color indexed="81"/>
            <rFont val="Tahoma"/>
            <family val="2"/>
          </rPr>
          <t>Becky Dzingeleski:</t>
        </r>
        <r>
          <rPr>
            <sz val="9"/>
            <color indexed="81"/>
            <rFont val="Tahoma"/>
            <family val="2"/>
          </rPr>
          <t xml:space="preserve">
Per FOD is a new Unit.  Contributions began in 2018</t>
        </r>
      </text>
    </comment>
    <comment ref="EFV19" authorId="0" shapeId="0" xr:uid="{C6BD0107-B8D3-47AB-B6B0-AFFF0ACB24AC}">
      <text>
        <r>
          <rPr>
            <b/>
            <sz val="9"/>
            <color indexed="81"/>
            <rFont val="Tahoma"/>
            <family val="2"/>
          </rPr>
          <t>Becky Dzingeleski:</t>
        </r>
        <r>
          <rPr>
            <sz val="9"/>
            <color indexed="81"/>
            <rFont val="Tahoma"/>
            <family val="2"/>
          </rPr>
          <t xml:space="preserve">
Per FOD is a new Unit.  Contributions began in 2018</t>
        </r>
      </text>
    </comment>
    <comment ref="EFZ19" authorId="0" shapeId="0" xr:uid="{D539E1E7-35FF-4BDE-B961-BBDCC34DCD15}">
      <text>
        <r>
          <rPr>
            <b/>
            <sz val="9"/>
            <color indexed="81"/>
            <rFont val="Tahoma"/>
            <family val="2"/>
          </rPr>
          <t>Becky Dzingeleski:</t>
        </r>
        <r>
          <rPr>
            <sz val="9"/>
            <color indexed="81"/>
            <rFont val="Tahoma"/>
            <family val="2"/>
          </rPr>
          <t xml:space="preserve">
Per FOD is a new Unit.  Contributions began in 2018</t>
        </r>
      </text>
    </comment>
    <comment ref="EGD19" authorId="0" shapeId="0" xr:uid="{E8E5D9C8-F2E0-44A8-B63C-09FF88CDA4A3}">
      <text>
        <r>
          <rPr>
            <b/>
            <sz val="9"/>
            <color indexed="81"/>
            <rFont val="Tahoma"/>
            <family val="2"/>
          </rPr>
          <t>Becky Dzingeleski:</t>
        </r>
        <r>
          <rPr>
            <sz val="9"/>
            <color indexed="81"/>
            <rFont val="Tahoma"/>
            <family val="2"/>
          </rPr>
          <t xml:space="preserve">
Per FOD is a new Unit.  Contributions began in 2018</t>
        </r>
      </text>
    </comment>
    <comment ref="EGH19" authorId="0" shapeId="0" xr:uid="{074C1398-8AF7-411B-81BD-5AA9E1C8AEED}">
      <text>
        <r>
          <rPr>
            <b/>
            <sz val="9"/>
            <color indexed="81"/>
            <rFont val="Tahoma"/>
            <family val="2"/>
          </rPr>
          <t>Becky Dzingeleski:</t>
        </r>
        <r>
          <rPr>
            <sz val="9"/>
            <color indexed="81"/>
            <rFont val="Tahoma"/>
            <family val="2"/>
          </rPr>
          <t xml:space="preserve">
Per FOD is a new Unit.  Contributions began in 2018</t>
        </r>
      </text>
    </comment>
    <comment ref="EGL19" authorId="0" shapeId="0" xr:uid="{82559317-8975-436E-8476-3D6E81EC0BCE}">
      <text>
        <r>
          <rPr>
            <b/>
            <sz val="9"/>
            <color indexed="81"/>
            <rFont val="Tahoma"/>
            <family val="2"/>
          </rPr>
          <t>Becky Dzingeleski:</t>
        </r>
        <r>
          <rPr>
            <sz val="9"/>
            <color indexed="81"/>
            <rFont val="Tahoma"/>
            <family val="2"/>
          </rPr>
          <t xml:space="preserve">
Per FOD is a new Unit.  Contributions began in 2018</t>
        </r>
      </text>
    </comment>
    <comment ref="EGP19" authorId="0" shapeId="0" xr:uid="{CC4B44B1-8587-48BE-806D-10E41DD0E480}">
      <text>
        <r>
          <rPr>
            <b/>
            <sz val="9"/>
            <color indexed="81"/>
            <rFont val="Tahoma"/>
            <family val="2"/>
          </rPr>
          <t>Becky Dzingeleski:</t>
        </r>
        <r>
          <rPr>
            <sz val="9"/>
            <color indexed="81"/>
            <rFont val="Tahoma"/>
            <family val="2"/>
          </rPr>
          <t xml:space="preserve">
Per FOD is a new Unit.  Contributions began in 2018</t>
        </r>
      </text>
    </comment>
    <comment ref="EGT19" authorId="0" shapeId="0" xr:uid="{02D3049F-2AA9-448D-9B03-EE519F53EC3E}">
      <text>
        <r>
          <rPr>
            <b/>
            <sz val="9"/>
            <color indexed="81"/>
            <rFont val="Tahoma"/>
            <family val="2"/>
          </rPr>
          <t>Becky Dzingeleski:</t>
        </r>
        <r>
          <rPr>
            <sz val="9"/>
            <color indexed="81"/>
            <rFont val="Tahoma"/>
            <family val="2"/>
          </rPr>
          <t xml:space="preserve">
Per FOD is a new Unit.  Contributions began in 2018</t>
        </r>
      </text>
    </comment>
    <comment ref="EGX19" authorId="0" shapeId="0" xr:uid="{DAE8FD1B-DF9E-4106-87F8-A7D8074E1190}">
      <text>
        <r>
          <rPr>
            <b/>
            <sz val="9"/>
            <color indexed="81"/>
            <rFont val="Tahoma"/>
            <family val="2"/>
          </rPr>
          <t>Becky Dzingeleski:</t>
        </r>
        <r>
          <rPr>
            <sz val="9"/>
            <color indexed="81"/>
            <rFont val="Tahoma"/>
            <family val="2"/>
          </rPr>
          <t xml:space="preserve">
Per FOD is a new Unit.  Contributions began in 2018</t>
        </r>
      </text>
    </comment>
    <comment ref="EHB19" authorId="0" shapeId="0" xr:uid="{F39E9D9E-71F1-4478-84D5-1CDCEDAB7B39}">
      <text>
        <r>
          <rPr>
            <b/>
            <sz val="9"/>
            <color indexed="81"/>
            <rFont val="Tahoma"/>
            <family val="2"/>
          </rPr>
          <t>Becky Dzingeleski:</t>
        </r>
        <r>
          <rPr>
            <sz val="9"/>
            <color indexed="81"/>
            <rFont val="Tahoma"/>
            <family val="2"/>
          </rPr>
          <t xml:space="preserve">
Per FOD is a new Unit.  Contributions began in 2018</t>
        </r>
      </text>
    </comment>
    <comment ref="EHF19" authorId="0" shapeId="0" xr:uid="{94C771FD-686F-4D42-B1D0-CDF546D204E3}">
      <text>
        <r>
          <rPr>
            <b/>
            <sz val="9"/>
            <color indexed="81"/>
            <rFont val="Tahoma"/>
            <family val="2"/>
          </rPr>
          <t>Becky Dzingeleski:</t>
        </r>
        <r>
          <rPr>
            <sz val="9"/>
            <color indexed="81"/>
            <rFont val="Tahoma"/>
            <family val="2"/>
          </rPr>
          <t xml:space="preserve">
Per FOD is a new Unit.  Contributions began in 2018</t>
        </r>
      </text>
    </comment>
    <comment ref="EHJ19" authorId="0" shapeId="0" xr:uid="{F119D5EA-8226-4333-A73C-1633AD966BAF}">
      <text>
        <r>
          <rPr>
            <b/>
            <sz val="9"/>
            <color indexed="81"/>
            <rFont val="Tahoma"/>
            <family val="2"/>
          </rPr>
          <t>Becky Dzingeleski:</t>
        </r>
        <r>
          <rPr>
            <sz val="9"/>
            <color indexed="81"/>
            <rFont val="Tahoma"/>
            <family val="2"/>
          </rPr>
          <t xml:space="preserve">
Per FOD is a new Unit.  Contributions began in 2018</t>
        </r>
      </text>
    </comment>
    <comment ref="EHN19" authorId="0" shapeId="0" xr:uid="{915AB666-A42D-4FF2-92CA-32407EDF8767}">
      <text>
        <r>
          <rPr>
            <b/>
            <sz val="9"/>
            <color indexed="81"/>
            <rFont val="Tahoma"/>
            <family val="2"/>
          </rPr>
          <t>Becky Dzingeleski:</t>
        </r>
        <r>
          <rPr>
            <sz val="9"/>
            <color indexed="81"/>
            <rFont val="Tahoma"/>
            <family val="2"/>
          </rPr>
          <t xml:space="preserve">
Per FOD is a new Unit.  Contributions began in 2018</t>
        </r>
      </text>
    </comment>
    <comment ref="EHR19" authorId="0" shapeId="0" xr:uid="{6BBCB354-ACE5-44E9-9616-DE90B191DBFD}">
      <text>
        <r>
          <rPr>
            <b/>
            <sz val="9"/>
            <color indexed="81"/>
            <rFont val="Tahoma"/>
            <family val="2"/>
          </rPr>
          <t>Becky Dzingeleski:</t>
        </r>
        <r>
          <rPr>
            <sz val="9"/>
            <color indexed="81"/>
            <rFont val="Tahoma"/>
            <family val="2"/>
          </rPr>
          <t xml:space="preserve">
Per FOD is a new Unit.  Contributions began in 2018</t>
        </r>
      </text>
    </comment>
    <comment ref="EHV19" authorId="0" shapeId="0" xr:uid="{CD894081-1E43-4589-B602-56E2962A983D}">
      <text>
        <r>
          <rPr>
            <b/>
            <sz val="9"/>
            <color indexed="81"/>
            <rFont val="Tahoma"/>
            <family val="2"/>
          </rPr>
          <t>Becky Dzingeleski:</t>
        </r>
        <r>
          <rPr>
            <sz val="9"/>
            <color indexed="81"/>
            <rFont val="Tahoma"/>
            <family val="2"/>
          </rPr>
          <t xml:space="preserve">
Per FOD is a new Unit.  Contributions began in 2018</t>
        </r>
      </text>
    </comment>
    <comment ref="EHZ19" authorId="0" shapeId="0" xr:uid="{D92B4AE9-76E2-4B89-9C2F-BB9FA1D6D577}">
      <text>
        <r>
          <rPr>
            <b/>
            <sz val="9"/>
            <color indexed="81"/>
            <rFont val="Tahoma"/>
            <family val="2"/>
          </rPr>
          <t>Becky Dzingeleski:</t>
        </r>
        <r>
          <rPr>
            <sz val="9"/>
            <color indexed="81"/>
            <rFont val="Tahoma"/>
            <family val="2"/>
          </rPr>
          <t xml:space="preserve">
Per FOD is a new Unit.  Contributions began in 2018</t>
        </r>
      </text>
    </comment>
    <comment ref="EID19" authorId="0" shapeId="0" xr:uid="{F5A0E392-E1FB-4D7E-88A0-1A2C2B0B046F}">
      <text>
        <r>
          <rPr>
            <b/>
            <sz val="9"/>
            <color indexed="81"/>
            <rFont val="Tahoma"/>
            <family val="2"/>
          </rPr>
          <t>Becky Dzingeleski:</t>
        </r>
        <r>
          <rPr>
            <sz val="9"/>
            <color indexed="81"/>
            <rFont val="Tahoma"/>
            <family val="2"/>
          </rPr>
          <t xml:space="preserve">
Per FOD is a new Unit.  Contributions began in 2018</t>
        </r>
      </text>
    </comment>
    <comment ref="EIH19" authorId="0" shapeId="0" xr:uid="{EACFD255-EC38-4A56-AF8E-8DE46AF69A38}">
      <text>
        <r>
          <rPr>
            <b/>
            <sz val="9"/>
            <color indexed="81"/>
            <rFont val="Tahoma"/>
            <family val="2"/>
          </rPr>
          <t>Becky Dzingeleski:</t>
        </r>
        <r>
          <rPr>
            <sz val="9"/>
            <color indexed="81"/>
            <rFont val="Tahoma"/>
            <family val="2"/>
          </rPr>
          <t xml:space="preserve">
Per FOD is a new Unit.  Contributions began in 2018</t>
        </r>
      </text>
    </comment>
    <comment ref="EIL19" authorId="0" shapeId="0" xr:uid="{7DC63AE5-22E0-46FB-AFD4-E0530CCCBA8D}">
      <text>
        <r>
          <rPr>
            <b/>
            <sz val="9"/>
            <color indexed="81"/>
            <rFont val="Tahoma"/>
            <family val="2"/>
          </rPr>
          <t>Becky Dzingeleski:</t>
        </r>
        <r>
          <rPr>
            <sz val="9"/>
            <color indexed="81"/>
            <rFont val="Tahoma"/>
            <family val="2"/>
          </rPr>
          <t xml:space="preserve">
Per FOD is a new Unit.  Contributions began in 2018</t>
        </r>
      </text>
    </comment>
    <comment ref="EIP19" authorId="0" shapeId="0" xr:uid="{97C20BA5-90FA-4962-9B16-65A02E54098D}">
      <text>
        <r>
          <rPr>
            <b/>
            <sz val="9"/>
            <color indexed="81"/>
            <rFont val="Tahoma"/>
            <family val="2"/>
          </rPr>
          <t>Becky Dzingeleski:</t>
        </r>
        <r>
          <rPr>
            <sz val="9"/>
            <color indexed="81"/>
            <rFont val="Tahoma"/>
            <family val="2"/>
          </rPr>
          <t xml:space="preserve">
Per FOD is a new Unit.  Contributions began in 2018</t>
        </r>
      </text>
    </comment>
    <comment ref="EIT19" authorId="0" shapeId="0" xr:uid="{4922E104-13C5-447D-9D27-73A12E545475}">
      <text>
        <r>
          <rPr>
            <b/>
            <sz val="9"/>
            <color indexed="81"/>
            <rFont val="Tahoma"/>
            <family val="2"/>
          </rPr>
          <t>Becky Dzingeleski:</t>
        </r>
        <r>
          <rPr>
            <sz val="9"/>
            <color indexed="81"/>
            <rFont val="Tahoma"/>
            <family val="2"/>
          </rPr>
          <t xml:space="preserve">
Per FOD is a new Unit.  Contributions began in 2018</t>
        </r>
      </text>
    </comment>
    <comment ref="EIX19" authorId="0" shapeId="0" xr:uid="{F4DEB8BB-0FEB-4B0B-BAE6-8569B439EE5A}">
      <text>
        <r>
          <rPr>
            <b/>
            <sz val="9"/>
            <color indexed="81"/>
            <rFont val="Tahoma"/>
            <family val="2"/>
          </rPr>
          <t>Becky Dzingeleski:</t>
        </r>
        <r>
          <rPr>
            <sz val="9"/>
            <color indexed="81"/>
            <rFont val="Tahoma"/>
            <family val="2"/>
          </rPr>
          <t xml:space="preserve">
Per FOD is a new Unit.  Contributions began in 2018</t>
        </r>
      </text>
    </comment>
    <comment ref="EJB19" authorId="0" shapeId="0" xr:uid="{0D4CEAB5-9675-41A5-AE68-15F1B1169A20}">
      <text>
        <r>
          <rPr>
            <b/>
            <sz val="9"/>
            <color indexed="81"/>
            <rFont val="Tahoma"/>
            <family val="2"/>
          </rPr>
          <t>Becky Dzingeleski:</t>
        </r>
        <r>
          <rPr>
            <sz val="9"/>
            <color indexed="81"/>
            <rFont val="Tahoma"/>
            <family val="2"/>
          </rPr>
          <t xml:space="preserve">
Per FOD is a new Unit.  Contributions began in 2018</t>
        </r>
      </text>
    </comment>
    <comment ref="EJF19" authorId="0" shapeId="0" xr:uid="{6E154132-EA05-4147-9E51-AD70423FBC30}">
      <text>
        <r>
          <rPr>
            <b/>
            <sz val="9"/>
            <color indexed="81"/>
            <rFont val="Tahoma"/>
            <family val="2"/>
          </rPr>
          <t>Becky Dzingeleski:</t>
        </r>
        <r>
          <rPr>
            <sz val="9"/>
            <color indexed="81"/>
            <rFont val="Tahoma"/>
            <family val="2"/>
          </rPr>
          <t xml:space="preserve">
Per FOD is a new Unit.  Contributions began in 2018</t>
        </r>
      </text>
    </comment>
    <comment ref="EJJ19" authorId="0" shapeId="0" xr:uid="{1265F377-AA9B-4AAA-93AF-6A0485F865DD}">
      <text>
        <r>
          <rPr>
            <b/>
            <sz val="9"/>
            <color indexed="81"/>
            <rFont val="Tahoma"/>
            <family val="2"/>
          </rPr>
          <t>Becky Dzingeleski:</t>
        </r>
        <r>
          <rPr>
            <sz val="9"/>
            <color indexed="81"/>
            <rFont val="Tahoma"/>
            <family val="2"/>
          </rPr>
          <t xml:space="preserve">
Per FOD is a new Unit.  Contributions began in 2018</t>
        </r>
      </text>
    </comment>
    <comment ref="EJN19" authorId="0" shapeId="0" xr:uid="{86C227EF-D94D-446E-B771-140929F5F353}">
      <text>
        <r>
          <rPr>
            <b/>
            <sz val="9"/>
            <color indexed="81"/>
            <rFont val="Tahoma"/>
            <family val="2"/>
          </rPr>
          <t>Becky Dzingeleski:</t>
        </r>
        <r>
          <rPr>
            <sz val="9"/>
            <color indexed="81"/>
            <rFont val="Tahoma"/>
            <family val="2"/>
          </rPr>
          <t xml:space="preserve">
Per FOD is a new Unit.  Contributions began in 2018</t>
        </r>
      </text>
    </comment>
    <comment ref="EJR19" authorId="0" shapeId="0" xr:uid="{D1521EA8-53CB-45EE-8ABA-B0D5B77BF0CF}">
      <text>
        <r>
          <rPr>
            <b/>
            <sz val="9"/>
            <color indexed="81"/>
            <rFont val="Tahoma"/>
            <family val="2"/>
          </rPr>
          <t>Becky Dzingeleski:</t>
        </r>
        <r>
          <rPr>
            <sz val="9"/>
            <color indexed="81"/>
            <rFont val="Tahoma"/>
            <family val="2"/>
          </rPr>
          <t xml:space="preserve">
Per FOD is a new Unit.  Contributions began in 2018</t>
        </r>
      </text>
    </comment>
    <comment ref="EJV19" authorId="0" shapeId="0" xr:uid="{09267A90-DB12-4F47-80C1-DE54BF2F1115}">
      <text>
        <r>
          <rPr>
            <b/>
            <sz val="9"/>
            <color indexed="81"/>
            <rFont val="Tahoma"/>
            <family val="2"/>
          </rPr>
          <t>Becky Dzingeleski:</t>
        </r>
        <r>
          <rPr>
            <sz val="9"/>
            <color indexed="81"/>
            <rFont val="Tahoma"/>
            <family val="2"/>
          </rPr>
          <t xml:space="preserve">
Per FOD is a new Unit.  Contributions began in 2018</t>
        </r>
      </text>
    </comment>
    <comment ref="EJZ19" authorId="0" shapeId="0" xr:uid="{D40D272B-2364-4A5B-BF5D-82186C5741C3}">
      <text>
        <r>
          <rPr>
            <b/>
            <sz val="9"/>
            <color indexed="81"/>
            <rFont val="Tahoma"/>
            <family val="2"/>
          </rPr>
          <t>Becky Dzingeleski:</t>
        </r>
        <r>
          <rPr>
            <sz val="9"/>
            <color indexed="81"/>
            <rFont val="Tahoma"/>
            <family val="2"/>
          </rPr>
          <t xml:space="preserve">
Per FOD is a new Unit.  Contributions began in 2018</t>
        </r>
      </text>
    </comment>
    <comment ref="EKD19" authorId="0" shapeId="0" xr:uid="{F057CD4E-A1C6-4903-A41A-BFDFA32480AA}">
      <text>
        <r>
          <rPr>
            <b/>
            <sz val="9"/>
            <color indexed="81"/>
            <rFont val="Tahoma"/>
            <family val="2"/>
          </rPr>
          <t>Becky Dzingeleski:</t>
        </r>
        <r>
          <rPr>
            <sz val="9"/>
            <color indexed="81"/>
            <rFont val="Tahoma"/>
            <family val="2"/>
          </rPr>
          <t xml:space="preserve">
Per FOD is a new Unit.  Contributions began in 2018</t>
        </r>
      </text>
    </comment>
    <comment ref="EKH19" authorId="0" shapeId="0" xr:uid="{8B09339F-A738-4423-9931-01A78699E385}">
      <text>
        <r>
          <rPr>
            <b/>
            <sz val="9"/>
            <color indexed="81"/>
            <rFont val="Tahoma"/>
            <family val="2"/>
          </rPr>
          <t>Becky Dzingeleski:</t>
        </r>
        <r>
          <rPr>
            <sz val="9"/>
            <color indexed="81"/>
            <rFont val="Tahoma"/>
            <family val="2"/>
          </rPr>
          <t xml:space="preserve">
Per FOD is a new Unit.  Contributions began in 2018</t>
        </r>
      </text>
    </comment>
    <comment ref="EKL19" authorId="0" shapeId="0" xr:uid="{CE7A8DD5-8E22-4F0D-AF67-202CAD4CBE0F}">
      <text>
        <r>
          <rPr>
            <b/>
            <sz val="9"/>
            <color indexed="81"/>
            <rFont val="Tahoma"/>
            <family val="2"/>
          </rPr>
          <t>Becky Dzingeleski:</t>
        </r>
        <r>
          <rPr>
            <sz val="9"/>
            <color indexed="81"/>
            <rFont val="Tahoma"/>
            <family val="2"/>
          </rPr>
          <t xml:space="preserve">
Per FOD is a new Unit.  Contributions began in 2018</t>
        </r>
      </text>
    </comment>
    <comment ref="EKP19" authorId="0" shapeId="0" xr:uid="{DC16FCDE-7AFE-431D-A4E4-BC9928C4532A}">
      <text>
        <r>
          <rPr>
            <b/>
            <sz val="9"/>
            <color indexed="81"/>
            <rFont val="Tahoma"/>
            <family val="2"/>
          </rPr>
          <t>Becky Dzingeleski:</t>
        </r>
        <r>
          <rPr>
            <sz val="9"/>
            <color indexed="81"/>
            <rFont val="Tahoma"/>
            <family val="2"/>
          </rPr>
          <t xml:space="preserve">
Per FOD is a new Unit.  Contributions began in 2018</t>
        </r>
      </text>
    </comment>
    <comment ref="EKT19" authorId="0" shapeId="0" xr:uid="{F03F2D98-8130-4766-98D8-562365480BE4}">
      <text>
        <r>
          <rPr>
            <b/>
            <sz val="9"/>
            <color indexed="81"/>
            <rFont val="Tahoma"/>
            <family val="2"/>
          </rPr>
          <t>Becky Dzingeleski:</t>
        </r>
        <r>
          <rPr>
            <sz val="9"/>
            <color indexed="81"/>
            <rFont val="Tahoma"/>
            <family val="2"/>
          </rPr>
          <t xml:space="preserve">
Per FOD is a new Unit.  Contributions began in 2018</t>
        </r>
      </text>
    </comment>
    <comment ref="EKX19" authorId="0" shapeId="0" xr:uid="{F4DDFDB0-1E78-4EE3-AE63-1A469943EAE5}">
      <text>
        <r>
          <rPr>
            <b/>
            <sz val="9"/>
            <color indexed="81"/>
            <rFont val="Tahoma"/>
            <family val="2"/>
          </rPr>
          <t>Becky Dzingeleski:</t>
        </r>
        <r>
          <rPr>
            <sz val="9"/>
            <color indexed="81"/>
            <rFont val="Tahoma"/>
            <family val="2"/>
          </rPr>
          <t xml:space="preserve">
Per FOD is a new Unit.  Contributions began in 2018</t>
        </r>
      </text>
    </comment>
    <comment ref="ELB19" authorId="0" shapeId="0" xr:uid="{721EF29F-089B-4055-A826-B06C2C8D3FF0}">
      <text>
        <r>
          <rPr>
            <b/>
            <sz val="9"/>
            <color indexed="81"/>
            <rFont val="Tahoma"/>
            <family val="2"/>
          </rPr>
          <t>Becky Dzingeleski:</t>
        </r>
        <r>
          <rPr>
            <sz val="9"/>
            <color indexed="81"/>
            <rFont val="Tahoma"/>
            <family val="2"/>
          </rPr>
          <t xml:space="preserve">
Per FOD is a new Unit.  Contributions began in 2018</t>
        </r>
      </text>
    </comment>
    <comment ref="ELF19" authorId="0" shapeId="0" xr:uid="{9513E87E-F8D0-475E-AF55-806C87060C6C}">
      <text>
        <r>
          <rPr>
            <b/>
            <sz val="9"/>
            <color indexed="81"/>
            <rFont val="Tahoma"/>
            <family val="2"/>
          </rPr>
          <t>Becky Dzingeleski:</t>
        </r>
        <r>
          <rPr>
            <sz val="9"/>
            <color indexed="81"/>
            <rFont val="Tahoma"/>
            <family val="2"/>
          </rPr>
          <t xml:space="preserve">
Per FOD is a new Unit.  Contributions began in 2018</t>
        </r>
      </text>
    </comment>
    <comment ref="ELJ19" authorId="0" shapeId="0" xr:uid="{21F8DFE8-C775-4F53-81EE-89007AF5AA11}">
      <text>
        <r>
          <rPr>
            <b/>
            <sz val="9"/>
            <color indexed="81"/>
            <rFont val="Tahoma"/>
            <family val="2"/>
          </rPr>
          <t>Becky Dzingeleski:</t>
        </r>
        <r>
          <rPr>
            <sz val="9"/>
            <color indexed="81"/>
            <rFont val="Tahoma"/>
            <family val="2"/>
          </rPr>
          <t xml:space="preserve">
Per FOD is a new Unit.  Contributions began in 2018</t>
        </r>
      </text>
    </comment>
    <comment ref="ELN19" authorId="0" shapeId="0" xr:uid="{8733B3CB-0560-472F-8A83-B08F31DDEFDB}">
      <text>
        <r>
          <rPr>
            <b/>
            <sz val="9"/>
            <color indexed="81"/>
            <rFont val="Tahoma"/>
            <family val="2"/>
          </rPr>
          <t>Becky Dzingeleski:</t>
        </r>
        <r>
          <rPr>
            <sz val="9"/>
            <color indexed="81"/>
            <rFont val="Tahoma"/>
            <family val="2"/>
          </rPr>
          <t xml:space="preserve">
Per FOD is a new Unit.  Contributions began in 2018</t>
        </r>
      </text>
    </comment>
    <comment ref="ELR19" authorId="0" shapeId="0" xr:uid="{0F55F356-F928-4A43-A85A-97B2B09B823F}">
      <text>
        <r>
          <rPr>
            <b/>
            <sz val="9"/>
            <color indexed="81"/>
            <rFont val="Tahoma"/>
            <family val="2"/>
          </rPr>
          <t>Becky Dzingeleski:</t>
        </r>
        <r>
          <rPr>
            <sz val="9"/>
            <color indexed="81"/>
            <rFont val="Tahoma"/>
            <family val="2"/>
          </rPr>
          <t xml:space="preserve">
Per FOD is a new Unit.  Contributions began in 2018</t>
        </r>
      </text>
    </comment>
    <comment ref="ELV19" authorId="0" shapeId="0" xr:uid="{F1564AD5-3A8D-4E97-A7A2-3A50991903F1}">
      <text>
        <r>
          <rPr>
            <b/>
            <sz val="9"/>
            <color indexed="81"/>
            <rFont val="Tahoma"/>
            <family val="2"/>
          </rPr>
          <t>Becky Dzingeleski:</t>
        </r>
        <r>
          <rPr>
            <sz val="9"/>
            <color indexed="81"/>
            <rFont val="Tahoma"/>
            <family val="2"/>
          </rPr>
          <t xml:space="preserve">
Per FOD is a new Unit.  Contributions began in 2018</t>
        </r>
      </text>
    </comment>
    <comment ref="ELZ19" authorId="0" shapeId="0" xr:uid="{0CBEEDF1-F538-47C2-9216-C0D445883465}">
      <text>
        <r>
          <rPr>
            <b/>
            <sz val="9"/>
            <color indexed="81"/>
            <rFont val="Tahoma"/>
            <family val="2"/>
          </rPr>
          <t>Becky Dzingeleski:</t>
        </r>
        <r>
          <rPr>
            <sz val="9"/>
            <color indexed="81"/>
            <rFont val="Tahoma"/>
            <family val="2"/>
          </rPr>
          <t xml:space="preserve">
Per FOD is a new Unit.  Contributions began in 2018</t>
        </r>
      </text>
    </comment>
    <comment ref="EMD19" authorId="0" shapeId="0" xr:uid="{A3E8CA1D-BBCA-44F2-9C72-0A7DEB7A05BB}">
      <text>
        <r>
          <rPr>
            <b/>
            <sz val="9"/>
            <color indexed="81"/>
            <rFont val="Tahoma"/>
            <family val="2"/>
          </rPr>
          <t>Becky Dzingeleski:</t>
        </r>
        <r>
          <rPr>
            <sz val="9"/>
            <color indexed="81"/>
            <rFont val="Tahoma"/>
            <family val="2"/>
          </rPr>
          <t xml:space="preserve">
Per FOD is a new Unit.  Contributions began in 2018</t>
        </r>
      </text>
    </comment>
    <comment ref="EMH19" authorId="0" shapeId="0" xr:uid="{AD44F9AB-D497-4C06-8DBA-A8C8E3D31980}">
      <text>
        <r>
          <rPr>
            <b/>
            <sz val="9"/>
            <color indexed="81"/>
            <rFont val="Tahoma"/>
            <family val="2"/>
          </rPr>
          <t>Becky Dzingeleski:</t>
        </r>
        <r>
          <rPr>
            <sz val="9"/>
            <color indexed="81"/>
            <rFont val="Tahoma"/>
            <family val="2"/>
          </rPr>
          <t xml:space="preserve">
Per FOD is a new Unit.  Contributions began in 2018</t>
        </r>
      </text>
    </comment>
    <comment ref="EML19" authorId="0" shapeId="0" xr:uid="{4501344B-5B36-4D30-9D6A-9FF6FFB34DD8}">
      <text>
        <r>
          <rPr>
            <b/>
            <sz val="9"/>
            <color indexed="81"/>
            <rFont val="Tahoma"/>
            <family val="2"/>
          </rPr>
          <t>Becky Dzingeleski:</t>
        </r>
        <r>
          <rPr>
            <sz val="9"/>
            <color indexed="81"/>
            <rFont val="Tahoma"/>
            <family val="2"/>
          </rPr>
          <t xml:space="preserve">
Per FOD is a new Unit.  Contributions began in 2018</t>
        </r>
      </text>
    </comment>
    <comment ref="EMP19" authorId="0" shapeId="0" xr:uid="{1AABC436-EB4B-4AEA-A287-339E4C01A8BE}">
      <text>
        <r>
          <rPr>
            <b/>
            <sz val="9"/>
            <color indexed="81"/>
            <rFont val="Tahoma"/>
            <family val="2"/>
          </rPr>
          <t>Becky Dzingeleski:</t>
        </r>
        <r>
          <rPr>
            <sz val="9"/>
            <color indexed="81"/>
            <rFont val="Tahoma"/>
            <family val="2"/>
          </rPr>
          <t xml:space="preserve">
Per FOD is a new Unit.  Contributions began in 2018</t>
        </r>
      </text>
    </comment>
    <comment ref="EMT19" authorId="0" shapeId="0" xr:uid="{D81F39CF-0C87-4893-BD54-EF44A5FC7786}">
      <text>
        <r>
          <rPr>
            <b/>
            <sz val="9"/>
            <color indexed="81"/>
            <rFont val="Tahoma"/>
            <family val="2"/>
          </rPr>
          <t>Becky Dzingeleski:</t>
        </r>
        <r>
          <rPr>
            <sz val="9"/>
            <color indexed="81"/>
            <rFont val="Tahoma"/>
            <family val="2"/>
          </rPr>
          <t xml:space="preserve">
Per FOD is a new Unit.  Contributions began in 2018</t>
        </r>
      </text>
    </comment>
    <comment ref="EMX19" authorId="0" shapeId="0" xr:uid="{A107FCF3-4D3F-4E51-9CC8-17A31F193A56}">
      <text>
        <r>
          <rPr>
            <b/>
            <sz val="9"/>
            <color indexed="81"/>
            <rFont val="Tahoma"/>
            <family val="2"/>
          </rPr>
          <t>Becky Dzingeleski:</t>
        </r>
        <r>
          <rPr>
            <sz val="9"/>
            <color indexed="81"/>
            <rFont val="Tahoma"/>
            <family val="2"/>
          </rPr>
          <t xml:space="preserve">
Per FOD is a new Unit.  Contributions began in 2018</t>
        </r>
      </text>
    </comment>
    <comment ref="ENB19" authorId="0" shapeId="0" xr:uid="{B6D28E09-B6B4-4F23-B048-CB9D07AB4E32}">
      <text>
        <r>
          <rPr>
            <b/>
            <sz val="9"/>
            <color indexed="81"/>
            <rFont val="Tahoma"/>
            <family val="2"/>
          </rPr>
          <t>Becky Dzingeleski:</t>
        </r>
        <r>
          <rPr>
            <sz val="9"/>
            <color indexed="81"/>
            <rFont val="Tahoma"/>
            <family val="2"/>
          </rPr>
          <t xml:space="preserve">
Per FOD is a new Unit.  Contributions began in 2018</t>
        </r>
      </text>
    </comment>
    <comment ref="ENF19" authorId="0" shapeId="0" xr:uid="{C71450D7-0AD1-42AC-980B-46B1AA0A0B70}">
      <text>
        <r>
          <rPr>
            <b/>
            <sz val="9"/>
            <color indexed="81"/>
            <rFont val="Tahoma"/>
            <family val="2"/>
          </rPr>
          <t>Becky Dzingeleski:</t>
        </r>
        <r>
          <rPr>
            <sz val="9"/>
            <color indexed="81"/>
            <rFont val="Tahoma"/>
            <family val="2"/>
          </rPr>
          <t xml:space="preserve">
Per FOD is a new Unit.  Contributions began in 2018</t>
        </r>
      </text>
    </comment>
    <comment ref="ENJ19" authorId="0" shapeId="0" xr:uid="{03ED6782-1782-441D-BDB2-AA1811382506}">
      <text>
        <r>
          <rPr>
            <b/>
            <sz val="9"/>
            <color indexed="81"/>
            <rFont val="Tahoma"/>
            <family val="2"/>
          </rPr>
          <t>Becky Dzingeleski:</t>
        </r>
        <r>
          <rPr>
            <sz val="9"/>
            <color indexed="81"/>
            <rFont val="Tahoma"/>
            <family val="2"/>
          </rPr>
          <t xml:space="preserve">
Per FOD is a new Unit.  Contributions began in 2018</t>
        </r>
      </text>
    </comment>
    <comment ref="ENN19" authorId="0" shapeId="0" xr:uid="{E7622D4E-7192-4D87-9EB9-EC41FC430658}">
      <text>
        <r>
          <rPr>
            <b/>
            <sz val="9"/>
            <color indexed="81"/>
            <rFont val="Tahoma"/>
            <family val="2"/>
          </rPr>
          <t>Becky Dzingeleski:</t>
        </r>
        <r>
          <rPr>
            <sz val="9"/>
            <color indexed="81"/>
            <rFont val="Tahoma"/>
            <family val="2"/>
          </rPr>
          <t xml:space="preserve">
Per FOD is a new Unit.  Contributions began in 2018</t>
        </r>
      </text>
    </comment>
    <comment ref="ENR19" authorId="0" shapeId="0" xr:uid="{54A50ACB-EC7C-4708-873B-C9192940DFFA}">
      <text>
        <r>
          <rPr>
            <b/>
            <sz val="9"/>
            <color indexed="81"/>
            <rFont val="Tahoma"/>
            <family val="2"/>
          </rPr>
          <t>Becky Dzingeleski:</t>
        </r>
        <r>
          <rPr>
            <sz val="9"/>
            <color indexed="81"/>
            <rFont val="Tahoma"/>
            <family val="2"/>
          </rPr>
          <t xml:space="preserve">
Per FOD is a new Unit.  Contributions began in 2018</t>
        </r>
      </text>
    </comment>
    <comment ref="ENV19" authorId="0" shapeId="0" xr:uid="{3F2D6186-78F1-4EE7-996E-2717BCF70BBC}">
      <text>
        <r>
          <rPr>
            <b/>
            <sz val="9"/>
            <color indexed="81"/>
            <rFont val="Tahoma"/>
            <family val="2"/>
          </rPr>
          <t>Becky Dzingeleski:</t>
        </r>
        <r>
          <rPr>
            <sz val="9"/>
            <color indexed="81"/>
            <rFont val="Tahoma"/>
            <family val="2"/>
          </rPr>
          <t xml:space="preserve">
Per FOD is a new Unit.  Contributions began in 2018</t>
        </r>
      </text>
    </comment>
    <comment ref="ENZ19" authorId="0" shapeId="0" xr:uid="{AEACADF2-6CAA-47A8-AAFD-A8EAE39CC720}">
      <text>
        <r>
          <rPr>
            <b/>
            <sz val="9"/>
            <color indexed="81"/>
            <rFont val="Tahoma"/>
            <family val="2"/>
          </rPr>
          <t>Becky Dzingeleski:</t>
        </r>
        <r>
          <rPr>
            <sz val="9"/>
            <color indexed="81"/>
            <rFont val="Tahoma"/>
            <family val="2"/>
          </rPr>
          <t xml:space="preserve">
Per FOD is a new Unit.  Contributions began in 2018</t>
        </r>
      </text>
    </comment>
    <comment ref="EOD19" authorId="0" shapeId="0" xr:uid="{572B3220-AF39-43BC-A525-B75F5B87444B}">
      <text>
        <r>
          <rPr>
            <b/>
            <sz val="9"/>
            <color indexed="81"/>
            <rFont val="Tahoma"/>
            <family val="2"/>
          </rPr>
          <t>Becky Dzingeleski:</t>
        </r>
        <r>
          <rPr>
            <sz val="9"/>
            <color indexed="81"/>
            <rFont val="Tahoma"/>
            <family val="2"/>
          </rPr>
          <t xml:space="preserve">
Per FOD is a new Unit.  Contributions began in 2018</t>
        </r>
      </text>
    </comment>
    <comment ref="EOH19" authorId="0" shapeId="0" xr:uid="{74BB1D43-1723-49B3-A3BE-70E5C1CE9D6A}">
      <text>
        <r>
          <rPr>
            <b/>
            <sz val="9"/>
            <color indexed="81"/>
            <rFont val="Tahoma"/>
            <family val="2"/>
          </rPr>
          <t>Becky Dzingeleski:</t>
        </r>
        <r>
          <rPr>
            <sz val="9"/>
            <color indexed="81"/>
            <rFont val="Tahoma"/>
            <family val="2"/>
          </rPr>
          <t xml:space="preserve">
Per FOD is a new Unit.  Contributions began in 2018</t>
        </r>
      </text>
    </comment>
    <comment ref="EOL19" authorId="0" shapeId="0" xr:uid="{7FF6BBAE-36D3-4DEA-A704-D8E4CDEEF2AC}">
      <text>
        <r>
          <rPr>
            <b/>
            <sz val="9"/>
            <color indexed="81"/>
            <rFont val="Tahoma"/>
            <family val="2"/>
          </rPr>
          <t>Becky Dzingeleski:</t>
        </r>
        <r>
          <rPr>
            <sz val="9"/>
            <color indexed="81"/>
            <rFont val="Tahoma"/>
            <family val="2"/>
          </rPr>
          <t xml:space="preserve">
Per FOD is a new Unit.  Contributions began in 2018</t>
        </r>
      </text>
    </comment>
    <comment ref="EOP19" authorId="0" shapeId="0" xr:uid="{CC66B294-8ADA-4277-BF7A-363DA80B5D4B}">
      <text>
        <r>
          <rPr>
            <b/>
            <sz val="9"/>
            <color indexed="81"/>
            <rFont val="Tahoma"/>
            <family val="2"/>
          </rPr>
          <t>Becky Dzingeleski:</t>
        </r>
        <r>
          <rPr>
            <sz val="9"/>
            <color indexed="81"/>
            <rFont val="Tahoma"/>
            <family val="2"/>
          </rPr>
          <t xml:space="preserve">
Per FOD is a new Unit.  Contributions began in 2018</t>
        </r>
      </text>
    </comment>
    <comment ref="EOT19" authorId="0" shapeId="0" xr:uid="{02BC8867-F32A-4E65-ABDA-7D84402288EB}">
      <text>
        <r>
          <rPr>
            <b/>
            <sz val="9"/>
            <color indexed="81"/>
            <rFont val="Tahoma"/>
            <family val="2"/>
          </rPr>
          <t>Becky Dzingeleski:</t>
        </r>
        <r>
          <rPr>
            <sz val="9"/>
            <color indexed="81"/>
            <rFont val="Tahoma"/>
            <family val="2"/>
          </rPr>
          <t xml:space="preserve">
Per FOD is a new Unit.  Contributions began in 2018</t>
        </r>
      </text>
    </comment>
    <comment ref="EOX19" authorId="0" shapeId="0" xr:uid="{B21B9839-78EA-4C37-84DF-7FC0D07C3D2C}">
      <text>
        <r>
          <rPr>
            <b/>
            <sz val="9"/>
            <color indexed="81"/>
            <rFont val="Tahoma"/>
            <family val="2"/>
          </rPr>
          <t>Becky Dzingeleski:</t>
        </r>
        <r>
          <rPr>
            <sz val="9"/>
            <color indexed="81"/>
            <rFont val="Tahoma"/>
            <family val="2"/>
          </rPr>
          <t xml:space="preserve">
Per FOD is a new Unit.  Contributions began in 2018</t>
        </r>
      </text>
    </comment>
    <comment ref="EPB19" authorId="0" shapeId="0" xr:uid="{2A1FE7A5-F513-495B-B3ED-BAC113005221}">
      <text>
        <r>
          <rPr>
            <b/>
            <sz val="9"/>
            <color indexed="81"/>
            <rFont val="Tahoma"/>
            <family val="2"/>
          </rPr>
          <t>Becky Dzingeleski:</t>
        </r>
        <r>
          <rPr>
            <sz val="9"/>
            <color indexed="81"/>
            <rFont val="Tahoma"/>
            <family val="2"/>
          </rPr>
          <t xml:space="preserve">
Per FOD is a new Unit.  Contributions began in 2018</t>
        </r>
      </text>
    </comment>
    <comment ref="EPF19" authorId="0" shapeId="0" xr:uid="{97E6FD31-3BBD-4FA3-B321-4E370193C32E}">
      <text>
        <r>
          <rPr>
            <b/>
            <sz val="9"/>
            <color indexed="81"/>
            <rFont val="Tahoma"/>
            <family val="2"/>
          </rPr>
          <t>Becky Dzingeleski:</t>
        </r>
        <r>
          <rPr>
            <sz val="9"/>
            <color indexed="81"/>
            <rFont val="Tahoma"/>
            <family val="2"/>
          </rPr>
          <t xml:space="preserve">
Per FOD is a new Unit.  Contributions began in 2018</t>
        </r>
      </text>
    </comment>
    <comment ref="EPJ19" authorId="0" shapeId="0" xr:uid="{A7C3AA8F-C3DF-4A46-A7D4-CB77667DA6A7}">
      <text>
        <r>
          <rPr>
            <b/>
            <sz val="9"/>
            <color indexed="81"/>
            <rFont val="Tahoma"/>
            <family val="2"/>
          </rPr>
          <t>Becky Dzingeleski:</t>
        </r>
        <r>
          <rPr>
            <sz val="9"/>
            <color indexed="81"/>
            <rFont val="Tahoma"/>
            <family val="2"/>
          </rPr>
          <t xml:space="preserve">
Per FOD is a new Unit.  Contributions began in 2018</t>
        </r>
      </text>
    </comment>
    <comment ref="EPN19" authorId="0" shapeId="0" xr:uid="{E8881587-F879-43C8-A50A-EAEAEEADDCA4}">
      <text>
        <r>
          <rPr>
            <b/>
            <sz val="9"/>
            <color indexed="81"/>
            <rFont val="Tahoma"/>
            <family val="2"/>
          </rPr>
          <t>Becky Dzingeleski:</t>
        </r>
        <r>
          <rPr>
            <sz val="9"/>
            <color indexed="81"/>
            <rFont val="Tahoma"/>
            <family val="2"/>
          </rPr>
          <t xml:space="preserve">
Per FOD is a new Unit.  Contributions began in 2018</t>
        </r>
      </text>
    </comment>
    <comment ref="EPR19" authorId="0" shapeId="0" xr:uid="{14B8F9AC-A536-48BD-BFD2-076ECCC49309}">
      <text>
        <r>
          <rPr>
            <b/>
            <sz val="9"/>
            <color indexed="81"/>
            <rFont val="Tahoma"/>
            <family val="2"/>
          </rPr>
          <t>Becky Dzingeleski:</t>
        </r>
        <r>
          <rPr>
            <sz val="9"/>
            <color indexed="81"/>
            <rFont val="Tahoma"/>
            <family val="2"/>
          </rPr>
          <t xml:space="preserve">
Per FOD is a new Unit.  Contributions began in 2018</t>
        </r>
      </text>
    </comment>
    <comment ref="EPV19" authorId="0" shapeId="0" xr:uid="{24774D58-C147-425F-8314-D82AAA8940A5}">
      <text>
        <r>
          <rPr>
            <b/>
            <sz val="9"/>
            <color indexed="81"/>
            <rFont val="Tahoma"/>
            <family val="2"/>
          </rPr>
          <t>Becky Dzingeleski:</t>
        </r>
        <r>
          <rPr>
            <sz val="9"/>
            <color indexed="81"/>
            <rFont val="Tahoma"/>
            <family val="2"/>
          </rPr>
          <t xml:space="preserve">
Per FOD is a new Unit.  Contributions began in 2018</t>
        </r>
      </text>
    </comment>
    <comment ref="EPZ19" authorId="0" shapeId="0" xr:uid="{8644872E-134A-4372-8F4C-68D0060B9542}">
      <text>
        <r>
          <rPr>
            <b/>
            <sz val="9"/>
            <color indexed="81"/>
            <rFont val="Tahoma"/>
            <family val="2"/>
          </rPr>
          <t>Becky Dzingeleski:</t>
        </r>
        <r>
          <rPr>
            <sz val="9"/>
            <color indexed="81"/>
            <rFont val="Tahoma"/>
            <family val="2"/>
          </rPr>
          <t xml:space="preserve">
Per FOD is a new Unit.  Contributions began in 2018</t>
        </r>
      </text>
    </comment>
    <comment ref="EQD19" authorId="0" shapeId="0" xr:uid="{09C7001D-EFF4-40B1-9E86-164EFEACC8C1}">
      <text>
        <r>
          <rPr>
            <b/>
            <sz val="9"/>
            <color indexed="81"/>
            <rFont val="Tahoma"/>
            <family val="2"/>
          </rPr>
          <t>Becky Dzingeleski:</t>
        </r>
        <r>
          <rPr>
            <sz val="9"/>
            <color indexed="81"/>
            <rFont val="Tahoma"/>
            <family val="2"/>
          </rPr>
          <t xml:space="preserve">
Per FOD is a new Unit.  Contributions began in 2018</t>
        </r>
      </text>
    </comment>
    <comment ref="EQH19" authorId="0" shapeId="0" xr:uid="{200D28DB-76C4-4013-AF94-684D31587D67}">
      <text>
        <r>
          <rPr>
            <b/>
            <sz val="9"/>
            <color indexed="81"/>
            <rFont val="Tahoma"/>
            <family val="2"/>
          </rPr>
          <t>Becky Dzingeleski:</t>
        </r>
        <r>
          <rPr>
            <sz val="9"/>
            <color indexed="81"/>
            <rFont val="Tahoma"/>
            <family val="2"/>
          </rPr>
          <t xml:space="preserve">
Per FOD is a new Unit.  Contributions began in 2018</t>
        </r>
      </text>
    </comment>
    <comment ref="EQL19" authorId="0" shapeId="0" xr:uid="{E74316E2-70BF-43C5-9257-7C6DF79997CC}">
      <text>
        <r>
          <rPr>
            <b/>
            <sz val="9"/>
            <color indexed="81"/>
            <rFont val="Tahoma"/>
            <family val="2"/>
          </rPr>
          <t>Becky Dzingeleski:</t>
        </r>
        <r>
          <rPr>
            <sz val="9"/>
            <color indexed="81"/>
            <rFont val="Tahoma"/>
            <family val="2"/>
          </rPr>
          <t xml:space="preserve">
Per FOD is a new Unit.  Contributions began in 2018</t>
        </r>
      </text>
    </comment>
    <comment ref="EQP19" authorId="0" shapeId="0" xr:uid="{A1265A1F-2F96-4903-9ED1-A981B84640B1}">
      <text>
        <r>
          <rPr>
            <b/>
            <sz val="9"/>
            <color indexed="81"/>
            <rFont val="Tahoma"/>
            <family val="2"/>
          </rPr>
          <t>Becky Dzingeleski:</t>
        </r>
        <r>
          <rPr>
            <sz val="9"/>
            <color indexed="81"/>
            <rFont val="Tahoma"/>
            <family val="2"/>
          </rPr>
          <t xml:space="preserve">
Per FOD is a new Unit.  Contributions began in 2018</t>
        </r>
      </text>
    </comment>
    <comment ref="EQT19" authorId="0" shapeId="0" xr:uid="{2EC02D36-ED8E-4574-91D7-D9296B8A408A}">
      <text>
        <r>
          <rPr>
            <b/>
            <sz val="9"/>
            <color indexed="81"/>
            <rFont val="Tahoma"/>
            <family val="2"/>
          </rPr>
          <t>Becky Dzingeleski:</t>
        </r>
        <r>
          <rPr>
            <sz val="9"/>
            <color indexed="81"/>
            <rFont val="Tahoma"/>
            <family val="2"/>
          </rPr>
          <t xml:space="preserve">
Per FOD is a new Unit.  Contributions began in 2018</t>
        </r>
      </text>
    </comment>
    <comment ref="EQX19" authorId="0" shapeId="0" xr:uid="{A8BD94A4-52B2-47C6-8A2D-33AE12913684}">
      <text>
        <r>
          <rPr>
            <b/>
            <sz val="9"/>
            <color indexed="81"/>
            <rFont val="Tahoma"/>
            <family val="2"/>
          </rPr>
          <t>Becky Dzingeleski:</t>
        </r>
        <r>
          <rPr>
            <sz val="9"/>
            <color indexed="81"/>
            <rFont val="Tahoma"/>
            <family val="2"/>
          </rPr>
          <t xml:space="preserve">
Per FOD is a new Unit.  Contributions began in 2018</t>
        </r>
      </text>
    </comment>
    <comment ref="ERB19" authorId="0" shapeId="0" xr:uid="{3461EA16-D3A0-4DC1-B058-1A046A84608F}">
      <text>
        <r>
          <rPr>
            <b/>
            <sz val="9"/>
            <color indexed="81"/>
            <rFont val="Tahoma"/>
            <family val="2"/>
          </rPr>
          <t>Becky Dzingeleski:</t>
        </r>
        <r>
          <rPr>
            <sz val="9"/>
            <color indexed="81"/>
            <rFont val="Tahoma"/>
            <family val="2"/>
          </rPr>
          <t xml:space="preserve">
Per FOD is a new Unit.  Contributions began in 2018</t>
        </r>
      </text>
    </comment>
    <comment ref="ERF19" authorId="0" shapeId="0" xr:uid="{DF13A921-8F20-4F4C-83EF-380C55028D38}">
      <text>
        <r>
          <rPr>
            <b/>
            <sz val="9"/>
            <color indexed="81"/>
            <rFont val="Tahoma"/>
            <family val="2"/>
          </rPr>
          <t>Becky Dzingeleski:</t>
        </r>
        <r>
          <rPr>
            <sz val="9"/>
            <color indexed="81"/>
            <rFont val="Tahoma"/>
            <family val="2"/>
          </rPr>
          <t xml:space="preserve">
Per FOD is a new Unit.  Contributions began in 2018</t>
        </r>
      </text>
    </comment>
    <comment ref="ERJ19" authorId="0" shapeId="0" xr:uid="{FF0ED30C-596A-4258-959B-119555794E30}">
      <text>
        <r>
          <rPr>
            <b/>
            <sz val="9"/>
            <color indexed="81"/>
            <rFont val="Tahoma"/>
            <family val="2"/>
          </rPr>
          <t>Becky Dzingeleski:</t>
        </r>
        <r>
          <rPr>
            <sz val="9"/>
            <color indexed="81"/>
            <rFont val="Tahoma"/>
            <family val="2"/>
          </rPr>
          <t xml:space="preserve">
Per FOD is a new Unit.  Contributions began in 2018</t>
        </r>
      </text>
    </comment>
    <comment ref="ERN19" authorId="0" shapeId="0" xr:uid="{EDF0DE5B-F402-4EC5-81B3-8F2E0DE8E752}">
      <text>
        <r>
          <rPr>
            <b/>
            <sz val="9"/>
            <color indexed="81"/>
            <rFont val="Tahoma"/>
            <family val="2"/>
          </rPr>
          <t>Becky Dzingeleski:</t>
        </r>
        <r>
          <rPr>
            <sz val="9"/>
            <color indexed="81"/>
            <rFont val="Tahoma"/>
            <family val="2"/>
          </rPr>
          <t xml:space="preserve">
Per FOD is a new Unit.  Contributions began in 2018</t>
        </r>
      </text>
    </comment>
    <comment ref="ERR19" authorId="0" shapeId="0" xr:uid="{00E7F064-4433-4A6C-99A3-02D367A12290}">
      <text>
        <r>
          <rPr>
            <b/>
            <sz val="9"/>
            <color indexed="81"/>
            <rFont val="Tahoma"/>
            <family val="2"/>
          </rPr>
          <t>Becky Dzingeleski:</t>
        </r>
        <r>
          <rPr>
            <sz val="9"/>
            <color indexed="81"/>
            <rFont val="Tahoma"/>
            <family val="2"/>
          </rPr>
          <t xml:space="preserve">
Per FOD is a new Unit.  Contributions began in 2018</t>
        </r>
      </text>
    </comment>
    <comment ref="ERV19" authorId="0" shapeId="0" xr:uid="{2C01B421-0695-4EC1-9440-DF8968E4FA6E}">
      <text>
        <r>
          <rPr>
            <b/>
            <sz val="9"/>
            <color indexed="81"/>
            <rFont val="Tahoma"/>
            <family val="2"/>
          </rPr>
          <t>Becky Dzingeleski:</t>
        </r>
        <r>
          <rPr>
            <sz val="9"/>
            <color indexed="81"/>
            <rFont val="Tahoma"/>
            <family val="2"/>
          </rPr>
          <t xml:space="preserve">
Per FOD is a new Unit.  Contributions began in 2018</t>
        </r>
      </text>
    </comment>
    <comment ref="ERZ19" authorId="0" shapeId="0" xr:uid="{0DA84E1F-26D7-461D-9B91-02A41D56A0D2}">
      <text>
        <r>
          <rPr>
            <b/>
            <sz val="9"/>
            <color indexed="81"/>
            <rFont val="Tahoma"/>
            <family val="2"/>
          </rPr>
          <t>Becky Dzingeleski:</t>
        </r>
        <r>
          <rPr>
            <sz val="9"/>
            <color indexed="81"/>
            <rFont val="Tahoma"/>
            <family val="2"/>
          </rPr>
          <t xml:space="preserve">
Per FOD is a new Unit.  Contributions began in 2018</t>
        </r>
      </text>
    </comment>
    <comment ref="ESD19" authorId="0" shapeId="0" xr:uid="{0F0F40C2-D82E-4EE5-BD19-864D6A813305}">
      <text>
        <r>
          <rPr>
            <b/>
            <sz val="9"/>
            <color indexed="81"/>
            <rFont val="Tahoma"/>
            <family val="2"/>
          </rPr>
          <t>Becky Dzingeleski:</t>
        </r>
        <r>
          <rPr>
            <sz val="9"/>
            <color indexed="81"/>
            <rFont val="Tahoma"/>
            <family val="2"/>
          </rPr>
          <t xml:space="preserve">
Per FOD is a new Unit.  Contributions began in 2018</t>
        </r>
      </text>
    </comment>
    <comment ref="ESH19" authorId="0" shapeId="0" xr:uid="{6BC8D0E4-F90F-44D3-86C4-D1711577644E}">
      <text>
        <r>
          <rPr>
            <b/>
            <sz val="9"/>
            <color indexed="81"/>
            <rFont val="Tahoma"/>
            <family val="2"/>
          </rPr>
          <t>Becky Dzingeleski:</t>
        </r>
        <r>
          <rPr>
            <sz val="9"/>
            <color indexed="81"/>
            <rFont val="Tahoma"/>
            <family val="2"/>
          </rPr>
          <t xml:space="preserve">
Per FOD is a new Unit.  Contributions began in 2018</t>
        </r>
      </text>
    </comment>
    <comment ref="ESL19" authorId="0" shapeId="0" xr:uid="{2BA383EF-5BFF-494C-ADEC-657272CBE88A}">
      <text>
        <r>
          <rPr>
            <b/>
            <sz val="9"/>
            <color indexed="81"/>
            <rFont val="Tahoma"/>
            <family val="2"/>
          </rPr>
          <t>Becky Dzingeleski:</t>
        </r>
        <r>
          <rPr>
            <sz val="9"/>
            <color indexed="81"/>
            <rFont val="Tahoma"/>
            <family val="2"/>
          </rPr>
          <t xml:space="preserve">
Per FOD is a new Unit.  Contributions began in 2018</t>
        </r>
      </text>
    </comment>
    <comment ref="ESP19" authorId="0" shapeId="0" xr:uid="{F867EC57-73BA-4FC7-9A9A-29A986220C0A}">
      <text>
        <r>
          <rPr>
            <b/>
            <sz val="9"/>
            <color indexed="81"/>
            <rFont val="Tahoma"/>
            <family val="2"/>
          </rPr>
          <t>Becky Dzingeleski:</t>
        </r>
        <r>
          <rPr>
            <sz val="9"/>
            <color indexed="81"/>
            <rFont val="Tahoma"/>
            <family val="2"/>
          </rPr>
          <t xml:space="preserve">
Per FOD is a new Unit.  Contributions began in 2018</t>
        </r>
      </text>
    </comment>
    <comment ref="EST19" authorId="0" shapeId="0" xr:uid="{D863B5E4-3FE7-4049-812D-A5B2A4DD8CD3}">
      <text>
        <r>
          <rPr>
            <b/>
            <sz val="9"/>
            <color indexed="81"/>
            <rFont val="Tahoma"/>
            <family val="2"/>
          </rPr>
          <t>Becky Dzingeleski:</t>
        </r>
        <r>
          <rPr>
            <sz val="9"/>
            <color indexed="81"/>
            <rFont val="Tahoma"/>
            <family val="2"/>
          </rPr>
          <t xml:space="preserve">
Per FOD is a new Unit.  Contributions began in 2018</t>
        </r>
      </text>
    </comment>
    <comment ref="ESX19" authorId="0" shapeId="0" xr:uid="{3F098919-41C0-40A7-A10A-C4FAF175DB67}">
      <text>
        <r>
          <rPr>
            <b/>
            <sz val="9"/>
            <color indexed="81"/>
            <rFont val="Tahoma"/>
            <family val="2"/>
          </rPr>
          <t>Becky Dzingeleski:</t>
        </r>
        <r>
          <rPr>
            <sz val="9"/>
            <color indexed="81"/>
            <rFont val="Tahoma"/>
            <family val="2"/>
          </rPr>
          <t xml:space="preserve">
Per FOD is a new Unit.  Contributions began in 2018</t>
        </r>
      </text>
    </comment>
    <comment ref="ETB19" authorId="0" shapeId="0" xr:uid="{51B290FA-6249-42AF-AF80-6F0310B30832}">
      <text>
        <r>
          <rPr>
            <b/>
            <sz val="9"/>
            <color indexed="81"/>
            <rFont val="Tahoma"/>
            <family val="2"/>
          </rPr>
          <t>Becky Dzingeleski:</t>
        </r>
        <r>
          <rPr>
            <sz val="9"/>
            <color indexed="81"/>
            <rFont val="Tahoma"/>
            <family val="2"/>
          </rPr>
          <t xml:space="preserve">
Per FOD is a new Unit.  Contributions began in 2018</t>
        </r>
      </text>
    </comment>
    <comment ref="ETF19" authorId="0" shapeId="0" xr:uid="{8F9A6E47-3115-4DFF-96B1-D28F4449D57E}">
      <text>
        <r>
          <rPr>
            <b/>
            <sz val="9"/>
            <color indexed="81"/>
            <rFont val="Tahoma"/>
            <family val="2"/>
          </rPr>
          <t>Becky Dzingeleski:</t>
        </r>
        <r>
          <rPr>
            <sz val="9"/>
            <color indexed="81"/>
            <rFont val="Tahoma"/>
            <family val="2"/>
          </rPr>
          <t xml:space="preserve">
Per FOD is a new Unit.  Contributions began in 2018</t>
        </r>
      </text>
    </comment>
    <comment ref="ETJ19" authorId="0" shapeId="0" xr:uid="{7F6CC207-B480-4A0E-969C-4621BC1D9F3C}">
      <text>
        <r>
          <rPr>
            <b/>
            <sz val="9"/>
            <color indexed="81"/>
            <rFont val="Tahoma"/>
            <family val="2"/>
          </rPr>
          <t>Becky Dzingeleski:</t>
        </r>
        <r>
          <rPr>
            <sz val="9"/>
            <color indexed="81"/>
            <rFont val="Tahoma"/>
            <family val="2"/>
          </rPr>
          <t xml:space="preserve">
Per FOD is a new Unit.  Contributions began in 2018</t>
        </r>
      </text>
    </comment>
    <comment ref="ETN19" authorId="0" shapeId="0" xr:uid="{CD140336-AC23-4651-8951-5AD33B5A28CB}">
      <text>
        <r>
          <rPr>
            <b/>
            <sz val="9"/>
            <color indexed="81"/>
            <rFont val="Tahoma"/>
            <family val="2"/>
          </rPr>
          <t>Becky Dzingeleski:</t>
        </r>
        <r>
          <rPr>
            <sz val="9"/>
            <color indexed="81"/>
            <rFont val="Tahoma"/>
            <family val="2"/>
          </rPr>
          <t xml:space="preserve">
Per FOD is a new Unit.  Contributions began in 2018</t>
        </r>
      </text>
    </comment>
    <comment ref="ETR19" authorId="0" shapeId="0" xr:uid="{D44F2888-2E5E-449D-9299-95669671F66F}">
      <text>
        <r>
          <rPr>
            <b/>
            <sz val="9"/>
            <color indexed="81"/>
            <rFont val="Tahoma"/>
            <family val="2"/>
          </rPr>
          <t>Becky Dzingeleski:</t>
        </r>
        <r>
          <rPr>
            <sz val="9"/>
            <color indexed="81"/>
            <rFont val="Tahoma"/>
            <family val="2"/>
          </rPr>
          <t xml:space="preserve">
Per FOD is a new Unit.  Contributions began in 2018</t>
        </r>
      </text>
    </comment>
    <comment ref="ETV19" authorId="0" shapeId="0" xr:uid="{C70F28B5-49D9-4962-9B73-ED46CC29F3BC}">
      <text>
        <r>
          <rPr>
            <b/>
            <sz val="9"/>
            <color indexed="81"/>
            <rFont val="Tahoma"/>
            <family val="2"/>
          </rPr>
          <t>Becky Dzingeleski:</t>
        </r>
        <r>
          <rPr>
            <sz val="9"/>
            <color indexed="81"/>
            <rFont val="Tahoma"/>
            <family val="2"/>
          </rPr>
          <t xml:space="preserve">
Per FOD is a new Unit.  Contributions began in 2018</t>
        </r>
      </text>
    </comment>
    <comment ref="ETZ19" authorId="0" shapeId="0" xr:uid="{D1B729BB-6F95-4D72-8378-315A3EEE9535}">
      <text>
        <r>
          <rPr>
            <b/>
            <sz val="9"/>
            <color indexed="81"/>
            <rFont val="Tahoma"/>
            <family val="2"/>
          </rPr>
          <t>Becky Dzingeleski:</t>
        </r>
        <r>
          <rPr>
            <sz val="9"/>
            <color indexed="81"/>
            <rFont val="Tahoma"/>
            <family val="2"/>
          </rPr>
          <t xml:space="preserve">
Per FOD is a new Unit.  Contributions began in 2018</t>
        </r>
      </text>
    </comment>
    <comment ref="EUD19" authorId="0" shapeId="0" xr:uid="{3421F7E3-B8E5-43EF-AA54-12225116F383}">
      <text>
        <r>
          <rPr>
            <b/>
            <sz val="9"/>
            <color indexed="81"/>
            <rFont val="Tahoma"/>
            <family val="2"/>
          </rPr>
          <t>Becky Dzingeleski:</t>
        </r>
        <r>
          <rPr>
            <sz val="9"/>
            <color indexed="81"/>
            <rFont val="Tahoma"/>
            <family val="2"/>
          </rPr>
          <t xml:space="preserve">
Per FOD is a new Unit.  Contributions began in 2018</t>
        </r>
      </text>
    </comment>
    <comment ref="EUH19" authorId="0" shapeId="0" xr:uid="{6B5F1B11-7F31-4E30-8F35-BCE567FC6710}">
      <text>
        <r>
          <rPr>
            <b/>
            <sz val="9"/>
            <color indexed="81"/>
            <rFont val="Tahoma"/>
            <family val="2"/>
          </rPr>
          <t>Becky Dzingeleski:</t>
        </r>
        <r>
          <rPr>
            <sz val="9"/>
            <color indexed="81"/>
            <rFont val="Tahoma"/>
            <family val="2"/>
          </rPr>
          <t xml:space="preserve">
Per FOD is a new Unit.  Contributions began in 2018</t>
        </r>
      </text>
    </comment>
    <comment ref="EUL19" authorId="0" shapeId="0" xr:uid="{6D9C1984-DD21-4CE9-BBAD-8D24407BCB0E}">
      <text>
        <r>
          <rPr>
            <b/>
            <sz val="9"/>
            <color indexed="81"/>
            <rFont val="Tahoma"/>
            <family val="2"/>
          </rPr>
          <t>Becky Dzingeleski:</t>
        </r>
        <r>
          <rPr>
            <sz val="9"/>
            <color indexed="81"/>
            <rFont val="Tahoma"/>
            <family val="2"/>
          </rPr>
          <t xml:space="preserve">
Per FOD is a new Unit.  Contributions began in 2018</t>
        </r>
      </text>
    </comment>
    <comment ref="EUP19" authorId="0" shapeId="0" xr:uid="{F07050EE-2329-442F-9688-CBB9AA183E38}">
      <text>
        <r>
          <rPr>
            <b/>
            <sz val="9"/>
            <color indexed="81"/>
            <rFont val="Tahoma"/>
            <family val="2"/>
          </rPr>
          <t>Becky Dzingeleski:</t>
        </r>
        <r>
          <rPr>
            <sz val="9"/>
            <color indexed="81"/>
            <rFont val="Tahoma"/>
            <family val="2"/>
          </rPr>
          <t xml:space="preserve">
Per FOD is a new Unit.  Contributions began in 2018</t>
        </r>
      </text>
    </comment>
    <comment ref="EUT19" authorId="0" shapeId="0" xr:uid="{7A37EF14-2983-4F83-9861-D97E4A12F901}">
      <text>
        <r>
          <rPr>
            <b/>
            <sz val="9"/>
            <color indexed="81"/>
            <rFont val="Tahoma"/>
            <family val="2"/>
          </rPr>
          <t>Becky Dzingeleski:</t>
        </r>
        <r>
          <rPr>
            <sz val="9"/>
            <color indexed="81"/>
            <rFont val="Tahoma"/>
            <family val="2"/>
          </rPr>
          <t xml:space="preserve">
Per FOD is a new Unit.  Contributions began in 2018</t>
        </r>
      </text>
    </comment>
    <comment ref="EUX19" authorId="0" shapeId="0" xr:uid="{30AE8A93-A0A7-408F-B477-7C7374F3C4F8}">
      <text>
        <r>
          <rPr>
            <b/>
            <sz val="9"/>
            <color indexed="81"/>
            <rFont val="Tahoma"/>
            <family val="2"/>
          </rPr>
          <t>Becky Dzingeleski:</t>
        </r>
        <r>
          <rPr>
            <sz val="9"/>
            <color indexed="81"/>
            <rFont val="Tahoma"/>
            <family val="2"/>
          </rPr>
          <t xml:space="preserve">
Per FOD is a new Unit.  Contributions began in 2018</t>
        </r>
      </text>
    </comment>
    <comment ref="EVB19" authorId="0" shapeId="0" xr:uid="{5EAF11A6-C11F-4D36-8BED-7A5AFDEACE48}">
      <text>
        <r>
          <rPr>
            <b/>
            <sz val="9"/>
            <color indexed="81"/>
            <rFont val="Tahoma"/>
            <family val="2"/>
          </rPr>
          <t>Becky Dzingeleski:</t>
        </r>
        <r>
          <rPr>
            <sz val="9"/>
            <color indexed="81"/>
            <rFont val="Tahoma"/>
            <family val="2"/>
          </rPr>
          <t xml:space="preserve">
Per FOD is a new Unit.  Contributions began in 2018</t>
        </r>
      </text>
    </comment>
    <comment ref="EVF19" authorId="0" shapeId="0" xr:uid="{68DD0372-7A91-4E21-9146-B2283C56F657}">
      <text>
        <r>
          <rPr>
            <b/>
            <sz val="9"/>
            <color indexed="81"/>
            <rFont val="Tahoma"/>
            <family val="2"/>
          </rPr>
          <t>Becky Dzingeleski:</t>
        </r>
        <r>
          <rPr>
            <sz val="9"/>
            <color indexed="81"/>
            <rFont val="Tahoma"/>
            <family val="2"/>
          </rPr>
          <t xml:space="preserve">
Per FOD is a new Unit.  Contributions began in 2018</t>
        </r>
      </text>
    </comment>
    <comment ref="EVJ19" authorId="0" shapeId="0" xr:uid="{370451A1-D890-448F-A3CB-E7DBC78630AD}">
      <text>
        <r>
          <rPr>
            <b/>
            <sz val="9"/>
            <color indexed="81"/>
            <rFont val="Tahoma"/>
            <family val="2"/>
          </rPr>
          <t>Becky Dzingeleski:</t>
        </r>
        <r>
          <rPr>
            <sz val="9"/>
            <color indexed="81"/>
            <rFont val="Tahoma"/>
            <family val="2"/>
          </rPr>
          <t xml:space="preserve">
Per FOD is a new Unit.  Contributions began in 2018</t>
        </r>
      </text>
    </comment>
    <comment ref="EVN19" authorId="0" shapeId="0" xr:uid="{CE6E2787-247A-4983-8ED2-B11CCEC2EBA6}">
      <text>
        <r>
          <rPr>
            <b/>
            <sz val="9"/>
            <color indexed="81"/>
            <rFont val="Tahoma"/>
            <family val="2"/>
          </rPr>
          <t>Becky Dzingeleski:</t>
        </r>
        <r>
          <rPr>
            <sz val="9"/>
            <color indexed="81"/>
            <rFont val="Tahoma"/>
            <family val="2"/>
          </rPr>
          <t xml:space="preserve">
Per FOD is a new Unit.  Contributions began in 2018</t>
        </r>
      </text>
    </comment>
    <comment ref="EVR19" authorId="0" shapeId="0" xr:uid="{AD33601E-C97A-4146-AC43-E5648A32CBE1}">
      <text>
        <r>
          <rPr>
            <b/>
            <sz val="9"/>
            <color indexed="81"/>
            <rFont val="Tahoma"/>
            <family val="2"/>
          </rPr>
          <t>Becky Dzingeleski:</t>
        </r>
        <r>
          <rPr>
            <sz val="9"/>
            <color indexed="81"/>
            <rFont val="Tahoma"/>
            <family val="2"/>
          </rPr>
          <t xml:space="preserve">
Per FOD is a new Unit.  Contributions began in 2018</t>
        </r>
      </text>
    </comment>
    <comment ref="EVV19" authorId="0" shapeId="0" xr:uid="{4232F848-701F-4F4E-935E-E89C57400C1B}">
      <text>
        <r>
          <rPr>
            <b/>
            <sz val="9"/>
            <color indexed="81"/>
            <rFont val="Tahoma"/>
            <family val="2"/>
          </rPr>
          <t>Becky Dzingeleski:</t>
        </r>
        <r>
          <rPr>
            <sz val="9"/>
            <color indexed="81"/>
            <rFont val="Tahoma"/>
            <family val="2"/>
          </rPr>
          <t xml:space="preserve">
Per FOD is a new Unit.  Contributions began in 2018</t>
        </r>
      </text>
    </comment>
    <comment ref="EVZ19" authorId="0" shapeId="0" xr:uid="{248F0CB3-B815-4830-BBA2-BAC0BC9A6D0B}">
      <text>
        <r>
          <rPr>
            <b/>
            <sz val="9"/>
            <color indexed="81"/>
            <rFont val="Tahoma"/>
            <family val="2"/>
          </rPr>
          <t>Becky Dzingeleski:</t>
        </r>
        <r>
          <rPr>
            <sz val="9"/>
            <color indexed="81"/>
            <rFont val="Tahoma"/>
            <family val="2"/>
          </rPr>
          <t xml:space="preserve">
Per FOD is a new Unit.  Contributions began in 2018</t>
        </r>
      </text>
    </comment>
    <comment ref="EWD19" authorId="0" shapeId="0" xr:uid="{32ED4BC4-22CD-41AE-A346-A50BC9F9A056}">
      <text>
        <r>
          <rPr>
            <b/>
            <sz val="9"/>
            <color indexed="81"/>
            <rFont val="Tahoma"/>
            <family val="2"/>
          </rPr>
          <t>Becky Dzingeleski:</t>
        </r>
        <r>
          <rPr>
            <sz val="9"/>
            <color indexed="81"/>
            <rFont val="Tahoma"/>
            <family val="2"/>
          </rPr>
          <t xml:space="preserve">
Per FOD is a new Unit.  Contributions began in 2018</t>
        </r>
      </text>
    </comment>
    <comment ref="EWH19" authorId="0" shapeId="0" xr:uid="{469B672F-4FA8-4FF7-BC57-C08E8EF75997}">
      <text>
        <r>
          <rPr>
            <b/>
            <sz val="9"/>
            <color indexed="81"/>
            <rFont val="Tahoma"/>
            <family val="2"/>
          </rPr>
          <t>Becky Dzingeleski:</t>
        </r>
        <r>
          <rPr>
            <sz val="9"/>
            <color indexed="81"/>
            <rFont val="Tahoma"/>
            <family val="2"/>
          </rPr>
          <t xml:space="preserve">
Per FOD is a new Unit.  Contributions began in 2018</t>
        </r>
      </text>
    </comment>
    <comment ref="EWL19" authorId="0" shapeId="0" xr:uid="{A0994D18-CC13-4960-B651-4B870D85B439}">
      <text>
        <r>
          <rPr>
            <b/>
            <sz val="9"/>
            <color indexed="81"/>
            <rFont val="Tahoma"/>
            <family val="2"/>
          </rPr>
          <t>Becky Dzingeleski:</t>
        </r>
        <r>
          <rPr>
            <sz val="9"/>
            <color indexed="81"/>
            <rFont val="Tahoma"/>
            <family val="2"/>
          </rPr>
          <t xml:space="preserve">
Per FOD is a new Unit.  Contributions began in 2018</t>
        </r>
      </text>
    </comment>
    <comment ref="EWP19" authorId="0" shapeId="0" xr:uid="{A1192BF1-E898-4472-B855-407801468675}">
      <text>
        <r>
          <rPr>
            <b/>
            <sz val="9"/>
            <color indexed="81"/>
            <rFont val="Tahoma"/>
            <family val="2"/>
          </rPr>
          <t>Becky Dzingeleski:</t>
        </r>
        <r>
          <rPr>
            <sz val="9"/>
            <color indexed="81"/>
            <rFont val="Tahoma"/>
            <family val="2"/>
          </rPr>
          <t xml:space="preserve">
Per FOD is a new Unit.  Contributions began in 2018</t>
        </r>
      </text>
    </comment>
    <comment ref="EWT19" authorId="0" shapeId="0" xr:uid="{698D07C8-5F28-4395-88C7-57B0AC3C6C59}">
      <text>
        <r>
          <rPr>
            <b/>
            <sz val="9"/>
            <color indexed="81"/>
            <rFont val="Tahoma"/>
            <family val="2"/>
          </rPr>
          <t>Becky Dzingeleski:</t>
        </r>
        <r>
          <rPr>
            <sz val="9"/>
            <color indexed="81"/>
            <rFont val="Tahoma"/>
            <family val="2"/>
          </rPr>
          <t xml:space="preserve">
Per FOD is a new Unit.  Contributions began in 2018</t>
        </r>
      </text>
    </comment>
    <comment ref="EWX19" authorId="0" shapeId="0" xr:uid="{CCBC6B59-B450-4D81-87E1-6B344EE3097F}">
      <text>
        <r>
          <rPr>
            <b/>
            <sz val="9"/>
            <color indexed="81"/>
            <rFont val="Tahoma"/>
            <family val="2"/>
          </rPr>
          <t>Becky Dzingeleski:</t>
        </r>
        <r>
          <rPr>
            <sz val="9"/>
            <color indexed="81"/>
            <rFont val="Tahoma"/>
            <family val="2"/>
          </rPr>
          <t xml:space="preserve">
Per FOD is a new Unit.  Contributions began in 2018</t>
        </r>
      </text>
    </comment>
    <comment ref="EXB19" authorId="0" shapeId="0" xr:uid="{92D111A2-4278-4F4C-89BD-EF00004AEF33}">
      <text>
        <r>
          <rPr>
            <b/>
            <sz val="9"/>
            <color indexed="81"/>
            <rFont val="Tahoma"/>
            <family val="2"/>
          </rPr>
          <t>Becky Dzingeleski:</t>
        </r>
        <r>
          <rPr>
            <sz val="9"/>
            <color indexed="81"/>
            <rFont val="Tahoma"/>
            <family val="2"/>
          </rPr>
          <t xml:space="preserve">
Per FOD is a new Unit.  Contributions began in 2018</t>
        </r>
      </text>
    </comment>
    <comment ref="EXF19" authorId="0" shapeId="0" xr:uid="{000E02AA-D575-4BE5-AA7D-B703481C718E}">
      <text>
        <r>
          <rPr>
            <b/>
            <sz val="9"/>
            <color indexed="81"/>
            <rFont val="Tahoma"/>
            <family val="2"/>
          </rPr>
          <t>Becky Dzingeleski:</t>
        </r>
        <r>
          <rPr>
            <sz val="9"/>
            <color indexed="81"/>
            <rFont val="Tahoma"/>
            <family val="2"/>
          </rPr>
          <t xml:space="preserve">
Per FOD is a new Unit.  Contributions began in 2018</t>
        </r>
      </text>
    </comment>
    <comment ref="EXJ19" authorId="0" shapeId="0" xr:uid="{F57FE341-0EE0-42BC-8B26-27CA1147C059}">
      <text>
        <r>
          <rPr>
            <b/>
            <sz val="9"/>
            <color indexed="81"/>
            <rFont val="Tahoma"/>
            <family val="2"/>
          </rPr>
          <t>Becky Dzingeleski:</t>
        </r>
        <r>
          <rPr>
            <sz val="9"/>
            <color indexed="81"/>
            <rFont val="Tahoma"/>
            <family val="2"/>
          </rPr>
          <t xml:space="preserve">
Per FOD is a new Unit.  Contributions began in 2018</t>
        </r>
      </text>
    </comment>
    <comment ref="EXN19" authorId="0" shapeId="0" xr:uid="{9405B416-F684-4A7A-9593-0DB0885EABD8}">
      <text>
        <r>
          <rPr>
            <b/>
            <sz val="9"/>
            <color indexed="81"/>
            <rFont val="Tahoma"/>
            <family val="2"/>
          </rPr>
          <t>Becky Dzingeleski:</t>
        </r>
        <r>
          <rPr>
            <sz val="9"/>
            <color indexed="81"/>
            <rFont val="Tahoma"/>
            <family val="2"/>
          </rPr>
          <t xml:space="preserve">
Per FOD is a new Unit.  Contributions began in 2018</t>
        </r>
      </text>
    </comment>
    <comment ref="EXR19" authorId="0" shapeId="0" xr:uid="{82E25B45-4A57-4331-B7E2-6EA5B3573DE1}">
      <text>
        <r>
          <rPr>
            <b/>
            <sz val="9"/>
            <color indexed="81"/>
            <rFont val="Tahoma"/>
            <family val="2"/>
          </rPr>
          <t>Becky Dzingeleski:</t>
        </r>
        <r>
          <rPr>
            <sz val="9"/>
            <color indexed="81"/>
            <rFont val="Tahoma"/>
            <family val="2"/>
          </rPr>
          <t xml:space="preserve">
Per FOD is a new Unit.  Contributions began in 2018</t>
        </r>
      </text>
    </comment>
    <comment ref="EXV19" authorId="0" shapeId="0" xr:uid="{2741EFA1-D6A2-4E4E-A503-E0BD0E8D6430}">
      <text>
        <r>
          <rPr>
            <b/>
            <sz val="9"/>
            <color indexed="81"/>
            <rFont val="Tahoma"/>
            <family val="2"/>
          </rPr>
          <t>Becky Dzingeleski:</t>
        </r>
        <r>
          <rPr>
            <sz val="9"/>
            <color indexed="81"/>
            <rFont val="Tahoma"/>
            <family val="2"/>
          </rPr>
          <t xml:space="preserve">
Per FOD is a new Unit.  Contributions began in 2018</t>
        </r>
      </text>
    </comment>
    <comment ref="EXZ19" authorId="0" shapeId="0" xr:uid="{E99B78E3-91A2-436C-90AA-0F2F0D26B6E0}">
      <text>
        <r>
          <rPr>
            <b/>
            <sz val="9"/>
            <color indexed="81"/>
            <rFont val="Tahoma"/>
            <family val="2"/>
          </rPr>
          <t>Becky Dzingeleski:</t>
        </r>
        <r>
          <rPr>
            <sz val="9"/>
            <color indexed="81"/>
            <rFont val="Tahoma"/>
            <family val="2"/>
          </rPr>
          <t xml:space="preserve">
Per FOD is a new Unit.  Contributions began in 2018</t>
        </r>
      </text>
    </comment>
    <comment ref="EYD19" authorId="0" shapeId="0" xr:uid="{30F1DB57-16A0-4187-8972-E64F4A7BA04E}">
      <text>
        <r>
          <rPr>
            <b/>
            <sz val="9"/>
            <color indexed="81"/>
            <rFont val="Tahoma"/>
            <family val="2"/>
          </rPr>
          <t>Becky Dzingeleski:</t>
        </r>
        <r>
          <rPr>
            <sz val="9"/>
            <color indexed="81"/>
            <rFont val="Tahoma"/>
            <family val="2"/>
          </rPr>
          <t xml:space="preserve">
Per FOD is a new Unit.  Contributions began in 2018</t>
        </r>
      </text>
    </comment>
    <comment ref="EYH19" authorId="0" shapeId="0" xr:uid="{C1376495-F806-4320-9611-110A5B8BA5E2}">
      <text>
        <r>
          <rPr>
            <b/>
            <sz val="9"/>
            <color indexed="81"/>
            <rFont val="Tahoma"/>
            <family val="2"/>
          </rPr>
          <t>Becky Dzingeleski:</t>
        </r>
        <r>
          <rPr>
            <sz val="9"/>
            <color indexed="81"/>
            <rFont val="Tahoma"/>
            <family val="2"/>
          </rPr>
          <t xml:space="preserve">
Per FOD is a new Unit.  Contributions began in 2018</t>
        </r>
      </text>
    </comment>
    <comment ref="EYL19" authorId="0" shapeId="0" xr:uid="{24DE469C-F799-4209-9E75-845FBE01BDD5}">
      <text>
        <r>
          <rPr>
            <b/>
            <sz val="9"/>
            <color indexed="81"/>
            <rFont val="Tahoma"/>
            <family val="2"/>
          </rPr>
          <t>Becky Dzingeleski:</t>
        </r>
        <r>
          <rPr>
            <sz val="9"/>
            <color indexed="81"/>
            <rFont val="Tahoma"/>
            <family val="2"/>
          </rPr>
          <t xml:space="preserve">
Per FOD is a new Unit.  Contributions began in 2018</t>
        </r>
      </text>
    </comment>
    <comment ref="EYP19" authorId="0" shapeId="0" xr:uid="{AF9281AB-4E86-498D-B51E-C2AED48AE8F8}">
      <text>
        <r>
          <rPr>
            <b/>
            <sz val="9"/>
            <color indexed="81"/>
            <rFont val="Tahoma"/>
            <family val="2"/>
          </rPr>
          <t>Becky Dzingeleski:</t>
        </r>
        <r>
          <rPr>
            <sz val="9"/>
            <color indexed="81"/>
            <rFont val="Tahoma"/>
            <family val="2"/>
          </rPr>
          <t xml:space="preserve">
Per FOD is a new Unit.  Contributions began in 2018</t>
        </r>
      </text>
    </comment>
    <comment ref="EYT19" authorId="0" shapeId="0" xr:uid="{F3112950-7F0E-4A8C-9634-75AD9B7AD013}">
      <text>
        <r>
          <rPr>
            <b/>
            <sz val="9"/>
            <color indexed="81"/>
            <rFont val="Tahoma"/>
            <family val="2"/>
          </rPr>
          <t>Becky Dzingeleski:</t>
        </r>
        <r>
          <rPr>
            <sz val="9"/>
            <color indexed="81"/>
            <rFont val="Tahoma"/>
            <family val="2"/>
          </rPr>
          <t xml:space="preserve">
Per FOD is a new Unit.  Contributions began in 2018</t>
        </r>
      </text>
    </comment>
    <comment ref="EYX19" authorId="0" shapeId="0" xr:uid="{759F9EC9-94C3-476E-AEAF-E69118F41E44}">
      <text>
        <r>
          <rPr>
            <b/>
            <sz val="9"/>
            <color indexed="81"/>
            <rFont val="Tahoma"/>
            <family val="2"/>
          </rPr>
          <t>Becky Dzingeleski:</t>
        </r>
        <r>
          <rPr>
            <sz val="9"/>
            <color indexed="81"/>
            <rFont val="Tahoma"/>
            <family val="2"/>
          </rPr>
          <t xml:space="preserve">
Per FOD is a new Unit.  Contributions began in 2018</t>
        </r>
      </text>
    </comment>
    <comment ref="EZB19" authorId="0" shapeId="0" xr:uid="{1449D170-0F02-43A3-BE8B-C3D36A93A03A}">
      <text>
        <r>
          <rPr>
            <b/>
            <sz val="9"/>
            <color indexed="81"/>
            <rFont val="Tahoma"/>
            <family val="2"/>
          </rPr>
          <t>Becky Dzingeleski:</t>
        </r>
        <r>
          <rPr>
            <sz val="9"/>
            <color indexed="81"/>
            <rFont val="Tahoma"/>
            <family val="2"/>
          </rPr>
          <t xml:space="preserve">
Per FOD is a new Unit.  Contributions began in 2018</t>
        </r>
      </text>
    </comment>
    <comment ref="EZF19" authorId="0" shapeId="0" xr:uid="{CB69F406-E5A0-4B4B-9874-C710801C28C4}">
      <text>
        <r>
          <rPr>
            <b/>
            <sz val="9"/>
            <color indexed="81"/>
            <rFont val="Tahoma"/>
            <family val="2"/>
          </rPr>
          <t>Becky Dzingeleski:</t>
        </r>
        <r>
          <rPr>
            <sz val="9"/>
            <color indexed="81"/>
            <rFont val="Tahoma"/>
            <family val="2"/>
          </rPr>
          <t xml:space="preserve">
Per FOD is a new Unit.  Contributions began in 2018</t>
        </r>
      </text>
    </comment>
    <comment ref="EZJ19" authorId="0" shapeId="0" xr:uid="{0ADC13EB-23FA-42E2-B66F-D03B4428BA35}">
      <text>
        <r>
          <rPr>
            <b/>
            <sz val="9"/>
            <color indexed="81"/>
            <rFont val="Tahoma"/>
            <family val="2"/>
          </rPr>
          <t>Becky Dzingeleski:</t>
        </r>
        <r>
          <rPr>
            <sz val="9"/>
            <color indexed="81"/>
            <rFont val="Tahoma"/>
            <family val="2"/>
          </rPr>
          <t xml:space="preserve">
Per FOD is a new Unit.  Contributions began in 2018</t>
        </r>
      </text>
    </comment>
    <comment ref="EZN19" authorId="0" shapeId="0" xr:uid="{8002AB58-C499-4E9E-A499-D681DAF5C791}">
      <text>
        <r>
          <rPr>
            <b/>
            <sz val="9"/>
            <color indexed="81"/>
            <rFont val="Tahoma"/>
            <family val="2"/>
          </rPr>
          <t>Becky Dzingeleski:</t>
        </r>
        <r>
          <rPr>
            <sz val="9"/>
            <color indexed="81"/>
            <rFont val="Tahoma"/>
            <family val="2"/>
          </rPr>
          <t xml:space="preserve">
Per FOD is a new Unit.  Contributions began in 2018</t>
        </r>
      </text>
    </comment>
    <comment ref="EZR19" authorId="0" shapeId="0" xr:uid="{DECD20B6-694C-43D8-BC6F-30B60035D2EF}">
      <text>
        <r>
          <rPr>
            <b/>
            <sz val="9"/>
            <color indexed="81"/>
            <rFont val="Tahoma"/>
            <family val="2"/>
          </rPr>
          <t>Becky Dzingeleski:</t>
        </r>
        <r>
          <rPr>
            <sz val="9"/>
            <color indexed="81"/>
            <rFont val="Tahoma"/>
            <family val="2"/>
          </rPr>
          <t xml:space="preserve">
Per FOD is a new Unit.  Contributions began in 2018</t>
        </r>
      </text>
    </comment>
    <comment ref="EZV19" authorId="0" shapeId="0" xr:uid="{5BE3C571-F092-4D0F-A532-B43BB99BAEC8}">
      <text>
        <r>
          <rPr>
            <b/>
            <sz val="9"/>
            <color indexed="81"/>
            <rFont val="Tahoma"/>
            <family val="2"/>
          </rPr>
          <t>Becky Dzingeleski:</t>
        </r>
        <r>
          <rPr>
            <sz val="9"/>
            <color indexed="81"/>
            <rFont val="Tahoma"/>
            <family val="2"/>
          </rPr>
          <t xml:space="preserve">
Per FOD is a new Unit.  Contributions began in 2018</t>
        </r>
      </text>
    </comment>
    <comment ref="EZZ19" authorId="0" shapeId="0" xr:uid="{85D48DAF-4FAA-4325-8937-9D180743C173}">
      <text>
        <r>
          <rPr>
            <b/>
            <sz val="9"/>
            <color indexed="81"/>
            <rFont val="Tahoma"/>
            <family val="2"/>
          </rPr>
          <t>Becky Dzingeleski:</t>
        </r>
        <r>
          <rPr>
            <sz val="9"/>
            <color indexed="81"/>
            <rFont val="Tahoma"/>
            <family val="2"/>
          </rPr>
          <t xml:space="preserve">
Per FOD is a new Unit.  Contributions began in 2018</t>
        </r>
      </text>
    </comment>
    <comment ref="FAD19" authorId="0" shapeId="0" xr:uid="{B85835E6-4DD0-4111-B043-5DCACC3DF245}">
      <text>
        <r>
          <rPr>
            <b/>
            <sz val="9"/>
            <color indexed="81"/>
            <rFont val="Tahoma"/>
            <family val="2"/>
          </rPr>
          <t>Becky Dzingeleski:</t>
        </r>
        <r>
          <rPr>
            <sz val="9"/>
            <color indexed="81"/>
            <rFont val="Tahoma"/>
            <family val="2"/>
          </rPr>
          <t xml:space="preserve">
Per FOD is a new Unit.  Contributions began in 2018</t>
        </r>
      </text>
    </comment>
    <comment ref="FAH19" authorId="0" shapeId="0" xr:uid="{AB16C596-DDF3-40A4-A564-917A5238AD94}">
      <text>
        <r>
          <rPr>
            <b/>
            <sz val="9"/>
            <color indexed="81"/>
            <rFont val="Tahoma"/>
            <family val="2"/>
          </rPr>
          <t>Becky Dzingeleski:</t>
        </r>
        <r>
          <rPr>
            <sz val="9"/>
            <color indexed="81"/>
            <rFont val="Tahoma"/>
            <family val="2"/>
          </rPr>
          <t xml:space="preserve">
Per FOD is a new Unit.  Contributions began in 2018</t>
        </r>
      </text>
    </comment>
    <comment ref="FAL19" authorId="0" shapeId="0" xr:uid="{CF2FF853-ECC8-4CAB-B05B-5A3352CF4D65}">
      <text>
        <r>
          <rPr>
            <b/>
            <sz val="9"/>
            <color indexed="81"/>
            <rFont val="Tahoma"/>
            <family val="2"/>
          </rPr>
          <t>Becky Dzingeleski:</t>
        </r>
        <r>
          <rPr>
            <sz val="9"/>
            <color indexed="81"/>
            <rFont val="Tahoma"/>
            <family val="2"/>
          </rPr>
          <t xml:space="preserve">
Per FOD is a new Unit.  Contributions began in 2018</t>
        </r>
      </text>
    </comment>
    <comment ref="FAP19" authorId="0" shapeId="0" xr:uid="{440859A2-0160-4976-BF0D-523E67B9CB2B}">
      <text>
        <r>
          <rPr>
            <b/>
            <sz val="9"/>
            <color indexed="81"/>
            <rFont val="Tahoma"/>
            <family val="2"/>
          </rPr>
          <t>Becky Dzingeleski:</t>
        </r>
        <r>
          <rPr>
            <sz val="9"/>
            <color indexed="81"/>
            <rFont val="Tahoma"/>
            <family val="2"/>
          </rPr>
          <t xml:space="preserve">
Per FOD is a new Unit.  Contributions began in 2018</t>
        </r>
      </text>
    </comment>
    <comment ref="FAT19" authorId="0" shapeId="0" xr:uid="{D216FACE-D80F-42EC-9DDF-F46D2C8F11D0}">
      <text>
        <r>
          <rPr>
            <b/>
            <sz val="9"/>
            <color indexed="81"/>
            <rFont val="Tahoma"/>
            <family val="2"/>
          </rPr>
          <t>Becky Dzingeleski:</t>
        </r>
        <r>
          <rPr>
            <sz val="9"/>
            <color indexed="81"/>
            <rFont val="Tahoma"/>
            <family val="2"/>
          </rPr>
          <t xml:space="preserve">
Per FOD is a new Unit.  Contributions began in 2018</t>
        </r>
      </text>
    </comment>
    <comment ref="FAX19" authorId="0" shapeId="0" xr:uid="{FEA8F9B8-6D24-4C38-98D3-DB1DD07868E0}">
      <text>
        <r>
          <rPr>
            <b/>
            <sz val="9"/>
            <color indexed="81"/>
            <rFont val="Tahoma"/>
            <family val="2"/>
          </rPr>
          <t>Becky Dzingeleski:</t>
        </r>
        <r>
          <rPr>
            <sz val="9"/>
            <color indexed="81"/>
            <rFont val="Tahoma"/>
            <family val="2"/>
          </rPr>
          <t xml:space="preserve">
Per FOD is a new Unit.  Contributions began in 2018</t>
        </r>
      </text>
    </comment>
    <comment ref="FBB19" authorId="0" shapeId="0" xr:uid="{78405942-6A3B-42A2-B5EA-49F2A263665E}">
      <text>
        <r>
          <rPr>
            <b/>
            <sz val="9"/>
            <color indexed="81"/>
            <rFont val="Tahoma"/>
            <family val="2"/>
          </rPr>
          <t>Becky Dzingeleski:</t>
        </r>
        <r>
          <rPr>
            <sz val="9"/>
            <color indexed="81"/>
            <rFont val="Tahoma"/>
            <family val="2"/>
          </rPr>
          <t xml:space="preserve">
Per FOD is a new Unit.  Contributions began in 2018</t>
        </r>
      </text>
    </comment>
    <comment ref="FBF19" authorId="0" shapeId="0" xr:uid="{C7529817-9294-4A99-939F-631683516675}">
      <text>
        <r>
          <rPr>
            <b/>
            <sz val="9"/>
            <color indexed="81"/>
            <rFont val="Tahoma"/>
            <family val="2"/>
          </rPr>
          <t>Becky Dzingeleski:</t>
        </r>
        <r>
          <rPr>
            <sz val="9"/>
            <color indexed="81"/>
            <rFont val="Tahoma"/>
            <family val="2"/>
          </rPr>
          <t xml:space="preserve">
Per FOD is a new Unit.  Contributions began in 2018</t>
        </r>
      </text>
    </comment>
    <comment ref="FBJ19" authorId="0" shapeId="0" xr:uid="{99F67789-0909-4AEC-A03E-09D06A14D57F}">
      <text>
        <r>
          <rPr>
            <b/>
            <sz val="9"/>
            <color indexed="81"/>
            <rFont val="Tahoma"/>
            <family val="2"/>
          </rPr>
          <t>Becky Dzingeleski:</t>
        </r>
        <r>
          <rPr>
            <sz val="9"/>
            <color indexed="81"/>
            <rFont val="Tahoma"/>
            <family val="2"/>
          </rPr>
          <t xml:space="preserve">
Per FOD is a new Unit.  Contributions began in 2018</t>
        </r>
      </text>
    </comment>
    <comment ref="FBN19" authorId="0" shapeId="0" xr:uid="{A4C579D7-0E0A-4EB3-BF68-05BB858D7C41}">
      <text>
        <r>
          <rPr>
            <b/>
            <sz val="9"/>
            <color indexed="81"/>
            <rFont val="Tahoma"/>
            <family val="2"/>
          </rPr>
          <t>Becky Dzingeleski:</t>
        </r>
        <r>
          <rPr>
            <sz val="9"/>
            <color indexed="81"/>
            <rFont val="Tahoma"/>
            <family val="2"/>
          </rPr>
          <t xml:space="preserve">
Per FOD is a new Unit.  Contributions began in 2018</t>
        </r>
      </text>
    </comment>
    <comment ref="FBR19" authorId="0" shapeId="0" xr:uid="{98BE6125-19E8-4DE4-89AE-3D4B375F1830}">
      <text>
        <r>
          <rPr>
            <b/>
            <sz val="9"/>
            <color indexed="81"/>
            <rFont val="Tahoma"/>
            <family val="2"/>
          </rPr>
          <t>Becky Dzingeleski:</t>
        </r>
        <r>
          <rPr>
            <sz val="9"/>
            <color indexed="81"/>
            <rFont val="Tahoma"/>
            <family val="2"/>
          </rPr>
          <t xml:space="preserve">
Per FOD is a new Unit.  Contributions began in 2018</t>
        </r>
      </text>
    </comment>
    <comment ref="FBV19" authorId="0" shapeId="0" xr:uid="{DD3F2914-D4CA-47D2-AB40-7BA7D2D4ED87}">
      <text>
        <r>
          <rPr>
            <b/>
            <sz val="9"/>
            <color indexed="81"/>
            <rFont val="Tahoma"/>
            <family val="2"/>
          </rPr>
          <t>Becky Dzingeleski:</t>
        </r>
        <r>
          <rPr>
            <sz val="9"/>
            <color indexed="81"/>
            <rFont val="Tahoma"/>
            <family val="2"/>
          </rPr>
          <t xml:space="preserve">
Per FOD is a new Unit.  Contributions began in 2018</t>
        </r>
      </text>
    </comment>
    <comment ref="FBZ19" authorId="0" shapeId="0" xr:uid="{D317BEA5-EFC3-4F03-82A1-588F5C5943B3}">
      <text>
        <r>
          <rPr>
            <b/>
            <sz val="9"/>
            <color indexed="81"/>
            <rFont val="Tahoma"/>
            <family val="2"/>
          </rPr>
          <t>Becky Dzingeleski:</t>
        </r>
        <r>
          <rPr>
            <sz val="9"/>
            <color indexed="81"/>
            <rFont val="Tahoma"/>
            <family val="2"/>
          </rPr>
          <t xml:space="preserve">
Per FOD is a new Unit.  Contributions began in 2018</t>
        </r>
      </text>
    </comment>
    <comment ref="FCD19" authorId="0" shapeId="0" xr:uid="{3F0E03AB-99C7-440E-BFDA-250669C9822D}">
      <text>
        <r>
          <rPr>
            <b/>
            <sz val="9"/>
            <color indexed="81"/>
            <rFont val="Tahoma"/>
            <family val="2"/>
          </rPr>
          <t>Becky Dzingeleski:</t>
        </r>
        <r>
          <rPr>
            <sz val="9"/>
            <color indexed="81"/>
            <rFont val="Tahoma"/>
            <family val="2"/>
          </rPr>
          <t xml:space="preserve">
Per FOD is a new Unit.  Contributions began in 2018</t>
        </r>
      </text>
    </comment>
    <comment ref="FCH19" authorId="0" shapeId="0" xr:uid="{44B9F53E-CE04-42E4-A6CD-29F7A5AF7032}">
      <text>
        <r>
          <rPr>
            <b/>
            <sz val="9"/>
            <color indexed="81"/>
            <rFont val="Tahoma"/>
            <family val="2"/>
          </rPr>
          <t>Becky Dzingeleski:</t>
        </r>
        <r>
          <rPr>
            <sz val="9"/>
            <color indexed="81"/>
            <rFont val="Tahoma"/>
            <family val="2"/>
          </rPr>
          <t xml:space="preserve">
Per FOD is a new Unit.  Contributions began in 2018</t>
        </r>
      </text>
    </comment>
    <comment ref="FCL19" authorId="0" shapeId="0" xr:uid="{78BBD78B-E635-484E-98FD-A9BC5FB01E86}">
      <text>
        <r>
          <rPr>
            <b/>
            <sz val="9"/>
            <color indexed="81"/>
            <rFont val="Tahoma"/>
            <family val="2"/>
          </rPr>
          <t>Becky Dzingeleski:</t>
        </r>
        <r>
          <rPr>
            <sz val="9"/>
            <color indexed="81"/>
            <rFont val="Tahoma"/>
            <family val="2"/>
          </rPr>
          <t xml:space="preserve">
Per FOD is a new Unit.  Contributions began in 2018</t>
        </r>
      </text>
    </comment>
    <comment ref="FCP19" authorId="0" shapeId="0" xr:uid="{EA394560-77FF-44D4-BFBC-CC79AA9FEE88}">
      <text>
        <r>
          <rPr>
            <b/>
            <sz val="9"/>
            <color indexed="81"/>
            <rFont val="Tahoma"/>
            <family val="2"/>
          </rPr>
          <t>Becky Dzingeleski:</t>
        </r>
        <r>
          <rPr>
            <sz val="9"/>
            <color indexed="81"/>
            <rFont val="Tahoma"/>
            <family val="2"/>
          </rPr>
          <t xml:space="preserve">
Per FOD is a new Unit.  Contributions began in 2018</t>
        </r>
      </text>
    </comment>
    <comment ref="FCT19" authorId="0" shapeId="0" xr:uid="{59450A7D-EC79-44CE-ABE4-D0CBEAA4DD17}">
      <text>
        <r>
          <rPr>
            <b/>
            <sz val="9"/>
            <color indexed="81"/>
            <rFont val="Tahoma"/>
            <family val="2"/>
          </rPr>
          <t>Becky Dzingeleski:</t>
        </r>
        <r>
          <rPr>
            <sz val="9"/>
            <color indexed="81"/>
            <rFont val="Tahoma"/>
            <family val="2"/>
          </rPr>
          <t xml:space="preserve">
Per FOD is a new Unit.  Contributions began in 2018</t>
        </r>
      </text>
    </comment>
    <comment ref="FCX19" authorId="0" shapeId="0" xr:uid="{0EF4424D-C3A2-4EEA-A342-DE23D3F6BBC6}">
      <text>
        <r>
          <rPr>
            <b/>
            <sz val="9"/>
            <color indexed="81"/>
            <rFont val="Tahoma"/>
            <family val="2"/>
          </rPr>
          <t>Becky Dzingeleski:</t>
        </r>
        <r>
          <rPr>
            <sz val="9"/>
            <color indexed="81"/>
            <rFont val="Tahoma"/>
            <family val="2"/>
          </rPr>
          <t xml:space="preserve">
Per FOD is a new Unit.  Contributions began in 2018</t>
        </r>
      </text>
    </comment>
    <comment ref="FDB19" authorId="0" shapeId="0" xr:uid="{3416120B-AAC0-4658-9856-51D009AC4770}">
      <text>
        <r>
          <rPr>
            <b/>
            <sz val="9"/>
            <color indexed="81"/>
            <rFont val="Tahoma"/>
            <family val="2"/>
          </rPr>
          <t>Becky Dzingeleski:</t>
        </r>
        <r>
          <rPr>
            <sz val="9"/>
            <color indexed="81"/>
            <rFont val="Tahoma"/>
            <family val="2"/>
          </rPr>
          <t xml:space="preserve">
Per FOD is a new Unit.  Contributions began in 2018</t>
        </r>
      </text>
    </comment>
    <comment ref="FDF19" authorId="0" shapeId="0" xr:uid="{705239BA-44E5-4CD1-A048-27A5C63D9E5E}">
      <text>
        <r>
          <rPr>
            <b/>
            <sz val="9"/>
            <color indexed="81"/>
            <rFont val="Tahoma"/>
            <family val="2"/>
          </rPr>
          <t>Becky Dzingeleski:</t>
        </r>
        <r>
          <rPr>
            <sz val="9"/>
            <color indexed="81"/>
            <rFont val="Tahoma"/>
            <family val="2"/>
          </rPr>
          <t xml:space="preserve">
Per FOD is a new Unit.  Contributions began in 2018</t>
        </r>
      </text>
    </comment>
    <comment ref="FDJ19" authorId="0" shapeId="0" xr:uid="{6F3F0BAA-F31E-4C89-8867-798483712427}">
      <text>
        <r>
          <rPr>
            <b/>
            <sz val="9"/>
            <color indexed="81"/>
            <rFont val="Tahoma"/>
            <family val="2"/>
          </rPr>
          <t>Becky Dzingeleski:</t>
        </r>
        <r>
          <rPr>
            <sz val="9"/>
            <color indexed="81"/>
            <rFont val="Tahoma"/>
            <family val="2"/>
          </rPr>
          <t xml:space="preserve">
Per FOD is a new Unit.  Contributions began in 2018</t>
        </r>
      </text>
    </comment>
    <comment ref="FDN19" authorId="0" shapeId="0" xr:uid="{E6635522-77D1-4BE9-B7F3-8848A92DDDA4}">
      <text>
        <r>
          <rPr>
            <b/>
            <sz val="9"/>
            <color indexed="81"/>
            <rFont val="Tahoma"/>
            <family val="2"/>
          </rPr>
          <t>Becky Dzingeleski:</t>
        </r>
        <r>
          <rPr>
            <sz val="9"/>
            <color indexed="81"/>
            <rFont val="Tahoma"/>
            <family val="2"/>
          </rPr>
          <t xml:space="preserve">
Per FOD is a new Unit.  Contributions began in 2018</t>
        </r>
      </text>
    </comment>
    <comment ref="FDR19" authorId="0" shapeId="0" xr:uid="{9B108414-2E3A-4B38-A0D9-2857BB18878F}">
      <text>
        <r>
          <rPr>
            <b/>
            <sz val="9"/>
            <color indexed="81"/>
            <rFont val="Tahoma"/>
            <family val="2"/>
          </rPr>
          <t>Becky Dzingeleski:</t>
        </r>
        <r>
          <rPr>
            <sz val="9"/>
            <color indexed="81"/>
            <rFont val="Tahoma"/>
            <family val="2"/>
          </rPr>
          <t xml:space="preserve">
Per FOD is a new Unit.  Contributions began in 2018</t>
        </r>
      </text>
    </comment>
    <comment ref="FDV19" authorId="0" shapeId="0" xr:uid="{6D7996B8-A55A-4A03-B1B7-FB3C64DF8524}">
      <text>
        <r>
          <rPr>
            <b/>
            <sz val="9"/>
            <color indexed="81"/>
            <rFont val="Tahoma"/>
            <family val="2"/>
          </rPr>
          <t>Becky Dzingeleski:</t>
        </r>
        <r>
          <rPr>
            <sz val="9"/>
            <color indexed="81"/>
            <rFont val="Tahoma"/>
            <family val="2"/>
          </rPr>
          <t xml:space="preserve">
Per FOD is a new Unit.  Contributions began in 2018</t>
        </r>
      </text>
    </comment>
    <comment ref="FDZ19" authorId="0" shapeId="0" xr:uid="{AA544B9B-57DE-4B6C-9BE3-8B82C8A0D3A2}">
      <text>
        <r>
          <rPr>
            <b/>
            <sz val="9"/>
            <color indexed="81"/>
            <rFont val="Tahoma"/>
            <family val="2"/>
          </rPr>
          <t>Becky Dzingeleski:</t>
        </r>
        <r>
          <rPr>
            <sz val="9"/>
            <color indexed="81"/>
            <rFont val="Tahoma"/>
            <family val="2"/>
          </rPr>
          <t xml:space="preserve">
Per FOD is a new Unit.  Contributions began in 2018</t>
        </r>
      </text>
    </comment>
    <comment ref="FED19" authorId="0" shapeId="0" xr:uid="{B230523E-7171-47F0-881E-63889153ABBE}">
      <text>
        <r>
          <rPr>
            <b/>
            <sz val="9"/>
            <color indexed="81"/>
            <rFont val="Tahoma"/>
            <family val="2"/>
          </rPr>
          <t>Becky Dzingeleski:</t>
        </r>
        <r>
          <rPr>
            <sz val="9"/>
            <color indexed="81"/>
            <rFont val="Tahoma"/>
            <family val="2"/>
          </rPr>
          <t xml:space="preserve">
Per FOD is a new Unit.  Contributions began in 2018</t>
        </r>
      </text>
    </comment>
    <comment ref="FEH19" authorId="0" shapeId="0" xr:uid="{1526BCC0-A626-4E65-859A-F7F199818DEB}">
      <text>
        <r>
          <rPr>
            <b/>
            <sz val="9"/>
            <color indexed="81"/>
            <rFont val="Tahoma"/>
            <family val="2"/>
          </rPr>
          <t>Becky Dzingeleski:</t>
        </r>
        <r>
          <rPr>
            <sz val="9"/>
            <color indexed="81"/>
            <rFont val="Tahoma"/>
            <family val="2"/>
          </rPr>
          <t xml:space="preserve">
Per FOD is a new Unit.  Contributions began in 2018</t>
        </r>
      </text>
    </comment>
    <comment ref="FEL19" authorId="0" shapeId="0" xr:uid="{BF4030D7-5233-4681-ADC2-DBD107CFFB30}">
      <text>
        <r>
          <rPr>
            <b/>
            <sz val="9"/>
            <color indexed="81"/>
            <rFont val="Tahoma"/>
            <family val="2"/>
          </rPr>
          <t>Becky Dzingeleski:</t>
        </r>
        <r>
          <rPr>
            <sz val="9"/>
            <color indexed="81"/>
            <rFont val="Tahoma"/>
            <family val="2"/>
          </rPr>
          <t xml:space="preserve">
Per FOD is a new Unit.  Contributions began in 2018</t>
        </r>
      </text>
    </comment>
    <comment ref="FEP19" authorId="0" shapeId="0" xr:uid="{2F408D80-29C0-4F86-ADC9-A22363F68D16}">
      <text>
        <r>
          <rPr>
            <b/>
            <sz val="9"/>
            <color indexed="81"/>
            <rFont val="Tahoma"/>
            <family val="2"/>
          </rPr>
          <t>Becky Dzingeleski:</t>
        </r>
        <r>
          <rPr>
            <sz val="9"/>
            <color indexed="81"/>
            <rFont val="Tahoma"/>
            <family val="2"/>
          </rPr>
          <t xml:space="preserve">
Per FOD is a new Unit.  Contributions began in 2018</t>
        </r>
      </text>
    </comment>
    <comment ref="FET19" authorId="0" shapeId="0" xr:uid="{03FBC798-8F35-49BE-AA1F-4E268D0B53D7}">
      <text>
        <r>
          <rPr>
            <b/>
            <sz val="9"/>
            <color indexed="81"/>
            <rFont val="Tahoma"/>
            <family val="2"/>
          </rPr>
          <t>Becky Dzingeleski:</t>
        </r>
        <r>
          <rPr>
            <sz val="9"/>
            <color indexed="81"/>
            <rFont val="Tahoma"/>
            <family val="2"/>
          </rPr>
          <t xml:space="preserve">
Per FOD is a new Unit.  Contributions began in 2018</t>
        </r>
      </text>
    </comment>
    <comment ref="FEX19" authorId="0" shapeId="0" xr:uid="{4BCFC041-2496-4CF1-9A68-72BE330602C4}">
      <text>
        <r>
          <rPr>
            <b/>
            <sz val="9"/>
            <color indexed="81"/>
            <rFont val="Tahoma"/>
            <family val="2"/>
          </rPr>
          <t>Becky Dzingeleski:</t>
        </r>
        <r>
          <rPr>
            <sz val="9"/>
            <color indexed="81"/>
            <rFont val="Tahoma"/>
            <family val="2"/>
          </rPr>
          <t xml:space="preserve">
Per FOD is a new Unit.  Contributions began in 2018</t>
        </r>
      </text>
    </comment>
    <comment ref="FFB19" authorId="0" shapeId="0" xr:uid="{13945946-D340-44E3-B856-261AFC7E6BE3}">
      <text>
        <r>
          <rPr>
            <b/>
            <sz val="9"/>
            <color indexed="81"/>
            <rFont val="Tahoma"/>
            <family val="2"/>
          </rPr>
          <t>Becky Dzingeleski:</t>
        </r>
        <r>
          <rPr>
            <sz val="9"/>
            <color indexed="81"/>
            <rFont val="Tahoma"/>
            <family val="2"/>
          </rPr>
          <t xml:space="preserve">
Per FOD is a new Unit.  Contributions began in 2018</t>
        </r>
      </text>
    </comment>
    <comment ref="FFF19" authorId="0" shapeId="0" xr:uid="{AD7B9672-6846-4D0D-B41A-E8C3904723CB}">
      <text>
        <r>
          <rPr>
            <b/>
            <sz val="9"/>
            <color indexed="81"/>
            <rFont val="Tahoma"/>
            <family val="2"/>
          </rPr>
          <t>Becky Dzingeleski:</t>
        </r>
        <r>
          <rPr>
            <sz val="9"/>
            <color indexed="81"/>
            <rFont val="Tahoma"/>
            <family val="2"/>
          </rPr>
          <t xml:space="preserve">
Per FOD is a new Unit.  Contributions began in 2018</t>
        </r>
      </text>
    </comment>
    <comment ref="FFJ19" authorId="0" shapeId="0" xr:uid="{C7E62D4A-B858-45C8-A81C-D30E90FB5DFE}">
      <text>
        <r>
          <rPr>
            <b/>
            <sz val="9"/>
            <color indexed="81"/>
            <rFont val="Tahoma"/>
            <family val="2"/>
          </rPr>
          <t>Becky Dzingeleski:</t>
        </r>
        <r>
          <rPr>
            <sz val="9"/>
            <color indexed="81"/>
            <rFont val="Tahoma"/>
            <family val="2"/>
          </rPr>
          <t xml:space="preserve">
Per FOD is a new Unit.  Contributions began in 2018</t>
        </r>
      </text>
    </comment>
    <comment ref="FFN19" authorId="0" shapeId="0" xr:uid="{85150883-D7D1-4E41-B9F7-C1B741B78AA4}">
      <text>
        <r>
          <rPr>
            <b/>
            <sz val="9"/>
            <color indexed="81"/>
            <rFont val="Tahoma"/>
            <family val="2"/>
          </rPr>
          <t>Becky Dzingeleski:</t>
        </r>
        <r>
          <rPr>
            <sz val="9"/>
            <color indexed="81"/>
            <rFont val="Tahoma"/>
            <family val="2"/>
          </rPr>
          <t xml:space="preserve">
Per FOD is a new Unit.  Contributions began in 2018</t>
        </r>
      </text>
    </comment>
    <comment ref="FFR19" authorId="0" shapeId="0" xr:uid="{1B66BACC-0B08-49B9-A0B5-D743BB481CD6}">
      <text>
        <r>
          <rPr>
            <b/>
            <sz val="9"/>
            <color indexed="81"/>
            <rFont val="Tahoma"/>
            <family val="2"/>
          </rPr>
          <t>Becky Dzingeleski:</t>
        </r>
        <r>
          <rPr>
            <sz val="9"/>
            <color indexed="81"/>
            <rFont val="Tahoma"/>
            <family val="2"/>
          </rPr>
          <t xml:space="preserve">
Per FOD is a new Unit.  Contributions began in 2018</t>
        </r>
      </text>
    </comment>
    <comment ref="FFV19" authorId="0" shapeId="0" xr:uid="{993B4FB2-8A85-4AFD-9E95-025AD054F985}">
      <text>
        <r>
          <rPr>
            <b/>
            <sz val="9"/>
            <color indexed="81"/>
            <rFont val="Tahoma"/>
            <family val="2"/>
          </rPr>
          <t>Becky Dzingeleski:</t>
        </r>
        <r>
          <rPr>
            <sz val="9"/>
            <color indexed="81"/>
            <rFont val="Tahoma"/>
            <family val="2"/>
          </rPr>
          <t xml:space="preserve">
Per FOD is a new Unit.  Contributions began in 2018</t>
        </r>
      </text>
    </comment>
    <comment ref="FFZ19" authorId="0" shapeId="0" xr:uid="{28419A5E-FD56-4B74-9C01-71ED26E92C73}">
      <text>
        <r>
          <rPr>
            <b/>
            <sz val="9"/>
            <color indexed="81"/>
            <rFont val="Tahoma"/>
            <family val="2"/>
          </rPr>
          <t>Becky Dzingeleski:</t>
        </r>
        <r>
          <rPr>
            <sz val="9"/>
            <color indexed="81"/>
            <rFont val="Tahoma"/>
            <family val="2"/>
          </rPr>
          <t xml:space="preserve">
Per FOD is a new Unit.  Contributions began in 2018</t>
        </r>
      </text>
    </comment>
    <comment ref="FGD19" authorId="0" shapeId="0" xr:uid="{03EFAC22-B9B9-4966-A0B7-7837B6B027F2}">
      <text>
        <r>
          <rPr>
            <b/>
            <sz val="9"/>
            <color indexed="81"/>
            <rFont val="Tahoma"/>
            <family val="2"/>
          </rPr>
          <t>Becky Dzingeleski:</t>
        </r>
        <r>
          <rPr>
            <sz val="9"/>
            <color indexed="81"/>
            <rFont val="Tahoma"/>
            <family val="2"/>
          </rPr>
          <t xml:space="preserve">
Per FOD is a new Unit.  Contributions began in 2018</t>
        </r>
      </text>
    </comment>
    <comment ref="FGH19" authorId="0" shapeId="0" xr:uid="{43339CCC-7B57-4675-85DB-5C5EBCD38C3D}">
      <text>
        <r>
          <rPr>
            <b/>
            <sz val="9"/>
            <color indexed="81"/>
            <rFont val="Tahoma"/>
            <family val="2"/>
          </rPr>
          <t>Becky Dzingeleski:</t>
        </r>
        <r>
          <rPr>
            <sz val="9"/>
            <color indexed="81"/>
            <rFont val="Tahoma"/>
            <family val="2"/>
          </rPr>
          <t xml:space="preserve">
Per FOD is a new Unit.  Contributions began in 2018</t>
        </r>
      </text>
    </comment>
    <comment ref="FGL19" authorId="0" shapeId="0" xr:uid="{AACA152B-8BBC-416B-AF37-89C1B2286312}">
      <text>
        <r>
          <rPr>
            <b/>
            <sz val="9"/>
            <color indexed="81"/>
            <rFont val="Tahoma"/>
            <family val="2"/>
          </rPr>
          <t>Becky Dzingeleski:</t>
        </r>
        <r>
          <rPr>
            <sz val="9"/>
            <color indexed="81"/>
            <rFont val="Tahoma"/>
            <family val="2"/>
          </rPr>
          <t xml:space="preserve">
Per FOD is a new Unit.  Contributions began in 2018</t>
        </r>
      </text>
    </comment>
    <comment ref="FGP19" authorId="0" shapeId="0" xr:uid="{720CEB16-4738-4146-A6AA-0795D4F5201D}">
      <text>
        <r>
          <rPr>
            <b/>
            <sz val="9"/>
            <color indexed="81"/>
            <rFont val="Tahoma"/>
            <family val="2"/>
          </rPr>
          <t>Becky Dzingeleski:</t>
        </r>
        <r>
          <rPr>
            <sz val="9"/>
            <color indexed="81"/>
            <rFont val="Tahoma"/>
            <family val="2"/>
          </rPr>
          <t xml:space="preserve">
Per FOD is a new Unit.  Contributions began in 2018</t>
        </r>
      </text>
    </comment>
    <comment ref="FGT19" authorId="0" shapeId="0" xr:uid="{1FD056CA-9944-4FD0-9AD9-B8BF2A5FD675}">
      <text>
        <r>
          <rPr>
            <b/>
            <sz val="9"/>
            <color indexed="81"/>
            <rFont val="Tahoma"/>
            <family val="2"/>
          </rPr>
          <t>Becky Dzingeleski:</t>
        </r>
        <r>
          <rPr>
            <sz val="9"/>
            <color indexed="81"/>
            <rFont val="Tahoma"/>
            <family val="2"/>
          </rPr>
          <t xml:space="preserve">
Per FOD is a new Unit.  Contributions began in 2018</t>
        </r>
      </text>
    </comment>
    <comment ref="FGX19" authorId="0" shapeId="0" xr:uid="{AA608778-AEC7-4311-BB45-B9D2CE3A66E2}">
      <text>
        <r>
          <rPr>
            <b/>
            <sz val="9"/>
            <color indexed="81"/>
            <rFont val="Tahoma"/>
            <family val="2"/>
          </rPr>
          <t>Becky Dzingeleski:</t>
        </r>
        <r>
          <rPr>
            <sz val="9"/>
            <color indexed="81"/>
            <rFont val="Tahoma"/>
            <family val="2"/>
          </rPr>
          <t xml:space="preserve">
Per FOD is a new Unit.  Contributions began in 2018</t>
        </r>
      </text>
    </comment>
    <comment ref="FHB19" authorId="0" shapeId="0" xr:uid="{CF16D74F-C194-4CB8-B1AD-8147C6555833}">
      <text>
        <r>
          <rPr>
            <b/>
            <sz val="9"/>
            <color indexed="81"/>
            <rFont val="Tahoma"/>
            <family val="2"/>
          </rPr>
          <t>Becky Dzingeleski:</t>
        </r>
        <r>
          <rPr>
            <sz val="9"/>
            <color indexed="81"/>
            <rFont val="Tahoma"/>
            <family val="2"/>
          </rPr>
          <t xml:space="preserve">
Per FOD is a new Unit.  Contributions began in 2018</t>
        </r>
      </text>
    </comment>
    <comment ref="FHF19" authorId="0" shapeId="0" xr:uid="{3E662240-64C6-4132-97D4-6935FBA25E70}">
      <text>
        <r>
          <rPr>
            <b/>
            <sz val="9"/>
            <color indexed="81"/>
            <rFont val="Tahoma"/>
            <family val="2"/>
          </rPr>
          <t>Becky Dzingeleski:</t>
        </r>
        <r>
          <rPr>
            <sz val="9"/>
            <color indexed="81"/>
            <rFont val="Tahoma"/>
            <family val="2"/>
          </rPr>
          <t xml:space="preserve">
Per FOD is a new Unit.  Contributions began in 2018</t>
        </r>
      </text>
    </comment>
    <comment ref="FHJ19" authorId="0" shapeId="0" xr:uid="{B0F411F9-7B7A-4CF6-9A24-0A284A8F4578}">
      <text>
        <r>
          <rPr>
            <b/>
            <sz val="9"/>
            <color indexed="81"/>
            <rFont val="Tahoma"/>
            <family val="2"/>
          </rPr>
          <t>Becky Dzingeleski:</t>
        </r>
        <r>
          <rPr>
            <sz val="9"/>
            <color indexed="81"/>
            <rFont val="Tahoma"/>
            <family val="2"/>
          </rPr>
          <t xml:space="preserve">
Per FOD is a new Unit.  Contributions began in 2018</t>
        </r>
      </text>
    </comment>
    <comment ref="FHN19" authorId="0" shapeId="0" xr:uid="{ED0E5C9B-F738-4F32-9E6A-A7E19B674F67}">
      <text>
        <r>
          <rPr>
            <b/>
            <sz val="9"/>
            <color indexed="81"/>
            <rFont val="Tahoma"/>
            <family val="2"/>
          </rPr>
          <t>Becky Dzingeleski:</t>
        </r>
        <r>
          <rPr>
            <sz val="9"/>
            <color indexed="81"/>
            <rFont val="Tahoma"/>
            <family val="2"/>
          </rPr>
          <t xml:space="preserve">
Per FOD is a new Unit.  Contributions began in 2018</t>
        </r>
      </text>
    </comment>
    <comment ref="FHR19" authorId="0" shapeId="0" xr:uid="{7E4E4B97-29EB-446F-A382-217374FAEC35}">
      <text>
        <r>
          <rPr>
            <b/>
            <sz val="9"/>
            <color indexed="81"/>
            <rFont val="Tahoma"/>
            <family val="2"/>
          </rPr>
          <t>Becky Dzingeleski:</t>
        </r>
        <r>
          <rPr>
            <sz val="9"/>
            <color indexed="81"/>
            <rFont val="Tahoma"/>
            <family val="2"/>
          </rPr>
          <t xml:space="preserve">
Per FOD is a new Unit.  Contributions began in 2018</t>
        </r>
      </text>
    </comment>
    <comment ref="FHV19" authorId="0" shapeId="0" xr:uid="{818BCB64-4903-4B2E-B42F-B0BE65591DA9}">
      <text>
        <r>
          <rPr>
            <b/>
            <sz val="9"/>
            <color indexed="81"/>
            <rFont val="Tahoma"/>
            <family val="2"/>
          </rPr>
          <t>Becky Dzingeleski:</t>
        </r>
        <r>
          <rPr>
            <sz val="9"/>
            <color indexed="81"/>
            <rFont val="Tahoma"/>
            <family val="2"/>
          </rPr>
          <t xml:space="preserve">
Per FOD is a new Unit.  Contributions began in 2018</t>
        </r>
      </text>
    </comment>
    <comment ref="FHZ19" authorId="0" shapeId="0" xr:uid="{A1594421-636D-4E46-B316-46CFF78CC915}">
      <text>
        <r>
          <rPr>
            <b/>
            <sz val="9"/>
            <color indexed="81"/>
            <rFont val="Tahoma"/>
            <family val="2"/>
          </rPr>
          <t>Becky Dzingeleski:</t>
        </r>
        <r>
          <rPr>
            <sz val="9"/>
            <color indexed="81"/>
            <rFont val="Tahoma"/>
            <family val="2"/>
          </rPr>
          <t xml:space="preserve">
Per FOD is a new Unit.  Contributions began in 2018</t>
        </r>
      </text>
    </comment>
    <comment ref="FID19" authorId="0" shapeId="0" xr:uid="{7AE51A93-EFC4-4293-A2CA-21AD968879FD}">
      <text>
        <r>
          <rPr>
            <b/>
            <sz val="9"/>
            <color indexed="81"/>
            <rFont val="Tahoma"/>
            <family val="2"/>
          </rPr>
          <t>Becky Dzingeleski:</t>
        </r>
        <r>
          <rPr>
            <sz val="9"/>
            <color indexed="81"/>
            <rFont val="Tahoma"/>
            <family val="2"/>
          </rPr>
          <t xml:space="preserve">
Per FOD is a new Unit.  Contributions began in 2018</t>
        </r>
      </text>
    </comment>
    <comment ref="FIH19" authorId="0" shapeId="0" xr:uid="{FCF5EFA7-E968-4A7E-AF31-8BC039123128}">
      <text>
        <r>
          <rPr>
            <b/>
            <sz val="9"/>
            <color indexed="81"/>
            <rFont val="Tahoma"/>
            <family val="2"/>
          </rPr>
          <t>Becky Dzingeleski:</t>
        </r>
        <r>
          <rPr>
            <sz val="9"/>
            <color indexed="81"/>
            <rFont val="Tahoma"/>
            <family val="2"/>
          </rPr>
          <t xml:space="preserve">
Per FOD is a new Unit.  Contributions began in 2018</t>
        </r>
      </text>
    </comment>
    <comment ref="FIL19" authorId="0" shapeId="0" xr:uid="{8E95CD18-7D11-4DF6-9F33-6F4F4D5B30BD}">
      <text>
        <r>
          <rPr>
            <b/>
            <sz val="9"/>
            <color indexed="81"/>
            <rFont val="Tahoma"/>
            <family val="2"/>
          </rPr>
          <t>Becky Dzingeleski:</t>
        </r>
        <r>
          <rPr>
            <sz val="9"/>
            <color indexed="81"/>
            <rFont val="Tahoma"/>
            <family val="2"/>
          </rPr>
          <t xml:space="preserve">
Per FOD is a new Unit.  Contributions began in 2018</t>
        </r>
      </text>
    </comment>
    <comment ref="FIP19" authorId="0" shapeId="0" xr:uid="{C8B1D80C-C0AC-44D1-A37F-4317C9FF7736}">
      <text>
        <r>
          <rPr>
            <b/>
            <sz val="9"/>
            <color indexed="81"/>
            <rFont val="Tahoma"/>
            <family val="2"/>
          </rPr>
          <t>Becky Dzingeleski:</t>
        </r>
        <r>
          <rPr>
            <sz val="9"/>
            <color indexed="81"/>
            <rFont val="Tahoma"/>
            <family val="2"/>
          </rPr>
          <t xml:space="preserve">
Per FOD is a new Unit.  Contributions began in 2018</t>
        </r>
      </text>
    </comment>
    <comment ref="FIT19" authorId="0" shapeId="0" xr:uid="{1C7232FA-741D-4A84-A7C0-6C66828B693C}">
      <text>
        <r>
          <rPr>
            <b/>
            <sz val="9"/>
            <color indexed="81"/>
            <rFont val="Tahoma"/>
            <family val="2"/>
          </rPr>
          <t>Becky Dzingeleski:</t>
        </r>
        <r>
          <rPr>
            <sz val="9"/>
            <color indexed="81"/>
            <rFont val="Tahoma"/>
            <family val="2"/>
          </rPr>
          <t xml:space="preserve">
Per FOD is a new Unit.  Contributions began in 2018</t>
        </r>
      </text>
    </comment>
    <comment ref="FIX19" authorId="0" shapeId="0" xr:uid="{3D67A41D-A080-4B6E-AFDC-58707BE27B4F}">
      <text>
        <r>
          <rPr>
            <b/>
            <sz val="9"/>
            <color indexed="81"/>
            <rFont val="Tahoma"/>
            <family val="2"/>
          </rPr>
          <t>Becky Dzingeleski:</t>
        </r>
        <r>
          <rPr>
            <sz val="9"/>
            <color indexed="81"/>
            <rFont val="Tahoma"/>
            <family val="2"/>
          </rPr>
          <t xml:space="preserve">
Per FOD is a new Unit.  Contributions began in 2018</t>
        </r>
      </text>
    </comment>
    <comment ref="FJB19" authorId="0" shapeId="0" xr:uid="{3FAD0456-050F-4AA6-8222-61EEBBA04B18}">
      <text>
        <r>
          <rPr>
            <b/>
            <sz val="9"/>
            <color indexed="81"/>
            <rFont val="Tahoma"/>
            <family val="2"/>
          </rPr>
          <t>Becky Dzingeleski:</t>
        </r>
        <r>
          <rPr>
            <sz val="9"/>
            <color indexed="81"/>
            <rFont val="Tahoma"/>
            <family val="2"/>
          </rPr>
          <t xml:space="preserve">
Per FOD is a new Unit.  Contributions began in 2018</t>
        </r>
      </text>
    </comment>
    <comment ref="FJF19" authorId="0" shapeId="0" xr:uid="{1D644328-B562-4EE2-BB87-F0127B2DF46B}">
      <text>
        <r>
          <rPr>
            <b/>
            <sz val="9"/>
            <color indexed="81"/>
            <rFont val="Tahoma"/>
            <family val="2"/>
          </rPr>
          <t>Becky Dzingeleski:</t>
        </r>
        <r>
          <rPr>
            <sz val="9"/>
            <color indexed="81"/>
            <rFont val="Tahoma"/>
            <family val="2"/>
          </rPr>
          <t xml:space="preserve">
Per FOD is a new Unit.  Contributions began in 2018</t>
        </r>
      </text>
    </comment>
    <comment ref="FJJ19" authorId="0" shapeId="0" xr:uid="{1E62358F-4104-4E05-A76E-6B6130C300D0}">
      <text>
        <r>
          <rPr>
            <b/>
            <sz val="9"/>
            <color indexed="81"/>
            <rFont val="Tahoma"/>
            <family val="2"/>
          </rPr>
          <t>Becky Dzingeleski:</t>
        </r>
        <r>
          <rPr>
            <sz val="9"/>
            <color indexed="81"/>
            <rFont val="Tahoma"/>
            <family val="2"/>
          </rPr>
          <t xml:space="preserve">
Per FOD is a new Unit.  Contributions began in 2018</t>
        </r>
      </text>
    </comment>
    <comment ref="FJN19" authorId="0" shapeId="0" xr:uid="{4C1FC348-AA6B-4FB5-A872-04679522B9CD}">
      <text>
        <r>
          <rPr>
            <b/>
            <sz val="9"/>
            <color indexed="81"/>
            <rFont val="Tahoma"/>
            <family val="2"/>
          </rPr>
          <t>Becky Dzingeleski:</t>
        </r>
        <r>
          <rPr>
            <sz val="9"/>
            <color indexed="81"/>
            <rFont val="Tahoma"/>
            <family val="2"/>
          </rPr>
          <t xml:space="preserve">
Per FOD is a new Unit.  Contributions began in 2018</t>
        </r>
      </text>
    </comment>
    <comment ref="FJR19" authorId="0" shapeId="0" xr:uid="{AB001235-A8BD-4950-A118-DBAA30FAB349}">
      <text>
        <r>
          <rPr>
            <b/>
            <sz val="9"/>
            <color indexed="81"/>
            <rFont val="Tahoma"/>
            <family val="2"/>
          </rPr>
          <t>Becky Dzingeleski:</t>
        </r>
        <r>
          <rPr>
            <sz val="9"/>
            <color indexed="81"/>
            <rFont val="Tahoma"/>
            <family val="2"/>
          </rPr>
          <t xml:space="preserve">
Per FOD is a new Unit.  Contributions began in 2018</t>
        </r>
      </text>
    </comment>
    <comment ref="FJV19" authorId="0" shapeId="0" xr:uid="{97ECC3C9-B478-42C5-85B3-5EEB3A75AEC9}">
      <text>
        <r>
          <rPr>
            <b/>
            <sz val="9"/>
            <color indexed="81"/>
            <rFont val="Tahoma"/>
            <family val="2"/>
          </rPr>
          <t>Becky Dzingeleski:</t>
        </r>
        <r>
          <rPr>
            <sz val="9"/>
            <color indexed="81"/>
            <rFont val="Tahoma"/>
            <family val="2"/>
          </rPr>
          <t xml:space="preserve">
Per FOD is a new Unit.  Contributions began in 2018</t>
        </r>
      </text>
    </comment>
    <comment ref="FJZ19" authorId="0" shapeId="0" xr:uid="{B9EC56C1-9A2F-4E12-A851-A7E85E51F62B}">
      <text>
        <r>
          <rPr>
            <b/>
            <sz val="9"/>
            <color indexed="81"/>
            <rFont val="Tahoma"/>
            <family val="2"/>
          </rPr>
          <t>Becky Dzingeleski:</t>
        </r>
        <r>
          <rPr>
            <sz val="9"/>
            <color indexed="81"/>
            <rFont val="Tahoma"/>
            <family val="2"/>
          </rPr>
          <t xml:space="preserve">
Per FOD is a new Unit.  Contributions began in 2018</t>
        </r>
      </text>
    </comment>
    <comment ref="FKD19" authorId="0" shapeId="0" xr:uid="{B0FCB011-70FB-4878-8CE8-F57D654ED11D}">
      <text>
        <r>
          <rPr>
            <b/>
            <sz val="9"/>
            <color indexed="81"/>
            <rFont val="Tahoma"/>
            <family val="2"/>
          </rPr>
          <t>Becky Dzingeleski:</t>
        </r>
        <r>
          <rPr>
            <sz val="9"/>
            <color indexed="81"/>
            <rFont val="Tahoma"/>
            <family val="2"/>
          </rPr>
          <t xml:space="preserve">
Per FOD is a new Unit.  Contributions began in 2018</t>
        </r>
      </text>
    </comment>
    <comment ref="FKH19" authorId="0" shapeId="0" xr:uid="{D2095BB3-AC0F-4A5C-94A9-C26C0ED2E21D}">
      <text>
        <r>
          <rPr>
            <b/>
            <sz val="9"/>
            <color indexed="81"/>
            <rFont val="Tahoma"/>
            <family val="2"/>
          </rPr>
          <t>Becky Dzingeleski:</t>
        </r>
        <r>
          <rPr>
            <sz val="9"/>
            <color indexed="81"/>
            <rFont val="Tahoma"/>
            <family val="2"/>
          </rPr>
          <t xml:space="preserve">
Per FOD is a new Unit.  Contributions began in 2018</t>
        </r>
      </text>
    </comment>
    <comment ref="FKL19" authorId="0" shapeId="0" xr:uid="{AB6AD1CA-18A8-41AE-B5A7-D88DDA2B6392}">
      <text>
        <r>
          <rPr>
            <b/>
            <sz val="9"/>
            <color indexed="81"/>
            <rFont val="Tahoma"/>
            <family val="2"/>
          </rPr>
          <t>Becky Dzingeleski:</t>
        </r>
        <r>
          <rPr>
            <sz val="9"/>
            <color indexed="81"/>
            <rFont val="Tahoma"/>
            <family val="2"/>
          </rPr>
          <t xml:space="preserve">
Per FOD is a new Unit.  Contributions began in 2018</t>
        </r>
      </text>
    </comment>
    <comment ref="FKP19" authorId="0" shapeId="0" xr:uid="{6956D5CD-1B4B-48CE-9846-083A1C99BBFF}">
      <text>
        <r>
          <rPr>
            <b/>
            <sz val="9"/>
            <color indexed="81"/>
            <rFont val="Tahoma"/>
            <family val="2"/>
          </rPr>
          <t>Becky Dzingeleski:</t>
        </r>
        <r>
          <rPr>
            <sz val="9"/>
            <color indexed="81"/>
            <rFont val="Tahoma"/>
            <family val="2"/>
          </rPr>
          <t xml:space="preserve">
Per FOD is a new Unit.  Contributions began in 2018</t>
        </r>
      </text>
    </comment>
    <comment ref="FKT19" authorId="0" shapeId="0" xr:uid="{D60E89FE-56AD-4310-8E65-50BF24729D1B}">
      <text>
        <r>
          <rPr>
            <b/>
            <sz val="9"/>
            <color indexed="81"/>
            <rFont val="Tahoma"/>
            <family val="2"/>
          </rPr>
          <t>Becky Dzingeleski:</t>
        </r>
        <r>
          <rPr>
            <sz val="9"/>
            <color indexed="81"/>
            <rFont val="Tahoma"/>
            <family val="2"/>
          </rPr>
          <t xml:space="preserve">
Per FOD is a new Unit.  Contributions began in 2018</t>
        </r>
      </text>
    </comment>
    <comment ref="FKX19" authorId="0" shapeId="0" xr:uid="{C78F228C-D1A5-43E0-A073-1EDF83AFE3B9}">
      <text>
        <r>
          <rPr>
            <b/>
            <sz val="9"/>
            <color indexed="81"/>
            <rFont val="Tahoma"/>
            <family val="2"/>
          </rPr>
          <t>Becky Dzingeleski:</t>
        </r>
        <r>
          <rPr>
            <sz val="9"/>
            <color indexed="81"/>
            <rFont val="Tahoma"/>
            <family val="2"/>
          </rPr>
          <t xml:space="preserve">
Per FOD is a new Unit.  Contributions began in 2018</t>
        </r>
      </text>
    </comment>
    <comment ref="FLB19" authorId="0" shapeId="0" xr:uid="{04EDFE2D-4A65-4CD1-92AD-2EE8CB7E304A}">
      <text>
        <r>
          <rPr>
            <b/>
            <sz val="9"/>
            <color indexed="81"/>
            <rFont val="Tahoma"/>
            <family val="2"/>
          </rPr>
          <t>Becky Dzingeleski:</t>
        </r>
        <r>
          <rPr>
            <sz val="9"/>
            <color indexed="81"/>
            <rFont val="Tahoma"/>
            <family val="2"/>
          </rPr>
          <t xml:space="preserve">
Per FOD is a new Unit.  Contributions began in 2018</t>
        </r>
      </text>
    </comment>
    <comment ref="FLF19" authorId="0" shapeId="0" xr:uid="{910CF5E0-53F3-41A4-A658-527816FCD5CF}">
      <text>
        <r>
          <rPr>
            <b/>
            <sz val="9"/>
            <color indexed="81"/>
            <rFont val="Tahoma"/>
            <family val="2"/>
          </rPr>
          <t>Becky Dzingeleski:</t>
        </r>
        <r>
          <rPr>
            <sz val="9"/>
            <color indexed="81"/>
            <rFont val="Tahoma"/>
            <family val="2"/>
          </rPr>
          <t xml:space="preserve">
Per FOD is a new Unit.  Contributions began in 2018</t>
        </r>
      </text>
    </comment>
    <comment ref="FLJ19" authorId="0" shapeId="0" xr:uid="{32C0EFBD-C6FE-4D78-8D15-6469C709C77B}">
      <text>
        <r>
          <rPr>
            <b/>
            <sz val="9"/>
            <color indexed="81"/>
            <rFont val="Tahoma"/>
            <family val="2"/>
          </rPr>
          <t>Becky Dzingeleski:</t>
        </r>
        <r>
          <rPr>
            <sz val="9"/>
            <color indexed="81"/>
            <rFont val="Tahoma"/>
            <family val="2"/>
          </rPr>
          <t xml:space="preserve">
Per FOD is a new Unit.  Contributions began in 2018</t>
        </r>
      </text>
    </comment>
    <comment ref="FLN19" authorId="0" shapeId="0" xr:uid="{6C624EC4-6AFA-4984-94F0-EB461C57A8F7}">
      <text>
        <r>
          <rPr>
            <b/>
            <sz val="9"/>
            <color indexed="81"/>
            <rFont val="Tahoma"/>
            <family val="2"/>
          </rPr>
          <t>Becky Dzingeleski:</t>
        </r>
        <r>
          <rPr>
            <sz val="9"/>
            <color indexed="81"/>
            <rFont val="Tahoma"/>
            <family val="2"/>
          </rPr>
          <t xml:space="preserve">
Per FOD is a new Unit.  Contributions began in 2018</t>
        </r>
      </text>
    </comment>
    <comment ref="FLR19" authorId="0" shapeId="0" xr:uid="{B4319F2C-4485-4A3C-93DA-63A67EE2A01D}">
      <text>
        <r>
          <rPr>
            <b/>
            <sz val="9"/>
            <color indexed="81"/>
            <rFont val="Tahoma"/>
            <family val="2"/>
          </rPr>
          <t>Becky Dzingeleski:</t>
        </r>
        <r>
          <rPr>
            <sz val="9"/>
            <color indexed="81"/>
            <rFont val="Tahoma"/>
            <family val="2"/>
          </rPr>
          <t xml:space="preserve">
Per FOD is a new Unit.  Contributions began in 2018</t>
        </r>
      </text>
    </comment>
    <comment ref="FLV19" authorId="0" shapeId="0" xr:uid="{49D70582-A9E9-4F2D-90DC-2E9D6550CB63}">
      <text>
        <r>
          <rPr>
            <b/>
            <sz val="9"/>
            <color indexed="81"/>
            <rFont val="Tahoma"/>
            <family val="2"/>
          </rPr>
          <t>Becky Dzingeleski:</t>
        </r>
        <r>
          <rPr>
            <sz val="9"/>
            <color indexed="81"/>
            <rFont val="Tahoma"/>
            <family val="2"/>
          </rPr>
          <t xml:space="preserve">
Per FOD is a new Unit.  Contributions began in 2018</t>
        </r>
      </text>
    </comment>
    <comment ref="FLZ19" authorId="0" shapeId="0" xr:uid="{9A727FEC-E00D-488A-BD8F-9A28856C9084}">
      <text>
        <r>
          <rPr>
            <b/>
            <sz val="9"/>
            <color indexed="81"/>
            <rFont val="Tahoma"/>
            <family val="2"/>
          </rPr>
          <t>Becky Dzingeleski:</t>
        </r>
        <r>
          <rPr>
            <sz val="9"/>
            <color indexed="81"/>
            <rFont val="Tahoma"/>
            <family val="2"/>
          </rPr>
          <t xml:space="preserve">
Per FOD is a new Unit.  Contributions began in 2018</t>
        </r>
      </text>
    </comment>
    <comment ref="FMD19" authorId="0" shapeId="0" xr:uid="{2B37A91F-D98D-4699-9520-EDD9EF6491C0}">
      <text>
        <r>
          <rPr>
            <b/>
            <sz val="9"/>
            <color indexed="81"/>
            <rFont val="Tahoma"/>
            <family val="2"/>
          </rPr>
          <t>Becky Dzingeleski:</t>
        </r>
        <r>
          <rPr>
            <sz val="9"/>
            <color indexed="81"/>
            <rFont val="Tahoma"/>
            <family val="2"/>
          </rPr>
          <t xml:space="preserve">
Per FOD is a new Unit.  Contributions began in 2018</t>
        </r>
      </text>
    </comment>
    <comment ref="FMH19" authorId="0" shapeId="0" xr:uid="{120C1709-045E-479D-B0D2-E1A11AF18CED}">
      <text>
        <r>
          <rPr>
            <b/>
            <sz val="9"/>
            <color indexed="81"/>
            <rFont val="Tahoma"/>
            <family val="2"/>
          </rPr>
          <t>Becky Dzingeleski:</t>
        </r>
        <r>
          <rPr>
            <sz val="9"/>
            <color indexed="81"/>
            <rFont val="Tahoma"/>
            <family val="2"/>
          </rPr>
          <t xml:space="preserve">
Per FOD is a new Unit.  Contributions began in 2018</t>
        </r>
      </text>
    </comment>
    <comment ref="FML19" authorId="0" shapeId="0" xr:uid="{02419091-1663-4776-908D-2CBECA31D49D}">
      <text>
        <r>
          <rPr>
            <b/>
            <sz val="9"/>
            <color indexed="81"/>
            <rFont val="Tahoma"/>
            <family val="2"/>
          </rPr>
          <t>Becky Dzingeleski:</t>
        </r>
        <r>
          <rPr>
            <sz val="9"/>
            <color indexed="81"/>
            <rFont val="Tahoma"/>
            <family val="2"/>
          </rPr>
          <t xml:space="preserve">
Per FOD is a new Unit.  Contributions began in 2018</t>
        </r>
      </text>
    </comment>
    <comment ref="FMP19" authorId="0" shapeId="0" xr:uid="{E33BC4DB-9F7F-428F-968F-7354389AAA41}">
      <text>
        <r>
          <rPr>
            <b/>
            <sz val="9"/>
            <color indexed="81"/>
            <rFont val="Tahoma"/>
            <family val="2"/>
          </rPr>
          <t>Becky Dzingeleski:</t>
        </r>
        <r>
          <rPr>
            <sz val="9"/>
            <color indexed="81"/>
            <rFont val="Tahoma"/>
            <family val="2"/>
          </rPr>
          <t xml:space="preserve">
Per FOD is a new Unit.  Contributions began in 2018</t>
        </r>
      </text>
    </comment>
    <comment ref="FMT19" authorId="0" shapeId="0" xr:uid="{3D3DF007-D88A-4AC1-9BE6-CBBA9D2400C8}">
      <text>
        <r>
          <rPr>
            <b/>
            <sz val="9"/>
            <color indexed="81"/>
            <rFont val="Tahoma"/>
            <family val="2"/>
          </rPr>
          <t>Becky Dzingeleski:</t>
        </r>
        <r>
          <rPr>
            <sz val="9"/>
            <color indexed="81"/>
            <rFont val="Tahoma"/>
            <family val="2"/>
          </rPr>
          <t xml:space="preserve">
Per FOD is a new Unit.  Contributions began in 2018</t>
        </r>
      </text>
    </comment>
    <comment ref="FMX19" authorId="0" shapeId="0" xr:uid="{B8026A57-A3A7-4081-84E7-51B3A1578866}">
      <text>
        <r>
          <rPr>
            <b/>
            <sz val="9"/>
            <color indexed="81"/>
            <rFont val="Tahoma"/>
            <family val="2"/>
          </rPr>
          <t>Becky Dzingeleski:</t>
        </r>
        <r>
          <rPr>
            <sz val="9"/>
            <color indexed="81"/>
            <rFont val="Tahoma"/>
            <family val="2"/>
          </rPr>
          <t xml:space="preserve">
Per FOD is a new Unit.  Contributions began in 2018</t>
        </r>
      </text>
    </comment>
    <comment ref="FNB19" authorId="0" shapeId="0" xr:uid="{33A4B99C-B430-423B-B53D-949638D026F4}">
      <text>
        <r>
          <rPr>
            <b/>
            <sz val="9"/>
            <color indexed="81"/>
            <rFont val="Tahoma"/>
            <family val="2"/>
          </rPr>
          <t>Becky Dzingeleski:</t>
        </r>
        <r>
          <rPr>
            <sz val="9"/>
            <color indexed="81"/>
            <rFont val="Tahoma"/>
            <family val="2"/>
          </rPr>
          <t xml:space="preserve">
Per FOD is a new Unit.  Contributions began in 2018</t>
        </r>
      </text>
    </comment>
    <comment ref="FNF19" authorId="0" shapeId="0" xr:uid="{7794868B-8D39-4583-A6C3-D48E859C5827}">
      <text>
        <r>
          <rPr>
            <b/>
            <sz val="9"/>
            <color indexed="81"/>
            <rFont val="Tahoma"/>
            <family val="2"/>
          </rPr>
          <t>Becky Dzingeleski:</t>
        </r>
        <r>
          <rPr>
            <sz val="9"/>
            <color indexed="81"/>
            <rFont val="Tahoma"/>
            <family val="2"/>
          </rPr>
          <t xml:space="preserve">
Per FOD is a new Unit.  Contributions began in 2018</t>
        </r>
      </text>
    </comment>
    <comment ref="FNJ19" authorId="0" shapeId="0" xr:uid="{8213EDE8-F182-4950-A749-BAB644979CC4}">
      <text>
        <r>
          <rPr>
            <b/>
            <sz val="9"/>
            <color indexed="81"/>
            <rFont val="Tahoma"/>
            <family val="2"/>
          </rPr>
          <t>Becky Dzingeleski:</t>
        </r>
        <r>
          <rPr>
            <sz val="9"/>
            <color indexed="81"/>
            <rFont val="Tahoma"/>
            <family val="2"/>
          </rPr>
          <t xml:space="preserve">
Per FOD is a new Unit.  Contributions began in 2018</t>
        </r>
      </text>
    </comment>
    <comment ref="FNN19" authorId="0" shapeId="0" xr:uid="{DF6F4083-9BF6-43BC-87F3-BA62661F7714}">
      <text>
        <r>
          <rPr>
            <b/>
            <sz val="9"/>
            <color indexed="81"/>
            <rFont val="Tahoma"/>
            <family val="2"/>
          </rPr>
          <t>Becky Dzingeleski:</t>
        </r>
        <r>
          <rPr>
            <sz val="9"/>
            <color indexed="81"/>
            <rFont val="Tahoma"/>
            <family val="2"/>
          </rPr>
          <t xml:space="preserve">
Per FOD is a new Unit.  Contributions began in 2018</t>
        </r>
      </text>
    </comment>
    <comment ref="FNR19" authorId="0" shapeId="0" xr:uid="{30A8134A-347B-4417-8A10-31E0D575C988}">
      <text>
        <r>
          <rPr>
            <b/>
            <sz val="9"/>
            <color indexed="81"/>
            <rFont val="Tahoma"/>
            <family val="2"/>
          </rPr>
          <t>Becky Dzingeleski:</t>
        </r>
        <r>
          <rPr>
            <sz val="9"/>
            <color indexed="81"/>
            <rFont val="Tahoma"/>
            <family val="2"/>
          </rPr>
          <t xml:space="preserve">
Per FOD is a new Unit.  Contributions began in 2018</t>
        </r>
      </text>
    </comment>
    <comment ref="FNV19" authorId="0" shapeId="0" xr:uid="{28E5F36A-32CD-4166-AF78-BB3D794312DD}">
      <text>
        <r>
          <rPr>
            <b/>
            <sz val="9"/>
            <color indexed="81"/>
            <rFont val="Tahoma"/>
            <family val="2"/>
          </rPr>
          <t>Becky Dzingeleski:</t>
        </r>
        <r>
          <rPr>
            <sz val="9"/>
            <color indexed="81"/>
            <rFont val="Tahoma"/>
            <family val="2"/>
          </rPr>
          <t xml:space="preserve">
Per FOD is a new Unit.  Contributions began in 2018</t>
        </r>
      </text>
    </comment>
    <comment ref="FNZ19" authorId="0" shapeId="0" xr:uid="{D8C7EE43-7C04-498B-88F3-CA4B7E6B8B5B}">
      <text>
        <r>
          <rPr>
            <b/>
            <sz val="9"/>
            <color indexed="81"/>
            <rFont val="Tahoma"/>
            <family val="2"/>
          </rPr>
          <t>Becky Dzingeleski:</t>
        </r>
        <r>
          <rPr>
            <sz val="9"/>
            <color indexed="81"/>
            <rFont val="Tahoma"/>
            <family val="2"/>
          </rPr>
          <t xml:space="preserve">
Per FOD is a new Unit.  Contributions began in 2018</t>
        </r>
      </text>
    </comment>
    <comment ref="FOD19" authorId="0" shapeId="0" xr:uid="{94B7AFDA-4872-421B-99C2-75293D5FE0F0}">
      <text>
        <r>
          <rPr>
            <b/>
            <sz val="9"/>
            <color indexed="81"/>
            <rFont val="Tahoma"/>
            <family val="2"/>
          </rPr>
          <t>Becky Dzingeleski:</t>
        </r>
        <r>
          <rPr>
            <sz val="9"/>
            <color indexed="81"/>
            <rFont val="Tahoma"/>
            <family val="2"/>
          </rPr>
          <t xml:space="preserve">
Per FOD is a new Unit.  Contributions began in 2018</t>
        </r>
      </text>
    </comment>
    <comment ref="FOH19" authorId="0" shapeId="0" xr:uid="{85B6AE37-3E72-4FC0-B950-A20E746ED295}">
      <text>
        <r>
          <rPr>
            <b/>
            <sz val="9"/>
            <color indexed="81"/>
            <rFont val="Tahoma"/>
            <family val="2"/>
          </rPr>
          <t>Becky Dzingeleski:</t>
        </r>
        <r>
          <rPr>
            <sz val="9"/>
            <color indexed="81"/>
            <rFont val="Tahoma"/>
            <family val="2"/>
          </rPr>
          <t xml:space="preserve">
Per FOD is a new Unit.  Contributions began in 2018</t>
        </r>
      </text>
    </comment>
    <comment ref="FOL19" authorId="0" shapeId="0" xr:uid="{06421719-DAF0-46B5-B858-9F694E9F91C5}">
      <text>
        <r>
          <rPr>
            <b/>
            <sz val="9"/>
            <color indexed="81"/>
            <rFont val="Tahoma"/>
            <family val="2"/>
          </rPr>
          <t>Becky Dzingeleski:</t>
        </r>
        <r>
          <rPr>
            <sz val="9"/>
            <color indexed="81"/>
            <rFont val="Tahoma"/>
            <family val="2"/>
          </rPr>
          <t xml:space="preserve">
Per FOD is a new Unit.  Contributions began in 2018</t>
        </r>
      </text>
    </comment>
    <comment ref="FOP19" authorId="0" shapeId="0" xr:uid="{676AC879-3946-431E-A675-B1191B8A21FF}">
      <text>
        <r>
          <rPr>
            <b/>
            <sz val="9"/>
            <color indexed="81"/>
            <rFont val="Tahoma"/>
            <family val="2"/>
          </rPr>
          <t>Becky Dzingeleski:</t>
        </r>
        <r>
          <rPr>
            <sz val="9"/>
            <color indexed="81"/>
            <rFont val="Tahoma"/>
            <family val="2"/>
          </rPr>
          <t xml:space="preserve">
Per FOD is a new Unit.  Contributions began in 2018</t>
        </r>
      </text>
    </comment>
    <comment ref="FOT19" authorId="0" shapeId="0" xr:uid="{993F8647-68CF-4FD7-8FDD-8F9A5A648054}">
      <text>
        <r>
          <rPr>
            <b/>
            <sz val="9"/>
            <color indexed="81"/>
            <rFont val="Tahoma"/>
            <family val="2"/>
          </rPr>
          <t>Becky Dzingeleski:</t>
        </r>
        <r>
          <rPr>
            <sz val="9"/>
            <color indexed="81"/>
            <rFont val="Tahoma"/>
            <family val="2"/>
          </rPr>
          <t xml:space="preserve">
Per FOD is a new Unit.  Contributions began in 2018</t>
        </r>
      </text>
    </comment>
    <comment ref="FOX19" authorId="0" shapeId="0" xr:uid="{D8303A73-31B9-4F62-8D4C-68E2D38EA0D4}">
      <text>
        <r>
          <rPr>
            <b/>
            <sz val="9"/>
            <color indexed="81"/>
            <rFont val="Tahoma"/>
            <family val="2"/>
          </rPr>
          <t>Becky Dzingeleski:</t>
        </r>
        <r>
          <rPr>
            <sz val="9"/>
            <color indexed="81"/>
            <rFont val="Tahoma"/>
            <family val="2"/>
          </rPr>
          <t xml:space="preserve">
Per FOD is a new Unit.  Contributions began in 2018</t>
        </r>
      </text>
    </comment>
    <comment ref="FPB19" authorId="0" shapeId="0" xr:uid="{FAD2AB7A-207E-4338-A4A8-D903AE40D2FD}">
      <text>
        <r>
          <rPr>
            <b/>
            <sz val="9"/>
            <color indexed="81"/>
            <rFont val="Tahoma"/>
            <family val="2"/>
          </rPr>
          <t>Becky Dzingeleski:</t>
        </r>
        <r>
          <rPr>
            <sz val="9"/>
            <color indexed="81"/>
            <rFont val="Tahoma"/>
            <family val="2"/>
          </rPr>
          <t xml:space="preserve">
Per FOD is a new Unit.  Contributions began in 2018</t>
        </r>
      </text>
    </comment>
    <comment ref="FPF19" authorId="0" shapeId="0" xr:uid="{6A70CBEA-A56A-48C6-9597-3BD8AD89DC86}">
      <text>
        <r>
          <rPr>
            <b/>
            <sz val="9"/>
            <color indexed="81"/>
            <rFont val="Tahoma"/>
            <family val="2"/>
          </rPr>
          <t>Becky Dzingeleski:</t>
        </r>
        <r>
          <rPr>
            <sz val="9"/>
            <color indexed="81"/>
            <rFont val="Tahoma"/>
            <family val="2"/>
          </rPr>
          <t xml:space="preserve">
Per FOD is a new Unit.  Contributions began in 2018</t>
        </r>
      </text>
    </comment>
    <comment ref="FPJ19" authorId="0" shapeId="0" xr:uid="{28757DF2-25C0-47B2-9C81-88238E0E9119}">
      <text>
        <r>
          <rPr>
            <b/>
            <sz val="9"/>
            <color indexed="81"/>
            <rFont val="Tahoma"/>
            <family val="2"/>
          </rPr>
          <t>Becky Dzingeleski:</t>
        </r>
        <r>
          <rPr>
            <sz val="9"/>
            <color indexed="81"/>
            <rFont val="Tahoma"/>
            <family val="2"/>
          </rPr>
          <t xml:space="preserve">
Per FOD is a new Unit.  Contributions began in 2018</t>
        </r>
      </text>
    </comment>
    <comment ref="FPN19" authorId="0" shapeId="0" xr:uid="{30FD38A3-6A28-4AC2-9959-4D0C00B53F2E}">
      <text>
        <r>
          <rPr>
            <b/>
            <sz val="9"/>
            <color indexed="81"/>
            <rFont val="Tahoma"/>
            <family val="2"/>
          </rPr>
          <t>Becky Dzingeleski:</t>
        </r>
        <r>
          <rPr>
            <sz val="9"/>
            <color indexed="81"/>
            <rFont val="Tahoma"/>
            <family val="2"/>
          </rPr>
          <t xml:space="preserve">
Per FOD is a new Unit.  Contributions began in 2018</t>
        </r>
      </text>
    </comment>
    <comment ref="FPR19" authorId="0" shapeId="0" xr:uid="{14316EB2-F881-4913-B58F-96BD68C21F94}">
      <text>
        <r>
          <rPr>
            <b/>
            <sz val="9"/>
            <color indexed="81"/>
            <rFont val="Tahoma"/>
            <family val="2"/>
          </rPr>
          <t>Becky Dzingeleski:</t>
        </r>
        <r>
          <rPr>
            <sz val="9"/>
            <color indexed="81"/>
            <rFont val="Tahoma"/>
            <family val="2"/>
          </rPr>
          <t xml:space="preserve">
Per FOD is a new Unit.  Contributions began in 2018</t>
        </r>
      </text>
    </comment>
    <comment ref="FPV19" authorId="0" shapeId="0" xr:uid="{F536BF87-6CA6-461C-B039-EAD7602B5D20}">
      <text>
        <r>
          <rPr>
            <b/>
            <sz val="9"/>
            <color indexed="81"/>
            <rFont val="Tahoma"/>
            <family val="2"/>
          </rPr>
          <t>Becky Dzingeleski:</t>
        </r>
        <r>
          <rPr>
            <sz val="9"/>
            <color indexed="81"/>
            <rFont val="Tahoma"/>
            <family val="2"/>
          </rPr>
          <t xml:space="preserve">
Per FOD is a new Unit.  Contributions began in 2018</t>
        </r>
      </text>
    </comment>
    <comment ref="FPZ19" authorId="0" shapeId="0" xr:uid="{36CCA0DE-5942-459C-B8F8-29A814EF6EAF}">
      <text>
        <r>
          <rPr>
            <b/>
            <sz val="9"/>
            <color indexed="81"/>
            <rFont val="Tahoma"/>
            <family val="2"/>
          </rPr>
          <t>Becky Dzingeleski:</t>
        </r>
        <r>
          <rPr>
            <sz val="9"/>
            <color indexed="81"/>
            <rFont val="Tahoma"/>
            <family val="2"/>
          </rPr>
          <t xml:space="preserve">
Per FOD is a new Unit.  Contributions began in 2018</t>
        </r>
      </text>
    </comment>
    <comment ref="FQD19" authorId="0" shapeId="0" xr:uid="{FBB511F0-2544-4F54-9D6C-1F918C6A2372}">
      <text>
        <r>
          <rPr>
            <b/>
            <sz val="9"/>
            <color indexed="81"/>
            <rFont val="Tahoma"/>
            <family val="2"/>
          </rPr>
          <t>Becky Dzingeleski:</t>
        </r>
        <r>
          <rPr>
            <sz val="9"/>
            <color indexed="81"/>
            <rFont val="Tahoma"/>
            <family val="2"/>
          </rPr>
          <t xml:space="preserve">
Per FOD is a new Unit.  Contributions began in 2018</t>
        </r>
      </text>
    </comment>
    <comment ref="FQH19" authorId="0" shapeId="0" xr:uid="{905164BD-7471-437B-83F4-0721665F6CFB}">
      <text>
        <r>
          <rPr>
            <b/>
            <sz val="9"/>
            <color indexed="81"/>
            <rFont val="Tahoma"/>
            <family val="2"/>
          </rPr>
          <t>Becky Dzingeleski:</t>
        </r>
        <r>
          <rPr>
            <sz val="9"/>
            <color indexed="81"/>
            <rFont val="Tahoma"/>
            <family val="2"/>
          </rPr>
          <t xml:space="preserve">
Per FOD is a new Unit.  Contributions began in 2018</t>
        </r>
      </text>
    </comment>
    <comment ref="FQL19" authorId="0" shapeId="0" xr:uid="{63C4B2D7-1DFA-4790-90BD-AC9A88A1B071}">
      <text>
        <r>
          <rPr>
            <b/>
            <sz val="9"/>
            <color indexed="81"/>
            <rFont val="Tahoma"/>
            <family val="2"/>
          </rPr>
          <t>Becky Dzingeleski:</t>
        </r>
        <r>
          <rPr>
            <sz val="9"/>
            <color indexed="81"/>
            <rFont val="Tahoma"/>
            <family val="2"/>
          </rPr>
          <t xml:space="preserve">
Per FOD is a new Unit.  Contributions began in 2018</t>
        </r>
      </text>
    </comment>
    <comment ref="FQP19" authorId="0" shapeId="0" xr:uid="{A845F875-D78C-4DCE-AEFA-1B84CC73051C}">
      <text>
        <r>
          <rPr>
            <b/>
            <sz val="9"/>
            <color indexed="81"/>
            <rFont val="Tahoma"/>
            <family val="2"/>
          </rPr>
          <t>Becky Dzingeleski:</t>
        </r>
        <r>
          <rPr>
            <sz val="9"/>
            <color indexed="81"/>
            <rFont val="Tahoma"/>
            <family val="2"/>
          </rPr>
          <t xml:space="preserve">
Per FOD is a new Unit.  Contributions began in 2018</t>
        </r>
      </text>
    </comment>
    <comment ref="FQT19" authorId="0" shapeId="0" xr:uid="{49B23019-E3A2-4304-928C-B8CA4AA54B6A}">
      <text>
        <r>
          <rPr>
            <b/>
            <sz val="9"/>
            <color indexed="81"/>
            <rFont val="Tahoma"/>
            <family val="2"/>
          </rPr>
          <t>Becky Dzingeleski:</t>
        </r>
        <r>
          <rPr>
            <sz val="9"/>
            <color indexed="81"/>
            <rFont val="Tahoma"/>
            <family val="2"/>
          </rPr>
          <t xml:space="preserve">
Per FOD is a new Unit.  Contributions began in 2018</t>
        </r>
      </text>
    </comment>
    <comment ref="FQX19" authorId="0" shapeId="0" xr:uid="{7F965A7F-2BD2-45B1-B0AF-37FD833CC42B}">
      <text>
        <r>
          <rPr>
            <b/>
            <sz val="9"/>
            <color indexed="81"/>
            <rFont val="Tahoma"/>
            <family val="2"/>
          </rPr>
          <t>Becky Dzingeleski:</t>
        </r>
        <r>
          <rPr>
            <sz val="9"/>
            <color indexed="81"/>
            <rFont val="Tahoma"/>
            <family val="2"/>
          </rPr>
          <t xml:space="preserve">
Per FOD is a new Unit.  Contributions began in 2018</t>
        </r>
      </text>
    </comment>
    <comment ref="FRB19" authorId="0" shapeId="0" xr:uid="{A718AA1B-3DF2-453A-9C23-1B23298CF41A}">
      <text>
        <r>
          <rPr>
            <b/>
            <sz val="9"/>
            <color indexed="81"/>
            <rFont val="Tahoma"/>
            <family val="2"/>
          </rPr>
          <t>Becky Dzingeleski:</t>
        </r>
        <r>
          <rPr>
            <sz val="9"/>
            <color indexed="81"/>
            <rFont val="Tahoma"/>
            <family val="2"/>
          </rPr>
          <t xml:space="preserve">
Per FOD is a new Unit.  Contributions began in 2018</t>
        </r>
      </text>
    </comment>
    <comment ref="FRF19" authorId="0" shapeId="0" xr:uid="{E26E8A7D-F5A2-4552-8511-9796299B233D}">
      <text>
        <r>
          <rPr>
            <b/>
            <sz val="9"/>
            <color indexed="81"/>
            <rFont val="Tahoma"/>
            <family val="2"/>
          </rPr>
          <t>Becky Dzingeleski:</t>
        </r>
        <r>
          <rPr>
            <sz val="9"/>
            <color indexed="81"/>
            <rFont val="Tahoma"/>
            <family val="2"/>
          </rPr>
          <t xml:space="preserve">
Per FOD is a new Unit.  Contributions began in 2018</t>
        </r>
      </text>
    </comment>
    <comment ref="FRJ19" authorId="0" shapeId="0" xr:uid="{77F925C1-31D8-491A-9CA7-6825B4881733}">
      <text>
        <r>
          <rPr>
            <b/>
            <sz val="9"/>
            <color indexed="81"/>
            <rFont val="Tahoma"/>
            <family val="2"/>
          </rPr>
          <t>Becky Dzingeleski:</t>
        </r>
        <r>
          <rPr>
            <sz val="9"/>
            <color indexed="81"/>
            <rFont val="Tahoma"/>
            <family val="2"/>
          </rPr>
          <t xml:space="preserve">
Per FOD is a new Unit.  Contributions began in 2018</t>
        </r>
      </text>
    </comment>
    <comment ref="FRN19" authorId="0" shapeId="0" xr:uid="{5217238D-06E8-45D7-AE06-F487878AAC75}">
      <text>
        <r>
          <rPr>
            <b/>
            <sz val="9"/>
            <color indexed="81"/>
            <rFont val="Tahoma"/>
            <family val="2"/>
          </rPr>
          <t>Becky Dzingeleski:</t>
        </r>
        <r>
          <rPr>
            <sz val="9"/>
            <color indexed="81"/>
            <rFont val="Tahoma"/>
            <family val="2"/>
          </rPr>
          <t xml:space="preserve">
Per FOD is a new Unit.  Contributions began in 2018</t>
        </r>
      </text>
    </comment>
    <comment ref="FRR19" authorId="0" shapeId="0" xr:uid="{3211B88B-8C2A-48D3-BB2F-55FD1FCFC8E1}">
      <text>
        <r>
          <rPr>
            <b/>
            <sz val="9"/>
            <color indexed="81"/>
            <rFont val="Tahoma"/>
            <family val="2"/>
          </rPr>
          <t>Becky Dzingeleski:</t>
        </r>
        <r>
          <rPr>
            <sz val="9"/>
            <color indexed="81"/>
            <rFont val="Tahoma"/>
            <family val="2"/>
          </rPr>
          <t xml:space="preserve">
Per FOD is a new Unit.  Contributions began in 2018</t>
        </r>
      </text>
    </comment>
    <comment ref="FRV19" authorId="0" shapeId="0" xr:uid="{2BDD4B9E-9148-4013-90CB-8CA152A692EF}">
      <text>
        <r>
          <rPr>
            <b/>
            <sz val="9"/>
            <color indexed="81"/>
            <rFont val="Tahoma"/>
            <family val="2"/>
          </rPr>
          <t>Becky Dzingeleski:</t>
        </r>
        <r>
          <rPr>
            <sz val="9"/>
            <color indexed="81"/>
            <rFont val="Tahoma"/>
            <family val="2"/>
          </rPr>
          <t xml:space="preserve">
Per FOD is a new Unit.  Contributions began in 2018</t>
        </r>
      </text>
    </comment>
    <comment ref="FRZ19" authorId="0" shapeId="0" xr:uid="{9BABDC78-CABD-46A8-8C98-B6DEEC289C83}">
      <text>
        <r>
          <rPr>
            <b/>
            <sz val="9"/>
            <color indexed="81"/>
            <rFont val="Tahoma"/>
            <family val="2"/>
          </rPr>
          <t>Becky Dzingeleski:</t>
        </r>
        <r>
          <rPr>
            <sz val="9"/>
            <color indexed="81"/>
            <rFont val="Tahoma"/>
            <family val="2"/>
          </rPr>
          <t xml:space="preserve">
Per FOD is a new Unit.  Contributions began in 2018</t>
        </r>
      </text>
    </comment>
    <comment ref="FSD19" authorId="0" shapeId="0" xr:uid="{16CA872D-203D-4F29-ABE3-2E0FD3403232}">
      <text>
        <r>
          <rPr>
            <b/>
            <sz val="9"/>
            <color indexed="81"/>
            <rFont val="Tahoma"/>
            <family val="2"/>
          </rPr>
          <t>Becky Dzingeleski:</t>
        </r>
        <r>
          <rPr>
            <sz val="9"/>
            <color indexed="81"/>
            <rFont val="Tahoma"/>
            <family val="2"/>
          </rPr>
          <t xml:space="preserve">
Per FOD is a new Unit.  Contributions began in 2018</t>
        </r>
      </text>
    </comment>
    <comment ref="FSH19" authorId="0" shapeId="0" xr:uid="{5C1931A4-D66E-4B20-90BB-FE0B4BA6CE72}">
      <text>
        <r>
          <rPr>
            <b/>
            <sz val="9"/>
            <color indexed="81"/>
            <rFont val="Tahoma"/>
            <family val="2"/>
          </rPr>
          <t>Becky Dzingeleski:</t>
        </r>
        <r>
          <rPr>
            <sz val="9"/>
            <color indexed="81"/>
            <rFont val="Tahoma"/>
            <family val="2"/>
          </rPr>
          <t xml:space="preserve">
Per FOD is a new Unit.  Contributions began in 2018</t>
        </r>
      </text>
    </comment>
    <comment ref="FSL19" authorId="0" shapeId="0" xr:uid="{C16AF0EC-F0CB-4014-AF3B-13E79CFA8F3F}">
      <text>
        <r>
          <rPr>
            <b/>
            <sz val="9"/>
            <color indexed="81"/>
            <rFont val="Tahoma"/>
            <family val="2"/>
          </rPr>
          <t>Becky Dzingeleski:</t>
        </r>
        <r>
          <rPr>
            <sz val="9"/>
            <color indexed="81"/>
            <rFont val="Tahoma"/>
            <family val="2"/>
          </rPr>
          <t xml:space="preserve">
Per FOD is a new Unit.  Contributions began in 2018</t>
        </r>
      </text>
    </comment>
    <comment ref="FSP19" authorId="0" shapeId="0" xr:uid="{170D98D7-522C-4FF1-86F1-DE319BDD1440}">
      <text>
        <r>
          <rPr>
            <b/>
            <sz val="9"/>
            <color indexed="81"/>
            <rFont val="Tahoma"/>
            <family val="2"/>
          </rPr>
          <t>Becky Dzingeleski:</t>
        </r>
        <r>
          <rPr>
            <sz val="9"/>
            <color indexed="81"/>
            <rFont val="Tahoma"/>
            <family val="2"/>
          </rPr>
          <t xml:space="preserve">
Per FOD is a new Unit.  Contributions began in 2018</t>
        </r>
      </text>
    </comment>
    <comment ref="FST19" authorId="0" shapeId="0" xr:uid="{1B0D3895-5282-4797-BD96-9261E0788302}">
      <text>
        <r>
          <rPr>
            <b/>
            <sz val="9"/>
            <color indexed="81"/>
            <rFont val="Tahoma"/>
            <family val="2"/>
          </rPr>
          <t>Becky Dzingeleski:</t>
        </r>
        <r>
          <rPr>
            <sz val="9"/>
            <color indexed="81"/>
            <rFont val="Tahoma"/>
            <family val="2"/>
          </rPr>
          <t xml:space="preserve">
Per FOD is a new Unit.  Contributions began in 2018</t>
        </r>
      </text>
    </comment>
    <comment ref="FSX19" authorId="0" shapeId="0" xr:uid="{45EF9E00-ACDA-43F1-9531-635CBFFB4C49}">
      <text>
        <r>
          <rPr>
            <b/>
            <sz val="9"/>
            <color indexed="81"/>
            <rFont val="Tahoma"/>
            <family val="2"/>
          </rPr>
          <t>Becky Dzingeleski:</t>
        </r>
        <r>
          <rPr>
            <sz val="9"/>
            <color indexed="81"/>
            <rFont val="Tahoma"/>
            <family val="2"/>
          </rPr>
          <t xml:space="preserve">
Per FOD is a new Unit.  Contributions began in 2018</t>
        </r>
      </text>
    </comment>
    <comment ref="FTB19" authorId="0" shapeId="0" xr:uid="{70F45F75-EAA6-47E0-B235-F0289F0ABFE9}">
      <text>
        <r>
          <rPr>
            <b/>
            <sz val="9"/>
            <color indexed="81"/>
            <rFont val="Tahoma"/>
            <family val="2"/>
          </rPr>
          <t>Becky Dzingeleski:</t>
        </r>
        <r>
          <rPr>
            <sz val="9"/>
            <color indexed="81"/>
            <rFont val="Tahoma"/>
            <family val="2"/>
          </rPr>
          <t xml:space="preserve">
Per FOD is a new Unit.  Contributions began in 2018</t>
        </r>
      </text>
    </comment>
    <comment ref="FTF19" authorId="0" shapeId="0" xr:uid="{D841819F-71A4-4926-A3ED-A9336454210F}">
      <text>
        <r>
          <rPr>
            <b/>
            <sz val="9"/>
            <color indexed="81"/>
            <rFont val="Tahoma"/>
            <family val="2"/>
          </rPr>
          <t>Becky Dzingeleski:</t>
        </r>
        <r>
          <rPr>
            <sz val="9"/>
            <color indexed="81"/>
            <rFont val="Tahoma"/>
            <family val="2"/>
          </rPr>
          <t xml:space="preserve">
Per FOD is a new Unit.  Contributions began in 2018</t>
        </r>
      </text>
    </comment>
    <comment ref="FTJ19" authorId="0" shapeId="0" xr:uid="{09720679-0D3F-494B-8A61-5ECEA6D31E0A}">
      <text>
        <r>
          <rPr>
            <b/>
            <sz val="9"/>
            <color indexed="81"/>
            <rFont val="Tahoma"/>
            <family val="2"/>
          </rPr>
          <t>Becky Dzingeleski:</t>
        </r>
        <r>
          <rPr>
            <sz val="9"/>
            <color indexed="81"/>
            <rFont val="Tahoma"/>
            <family val="2"/>
          </rPr>
          <t xml:space="preserve">
Per FOD is a new Unit.  Contributions began in 2018</t>
        </r>
      </text>
    </comment>
    <comment ref="FTN19" authorId="0" shapeId="0" xr:uid="{628CA542-4710-4A0A-8F40-CCFC86CF5FC1}">
      <text>
        <r>
          <rPr>
            <b/>
            <sz val="9"/>
            <color indexed="81"/>
            <rFont val="Tahoma"/>
            <family val="2"/>
          </rPr>
          <t>Becky Dzingeleski:</t>
        </r>
        <r>
          <rPr>
            <sz val="9"/>
            <color indexed="81"/>
            <rFont val="Tahoma"/>
            <family val="2"/>
          </rPr>
          <t xml:space="preserve">
Per FOD is a new Unit.  Contributions began in 2018</t>
        </r>
      </text>
    </comment>
    <comment ref="FTR19" authorId="0" shapeId="0" xr:uid="{FDF13A96-98A4-4DAD-910B-8B2F6661C06E}">
      <text>
        <r>
          <rPr>
            <b/>
            <sz val="9"/>
            <color indexed="81"/>
            <rFont val="Tahoma"/>
            <family val="2"/>
          </rPr>
          <t>Becky Dzingeleski:</t>
        </r>
        <r>
          <rPr>
            <sz val="9"/>
            <color indexed="81"/>
            <rFont val="Tahoma"/>
            <family val="2"/>
          </rPr>
          <t xml:space="preserve">
Per FOD is a new Unit.  Contributions began in 2018</t>
        </r>
      </text>
    </comment>
    <comment ref="FTV19" authorId="0" shapeId="0" xr:uid="{D7489843-CF36-4896-8F98-F6335A89E8AA}">
      <text>
        <r>
          <rPr>
            <b/>
            <sz val="9"/>
            <color indexed="81"/>
            <rFont val="Tahoma"/>
            <family val="2"/>
          </rPr>
          <t>Becky Dzingeleski:</t>
        </r>
        <r>
          <rPr>
            <sz val="9"/>
            <color indexed="81"/>
            <rFont val="Tahoma"/>
            <family val="2"/>
          </rPr>
          <t xml:space="preserve">
Per FOD is a new Unit.  Contributions began in 2018</t>
        </r>
      </text>
    </comment>
    <comment ref="FTZ19" authorId="0" shapeId="0" xr:uid="{A0DC9B6D-5466-4AB1-B388-0CB7D13E2D93}">
      <text>
        <r>
          <rPr>
            <b/>
            <sz val="9"/>
            <color indexed="81"/>
            <rFont val="Tahoma"/>
            <family val="2"/>
          </rPr>
          <t>Becky Dzingeleski:</t>
        </r>
        <r>
          <rPr>
            <sz val="9"/>
            <color indexed="81"/>
            <rFont val="Tahoma"/>
            <family val="2"/>
          </rPr>
          <t xml:space="preserve">
Per FOD is a new Unit.  Contributions began in 2018</t>
        </r>
      </text>
    </comment>
    <comment ref="FUD19" authorId="0" shapeId="0" xr:uid="{09CB1E17-199F-4658-81C2-0DCE451377DE}">
      <text>
        <r>
          <rPr>
            <b/>
            <sz val="9"/>
            <color indexed="81"/>
            <rFont val="Tahoma"/>
            <family val="2"/>
          </rPr>
          <t>Becky Dzingeleski:</t>
        </r>
        <r>
          <rPr>
            <sz val="9"/>
            <color indexed="81"/>
            <rFont val="Tahoma"/>
            <family val="2"/>
          </rPr>
          <t xml:space="preserve">
Per FOD is a new Unit.  Contributions began in 2018</t>
        </r>
      </text>
    </comment>
    <comment ref="FUH19" authorId="0" shapeId="0" xr:uid="{4E1F8054-81CE-4897-9406-7883913E1D17}">
      <text>
        <r>
          <rPr>
            <b/>
            <sz val="9"/>
            <color indexed="81"/>
            <rFont val="Tahoma"/>
            <family val="2"/>
          </rPr>
          <t>Becky Dzingeleski:</t>
        </r>
        <r>
          <rPr>
            <sz val="9"/>
            <color indexed="81"/>
            <rFont val="Tahoma"/>
            <family val="2"/>
          </rPr>
          <t xml:space="preserve">
Per FOD is a new Unit.  Contributions began in 2018</t>
        </r>
      </text>
    </comment>
    <comment ref="FUL19" authorId="0" shapeId="0" xr:uid="{4D0E2F20-5EDE-46DC-8E39-266E646BF48D}">
      <text>
        <r>
          <rPr>
            <b/>
            <sz val="9"/>
            <color indexed="81"/>
            <rFont val="Tahoma"/>
            <family val="2"/>
          </rPr>
          <t>Becky Dzingeleski:</t>
        </r>
        <r>
          <rPr>
            <sz val="9"/>
            <color indexed="81"/>
            <rFont val="Tahoma"/>
            <family val="2"/>
          </rPr>
          <t xml:space="preserve">
Per FOD is a new Unit.  Contributions began in 2018</t>
        </r>
      </text>
    </comment>
    <comment ref="FUP19" authorId="0" shapeId="0" xr:uid="{EE423CBC-C981-4D28-AE74-B4E40526D3FA}">
      <text>
        <r>
          <rPr>
            <b/>
            <sz val="9"/>
            <color indexed="81"/>
            <rFont val="Tahoma"/>
            <family val="2"/>
          </rPr>
          <t>Becky Dzingeleski:</t>
        </r>
        <r>
          <rPr>
            <sz val="9"/>
            <color indexed="81"/>
            <rFont val="Tahoma"/>
            <family val="2"/>
          </rPr>
          <t xml:space="preserve">
Per FOD is a new Unit.  Contributions began in 2018</t>
        </r>
      </text>
    </comment>
    <comment ref="FUT19" authorId="0" shapeId="0" xr:uid="{48368373-2F75-410A-9421-CBDC27A90F83}">
      <text>
        <r>
          <rPr>
            <b/>
            <sz val="9"/>
            <color indexed="81"/>
            <rFont val="Tahoma"/>
            <family val="2"/>
          </rPr>
          <t>Becky Dzingeleski:</t>
        </r>
        <r>
          <rPr>
            <sz val="9"/>
            <color indexed="81"/>
            <rFont val="Tahoma"/>
            <family val="2"/>
          </rPr>
          <t xml:space="preserve">
Per FOD is a new Unit.  Contributions began in 2018</t>
        </r>
      </text>
    </comment>
    <comment ref="FUX19" authorId="0" shapeId="0" xr:uid="{3FF1E4F3-0B83-49A2-9735-D38F9CAF872E}">
      <text>
        <r>
          <rPr>
            <b/>
            <sz val="9"/>
            <color indexed="81"/>
            <rFont val="Tahoma"/>
            <family val="2"/>
          </rPr>
          <t>Becky Dzingeleski:</t>
        </r>
        <r>
          <rPr>
            <sz val="9"/>
            <color indexed="81"/>
            <rFont val="Tahoma"/>
            <family val="2"/>
          </rPr>
          <t xml:space="preserve">
Per FOD is a new Unit.  Contributions began in 2018</t>
        </r>
      </text>
    </comment>
    <comment ref="FVB19" authorId="0" shapeId="0" xr:uid="{6B6318C8-1ECA-41FB-A2AE-A5773C3AA073}">
      <text>
        <r>
          <rPr>
            <b/>
            <sz val="9"/>
            <color indexed="81"/>
            <rFont val="Tahoma"/>
            <family val="2"/>
          </rPr>
          <t>Becky Dzingeleski:</t>
        </r>
        <r>
          <rPr>
            <sz val="9"/>
            <color indexed="81"/>
            <rFont val="Tahoma"/>
            <family val="2"/>
          </rPr>
          <t xml:space="preserve">
Per FOD is a new Unit.  Contributions began in 2018</t>
        </r>
      </text>
    </comment>
    <comment ref="FVF19" authorId="0" shapeId="0" xr:uid="{28E00848-1A95-49E5-98D8-C14E7C28A63A}">
      <text>
        <r>
          <rPr>
            <b/>
            <sz val="9"/>
            <color indexed="81"/>
            <rFont val="Tahoma"/>
            <family val="2"/>
          </rPr>
          <t>Becky Dzingeleski:</t>
        </r>
        <r>
          <rPr>
            <sz val="9"/>
            <color indexed="81"/>
            <rFont val="Tahoma"/>
            <family val="2"/>
          </rPr>
          <t xml:space="preserve">
Per FOD is a new Unit.  Contributions began in 2018</t>
        </r>
      </text>
    </comment>
    <comment ref="FVJ19" authorId="0" shapeId="0" xr:uid="{C6942C09-266B-484A-AC78-CB435010F393}">
      <text>
        <r>
          <rPr>
            <b/>
            <sz val="9"/>
            <color indexed="81"/>
            <rFont val="Tahoma"/>
            <family val="2"/>
          </rPr>
          <t>Becky Dzingeleski:</t>
        </r>
        <r>
          <rPr>
            <sz val="9"/>
            <color indexed="81"/>
            <rFont val="Tahoma"/>
            <family val="2"/>
          </rPr>
          <t xml:space="preserve">
Per FOD is a new Unit.  Contributions began in 2018</t>
        </r>
      </text>
    </comment>
    <comment ref="FVN19" authorId="0" shapeId="0" xr:uid="{BDD147B4-CA15-48A3-951A-283836A50A12}">
      <text>
        <r>
          <rPr>
            <b/>
            <sz val="9"/>
            <color indexed="81"/>
            <rFont val="Tahoma"/>
            <family val="2"/>
          </rPr>
          <t>Becky Dzingeleski:</t>
        </r>
        <r>
          <rPr>
            <sz val="9"/>
            <color indexed="81"/>
            <rFont val="Tahoma"/>
            <family val="2"/>
          </rPr>
          <t xml:space="preserve">
Per FOD is a new Unit.  Contributions began in 2018</t>
        </r>
      </text>
    </comment>
    <comment ref="FVR19" authorId="0" shapeId="0" xr:uid="{B32AB23D-4CFE-4F93-A1AA-32F1DB3B5299}">
      <text>
        <r>
          <rPr>
            <b/>
            <sz val="9"/>
            <color indexed="81"/>
            <rFont val="Tahoma"/>
            <family val="2"/>
          </rPr>
          <t>Becky Dzingeleski:</t>
        </r>
        <r>
          <rPr>
            <sz val="9"/>
            <color indexed="81"/>
            <rFont val="Tahoma"/>
            <family val="2"/>
          </rPr>
          <t xml:space="preserve">
Per FOD is a new Unit.  Contributions began in 2018</t>
        </r>
      </text>
    </comment>
    <comment ref="FVV19" authorId="0" shapeId="0" xr:uid="{30846FF7-3C50-490D-B97B-9245D114380E}">
      <text>
        <r>
          <rPr>
            <b/>
            <sz val="9"/>
            <color indexed="81"/>
            <rFont val="Tahoma"/>
            <family val="2"/>
          </rPr>
          <t>Becky Dzingeleski:</t>
        </r>
        <r>
          <rPr>
            <sz val="9"/>
            <color indexed="81"/>
            <rFont val="Tahoma"/>
            <family val="2"/>
          </rPr>
          <t xml:space="preserve">
Per FOD is a new Unit.  Contributions began in 2018</t>
        </r>
      </text>
    </comment>
    <comment ref="FVZ19" authorId="0" shapeId="0" xr:uid="{601436A3-1131-40E5-9F25-EED35014AEC7}">
      <text>
        <r>
          <rPr>
            <b/>
            <sz val="9"/>
            <color indexed="81"/>
            <rFont val="Tahoma"/>
            <family val="2"/>
          </rPr>
          <t>Becky Dzingeleski:</t>
        </r>
        <r>
          <rPr>
            <sz val="9"/>
            <color indexed="81"/>
            <rFont val="Tahoma"/>
            <family val="2"/>
          </rPr>
          <t xml:space="preserve">
Per FOD is a new Unit.  Contributions began in 2018</t>
        </r>
      </text>
    </comment>
    <comment ref="FWD19" authorId="0" shapeId="0" xr:uid="{9A03BB95-AAAD-4136-BE4D-D14205DC7D9B}">
      <text>
        <r>
          <rPr>
            <b/>
            <sz val="9"/>
            <color indexed="81"/>
            <rFont val="Tahoma"/>
            <family val="2"/>
          </rPr>
          <t>Becky Dzingeleski:</t>
        </r>
        <r>
          <rPr>
            <sz val="9"/>
            <color indexed="81"/>
            <rFont val="Tahoma"/>
            <family val="2"/>
          </rPr>
          <t xml:space="preserve">
Per FOD is a new Unit.  Contributions began in 2018</t>
        </r>
      </text>
    </comment>
    <comment ref="FWH19" authorId="0" shapeId="0" xr:uid="{D5B77C9B-6A58-4312-9927-339B5F6147C5}">
      <text>
        <r>
          <rPr>
            <b/>
            <sz val="9"/>
            <color indexed="81"/>
            <rFont val="Tahoma"/>
            <family val="2"/>
          </rPr>
          <t>Becky Dzingeleski:</t>
        </r>
        <r>
          <rPr>
            <sz val="9"/>
            <color indexed="81"/>
            <rFont val="Tahoma"/>
            <family val="2"/>
          </rPr>
          <t xml:space="preserve">
Per FOD is a new Unit.  Contributions began in 2018</t>
        </r>
      </text>
    </comment>
    <comment ref="FWL19" authorId="0" shapeId="0" xr:uid="{86A93748-D627-4A26-877A-75B9C6102B34}">
      <text>
        <r>
          <rPr>
            <b/>
            <sz val="9"/>
            <color indexed="81"/>
            <rFont val="Tahoma"/>
            <family val="2"/>
          </rPr>
          <t>Becky Dzingeleski:</t>
        </r>
        <r>
          <rPr>
            <sz val="9"/>
            <color indexed="81"/>
            <rFont val="Tahoma"/>
            <family val="2"/>
          </rPr>
          <t xml:space="preserve">
Per FOD is a new Unit.  Contributions began in 2018</t>
        </r>
      </text>
    </comment>
    <comment ref="FWP19" authorId="0" shapeId="0" xr:uid="{2123B5C0-44EF-4FDA-A556-2C80AE588F37}">
      <text>
        <r>
          <rPr>
            <b/>
            <sz val="9"/>
            <color indexed="81"/>
            <rFont val="Tahoma"/>
            <family val="2"/>
          </rPr>
          <t>Becky Dzingeleski:</t>
        </r>
        <r>
          <rPr>
            <sz val="9"/>
            <color indexed="81"/>
            <rFont val="Tahoma"/>
            <family val="2"/>
          </rPr>
          <t xml:space="preserve">
Per FOD is a new Unit.  Contributions began in 2018</t>
        </r>
      </text>
    </comment>
    <comment ref="FWT19" authorId="0" shapeId="0" xr:uid="{0DDE25EE-2E43-4D27-8C1A-53CDCCB3D995}">
      <text>
        <r>
          <rPr>
            <b/>
            <sz val="9"/>
            <color indexed="81"/>
            <rFont val="Tahoma"/>
            <family val="2"/>
          </rPr>
          <t>Becky Dzingeleski:</t>
        </r>
        <r>
          <rPr>
            <sz val="9"/>
            <color indexed="81"/>
            <rFont val="Tahoma"/>
            <family val="2"/>
          </rPr>
          <t xml:space="preserve">
Per FOD is a new Unit.  Contributions began in 2018</t>
        </r>
      </text>
    </comment>
    <comment ref="FWX19" authorId="0" shapeId="0" xr:uid="{A7761570-E589-4B7A-9ADC-2DF061FDC068}">
      <text>
        <r>
          <rPr>
            <b/>
            <sz val="9"/>
            <color indexed="81"/>
            <rFont val="Tahoma"/>
            <family val="2"/>
          </rPr>
          <t>Becky Dzingeleski:</t>
        </r>
        <r>
          <rPr>
            <sz val="9"/>
            <color indexed="81"/>
            <rFont val="Tahoma"/>
            <family val="2"/>
          </rPr>
          <t xml:space="preserve">
Per FOD is a new Unit.  Contributions began in 2018</t>
        </r>
      </text>
    </comment>
    <comment ref="FXB19" authorId="0" shapeId="0" xr:uid="{2B46C520-5C6A-42EB-BD10-449BCC4A068D}">
      <text>
        <r>
          <rPr>
            <b/>
            <sz val="9"/>
            <color indexed="81"/>
            <rFont val="Tahoma"/>
            <family val="2"/>
          </rPr>
          <t>Becky Dzingeleski:</t>
        </r>
        <r>
          <rPr>
            <sz val="9"/>
            <color indexed="81"/>
            <rFont val="Tahoma"/>
            <family val="2"/>
          </rPr>
          <t xml:space="preserve">
Per FOD is a new Unit.  Contributions began in 2018</t>
        </r>
      </text>
    </comment>
    <comment ref="FXF19" authorId="0" shapeId="0" xr:uid="{60860214-3D54-4267-AD5F-09018D82A75C}">
      <text>
        <r>
          <rPr>
            <b/>
            <sz val="9"/>
            <color indexed="81"/>
            <rFont val="Tahoma"/>
            <family val="2"/>
          </rPr>
          <t>Becky Dzingeleski:</t>
        </r>
        <r>
          <rPr>
            <sz val="9"/>
            <color indexed="81"/>
            <rFont val="Tahoma"/>
            <family val="2"/>
          </rPr>
          <t xml:space="preserve">
Per FOD is a new Unit.  Contributions began in 2018</t>
        </r>
      </text>
    </comment>
    <comment ref="FXJ19" authorId="0" shapeId="0" xr:uid="{7755F4FF-D3E1-42CE-A365-04965E83D404}">
      <text>
        <r>
          <rPr>
            <b/>
            <sz val="9"/>
            <color indexed="81"/>
            <rFont val="Tahoma"/>
            <family val="2"/>
          </rPr>
          <t>Becky Dzingeleski:</t>
        </r>
        <r>
          <rPr>
            <sz val="9"/>
            <color indexed="81"/>
            <rFont val="Tahoma"/>
            <family val="2"/>
          </rPr>
          <t xml:space="preserve">
Per FOD is a new Unit.  Contributions began in 2018</t>
        </r>
      </text>
    </comment>
    <comment ref="FXN19" authorId="0" shapeId="0" xr:uid="{18B7AB45-E721-4ADC-A951-50BB5F9ED319}">
      <text>
        <r>
          <rPr>
            <b/>
            <sz val="9"/>
            <color indexed="81"/>
            <rFont val="Tahoma"/>
            <family val="2"/>
          </rPr>
          <t>Becky Dzingeleski:</t>
        </r>
        <r>
          <rPr>
            <sz val="9"/>
            <color indexed="81"/>
            <rFont val="Tahoma"/>
            <family val="2"/>
          </rPr>
          <t xml:space="preserve">
Per FOD is a new Unit.  Contributions began in 2018</t>
        </r>
      </text>
    </comment>
    <comment ref="FXR19" authorId="0" shapeId="0" xr:uid="{390DCCF5-3FFE-4214-A094-9EA25436C565}">
      <text>
        <r>
          <rPr>
            <b/>
            <sz val="9"/>
            <color indexed="81"/>
            <rFont val="Tahoma"/>
            <family val="2"/>
          </rPr>
          <t>Becky Dzingeleski:</t>
        </r>
        <r>
          <rPr>
            <sz val="9"/>
            <color indexed="81"/>
            <rFont val="Tahoma"/>
            <family val="2"/>
          </rPr>
          <t xml:space="preserve">
Per FOD is a new Unit.  Contributions began in 2018</t>
        </r>
      </text>
    </comment>
    <comment ref="FXV19" authorId="0" shapeId="0" xr:uid="{865FB7A4-CBED-49E2-A2D2-D20D6C66AA5D}">
      <text>
        <r>
          <rPr>
            <b/>
            <sz val="9"/>
            <color indexed="81"/>
            <rFont val="Tahoma"/>
            <family val="2"/>
          </rPr>
          <t>Becky Dzingeleski:</t>
        </r>
        <r>
          <rPr>
            <sz val="9"/>
            <color indexed="81"/>
            <rFont val="Tahoma"/>
            <family val="2"/>
          </rPr>
          <t xml:space="preserve">
Per FOD is a new Unit.  Contributions began in 2018</t>
        </r>
      </text>
    </comment>
    <comment ref="FXZ19" authorId="0" shapeId="0" xr:uid="{BDBFDD5F-3857-477C-8EF8-95DFE547767B}">
      <text>
        <r>
          <rPr>
            <b/>
            <sz val="9"/>
            <color indexed="81"/>
            <rFont val="Tahoma"/>
            <family val="2"/>
          </rPr>
          <t>Becky Dzingeleski:</t>
        </r>
        <r>
          <rPr>
            <sz val="9"/>
            <color indexed="81"/>
            <rFont val="Tahoma"/>
            <family val="2"/>
          </rPr>
          <t xml:space="preserve">
Per FOD is a new Unit.  Contributions began in 2018</t>
        </r>
      </text>
    </comment>
    <comment ref="FYD19" authorId="0" shapeId="0" xr:uid="{7B4421B2-2791-4557-9595-1C2FD7F7C4FC}">
      <text>
        <r>
          <rPr>
            <b/>
            <sz val="9"/>
            <color indexed="81"/>
            <rFont val="Tahoma"/>
            <family val="2"/>
          </rPr>
          <t>Becky Dzingeleski:</t>
        </r>
        <r>
          <rPr>
            <sz val="9"/>
            <color indexed="81"/>
            <rFont val="Tahoma"/>
            <family val="2"/>
          </rPr>
          <t xml:space="preserve">
Per FOD is a new Unit.  Contributions began in 2018</t>
        </r>
      </text>
    </comment>
    <comment ref="FYH19" authorId="0" shapeId="0" xr:uid="{69FEF0C2-5CEC-4F62-ACA4-AC3FD11ED230}">
      <text>
        <r>
          <rPr>
            <b/>
            <sz val="9"/>
            <color indexed="81"/>
            <rFont val="Tahoma"/>
            <family val="2"/>
          </rPr>
          <t>Becky Dzingeleski:</t>
        </r>
        <r>
          <rPr>
            <sz val="9"/>
            <color indexed="81"/>
            <rFont val="Tahoma"/>
            <family val="2"/>
          </rPr>
          <t xml:space="preserve">
Per FOD is a new Unit.  Contributions began in 2018</t>
        </r>
      </text>
    </comment>
    <comment ref="FYL19" authorId="0" shapeId="0" xr:uid="{6DAB2C41-2C43-4B5D-B4B6-66EAE2362943}">
      <text>
        <r>
          <rPr>
            <b/>
            <sz val="9"/>
            <color indexed="81"/>
            <rFont val="Tahoma"/>
            <family val="2"/>
          </rPr>
          <t>Becky Dzingeleski:</t>
        </r>
        <r>
          <rPr>
            <sz val="9"/>
            <color indexed="81"/>
            <rFont val="Tahoma"/>
            <family val="2"/>
          </rPr>
          <t xml:space="preserve">
Per FOD is a new Unit.  Contributions began in 2018</t>
        </r>
      </text>
    </comment>
    <comment ref="FYP19" authorId="0" shapeId="0" xr:uid="{2C63D5D4-B396-428F-9904-E28BF2C6F35D}">
      <text>
        <r>
          <rPr>
            <b/>
            <sz val="9"/>
            <color indexed="81"/>
            <rFont val="Tahoma"/>
            <family val="2"/>
          </rPr>
          <t>Becky Dzingeleski:</t>
        </r>
        <r>
          <rPr>
            <sz val="9"/>
            <color indexed="81"/>
            <rFont val="Tahoma"/>
            <family val="2"/>
          </rPr>
          <t xml:space="preserve">
Per FOD is a new Unit.  Contributions began in 2018</t>
        </r>
      </text>
    </comment>
    <comment ref="FYT19" authorId="0" shapeId="0" xr:uid="{8D3AABE0-49ED-4AA6-B3F3-AE239D017E46}">
      <text>
        <r>
          <rPr>
            <b/>
            <sz val="9"/>
            <color indexed="81"/>
            <rFont val="Tahoma"/>
            <family val="2"/>
          </rPr>
          <t>Becky Dzingeleski:</t>
        </r>
        <r>
          <rPr>
            <sz val="9"/>
            <color indexed="81"/>
            <rFont val="Tahoma"/>
            <family val="2"/>
          </rPr>
          <t xml:space="preserve">
Per FOD is a new Unit.  Contributions began in 2018</t>
        </r>
      </text>
    </comment>
    <comment ref="FYX19" authorId="0" shapeId="0" xr:uid="{566D8530-C24A-47FF-A068-FD148A2100CB}">
      <text>
        <r>
          <rPr>
            <b/>
            <sz val="9"/>
            <color indexed="81"/>
            <rFont val="Tahoma"/>
            <family val="2"/>
          </rPr>
          <t>Becky Dzingeleski:</t>
        </r>
        <r>
          <rPr>
            <sz val="9"/>
            <color indexed="81"/>
            <rFont val="Tahoma"/>
            <family val="2"/>
          </rPr>
          <t xml:space="preserve">
Per FOD is a new Unit.  Contributions began in 2018</t>
        </r>
      </text>
    </comment>
    <comment ref="FZB19" authorId="0" shapeId="0" xr:uid="{D71149D9-75F8-49D8-856B-3AE956CCA2CD}">
      <text>
        <r>
          <rPr>
            <b/>
            <sz val="9"/>
            <color indexed="81"/>
            <rFont val="Tahoma"/>
            <family val="2"/>
          </rPr>
          <t>Becky Dzingeleski:</t>
        </r>
        <r>
          <rPr>
            <sz val="9"/>
            <color indexed="81"/>
            <rFont val="Tahoma"/>
            <family val="2"/>
          </rPr>
          <t xml:space="preserve">
Per FOD is a new Unit.  Contributions began in 2018</t>
        </r>
      </text>
    </comment>
    <comment ref="FZF19" authorId="0" shapeId="0" xr:uid="{44664B39-B67B-4C0D-B936-B7EAEBB9FD2C}">
      <text>
        <r>
          <rPr>
            <b/>
            <sz val="9"/>
            <color indexed="81"/>
            <rFont val="Tahoma"/>
            <family val="2"/>
          </rPr>
          <t>Becky Dzingeleski:</t>
        </r>
        <r>
          <rPr>
            <sz val="9"/>
            <color indexed="81"/>
            <rFont val="Tahoma"/>
            <family val="2"/>
          </rPr>
          <t xml:space="preserve">
Per FOD is a new Unit.  Contributions began in 2018</t>
        </r>
      </text>
    </comment>
    <comment ref="FZJ19" authorId="0" shapeId="0" xr:uid="{EE63E2E2-FC3F-465C-A362-6CB1E0D903E8}">
      <text>
        <r>
          <rPr>
            <b/>
            <sz val="9"/>
            <color indexed="81"/>
            <rFont val="Tahoma"/>
            <family val="2"/>
          </rPr>
          <t>Becky Dzingeleski:</t>
        </r>
        <r>
          <rPr>
            <sz val="9"/>
            <color indexed="81"/>
            <rFont val="Tahoma"/>
            <family val="2"/>
          </rPr>
          <t xml:space="preserve">
Per FOD is a new Unit.  Contributions began in 2018</t>
        </r>
      </text>
    </comment>
    <comment ref="FZN19" authorId="0" shapeId="0" xr:uid="{4E8F2EAC-3BB3-442D-99B1-AC78CB4D0006}">
      <text>
        <r>
          <rPr>
            <b/>
            <sz val="9"/>
            <color indexed="81"/>
            <rFont val="Tahoma"/>
            <family val="2"/>
          </rPr>
          <t>Becky Dzingeleski:</t>
        </r>
        <r>
          <rPr>
            <sz val="9"/>
            <color indexed="81"/>
            <rFont val="Tahoma"/>
            <family val="2"/>
          </rPr>
          <t xml:space="preserve">
Per FOD is a new Unit.  Contributions began in 2018</t>
        </r>
      </text>
    </comment>
    <comment ref="FZR19" authorId="0" shapeId="0" xr:uid="{D1C1AC92-3538-4ABC-9F57-FA8072086CCA}">
      <text>
        <r>
          <rPr>
            <b/>
            <sz val="9"/>
            <color indexed="81"/>
            <rFont val="Tahoma"/>
            <family val="2"/>
          </rPr>
          <t>Becky Dzingeleski:</t>
        </r>
        <r>
          <rPr>
            <sz val="9"/>
            <color indexed="81"/>
            <rFont val="Tahoma"/>
            <family val="2"/>
          </rPr>
          <t xml:space="preserve">
Per FOD is a new Unit.  Contributions began in 2018</t>
        </r>
      </text>
    </comment>
    <comment ref="FZV19" authorId="0" shapeId="0" xr:uid="{745416D7-5639-4613-B084-DDAB20090BEF}">
      <text>
        <r>
          <rPr>
            <b/>
            <sz val="9"/>
            <color indexed="81"/>
            <rFont val="Tahoma"/>
            <family val="2"/>
          </rPr>
          <t>Becky Dzingeleski:</t>
        </r>
        <r>
          <rPr>
            <sz val="9"/>
            <color indexed="81"/>
            <rFont val="Tahoma"/>
            <family val="2"/>
          </rPr>
          <t xml:space="preserve">
Per FOD is a new Unit.  Contributions began in 2018</t>
        </r>
      </text>
    </comment>
    <comment ref="FZZ19" authorId="0" shapeId="0" xr:uid="{8BE8B6C9-C0B6-40FC-9C81-B67858FD6219}">
      <text>
        <r>
          <rPr>
            <b/>
            <sz val="9"/>
            <color indexed="81"/>
            <rFont val="Tahoma"/>
            <family val="2"/>
          </rPr>
          <t>Becky Dzingeleski:</t>
        </r>
        <r>
          <rPr>
            <sz val="9"/>
            <color indexed="81"/>
            <rFont val="Tahoma"/>
            <family val="2"/>
          </rPr>
          <t xml:space="preserve">
Per FOD is a new Unit.  Contributions began in 2018</t>
        </r>
      </text>
    </comment>
    <comment ref="GAD19" authorId="0" shapeId="0" xr:uid="{7DE1FF98-7F59-49C5-A34D-003197E3EBFC}">
      <text>
        <r>
          <rPr>
            <b/>
            <sz val="9"/>
            <color indexed="81"/>
            <rFont val="Tahoma"/>
            <family val="2"/>
          </rPr>
          <t>Becky Dzingeleski:</t>
        </r>
        <r>
          <rPr>
            <sz val="9"/>
            <color indexed="81"/>
            <rFont val="Tahoma"/>
            <family val="2"/>
          </rPr>
          <t xml:space="preserve">
Per FOD is a new Unit.  Contributions began in 2018</t>
        </r>
      </text>
    </comment>
    <comment ref="GAH19" authorId="0" shapeId="0" xr:uid="{87463C53-8EB9-4DDF-A712-B82D7EC5C2C9}">
      <text>
        <r>
          <rPr>
            <b/>
            <sz val="9"/>
            <color indexed="81"/>
            <rFont val="Tahoma"/>
            <family val="2"/>
          </rPr>
          <t>Becky Dzingeleski:</t>
        </r>
        <r>
          <rPr>
            <sz val="9"/>
            <color indexed="81"/>
            <rFont val="Tahoma"/>
            <family val="2"/>
          </rPr>
          <t xml:space="preserve">
Per FOD is a new Unit.  Contributions began in 2018</t>
        </r>
      </text>
    </comment>
    <comment ref="GAL19" authorId="0" shapeId="0" xr:uid="{5D5CF57E-BE78-42D2-A669-1728CF3243BB}">
      <text>
        <r>
          <rPr>
            <b/>
            <sz val="9"/>
            <color indexed="81"/>
            <rFont val="Tahoma"/>
            <family val="2"/>
          </rPr>
          <t>Becky Dzingeleski:</t>
        </r>
        <r>
          <rPr>
            <sz val="9"/>
            <color indexed="81"/>
            <rFont val="Tahoma"/>
            <family val="2"/>
          </rPr>
          <t xml:space="preserve">
Per FOD is a new Unit.  Contributions began in 2018</t>
        </r>
      </text>
    </comment>
    <comment ref="GAP19" authorId="0" shapeId="0" xr:uid="{56C87C6E-C7DD-4C56-843D-CD3318EDC352}">
      <text>
        <r>
          <rPr>
            <b/>
            <sz val="9"/>
            <color indexed="81"/>
            <rFont val="Tahoma"/>
            <family val="2"/>
          </rPr>
          <t>Becky Dzingeleski:</t>
        </r>
        <r>
          <rPr>
            <sz val="9"/>
            <color indexed="81"/>
            <rFont val="Tahoma"/>
            <family val="2"/>
          </rPr>
          <t xml:space="preserve">
Per FOD is a new Unit.  Contributions began in 2018</t>
        </r>
      </text>
    </comment>
    <comment ref="GAT19" authorId="0" shapeId="0" xr:uid="{2A4FDB9A-23D1-4D39-A005-E465B3B85572}">
      <text>
        <r>
          <rPr>
            <b/>
            <sz val="9"/>
            <color indexed="81"/>
            <rFont val="Tahoma"/>
            <family val="2"/>
          </rPr>
          <t>Becky Dzingeleski:</t>
        </r>
        <r>
          <rPr>
            <sz val="9"/>
            <color indexed="81"/>
            <rFont val="Tahoma"/>
            <family val="2"/>
          </rPr>
          <t xml:space="preserve">
Per FOD is a new Unit.  Contributions began in 2018</t>
        </r>
      </text>
    </comment>
    <comment ref="GAX19" authorId="0" shapeId="0" xr:uid="{77DEA7BC-CE25-47CE-A278-031F98E3A426}">
      <text>
        <r>
          <rPr>
            <b/>
            <sz val="9"/>
            <color indexed="81"/>
            <rFont val="Tahoma"/>
            <family val="2"/>
          </rPr>
          <t>Becky Dzingeleski:</t>
        </r>
        <r>
          <rPr>
            <sz val="9"/>
            <color indexed="81"/>
            <rFont val="Tahoma"/>
            <family val="2"/>
          </rPr>
          <t xml:space="preserve">
Per FOD is a new Unit.  Contributions began in 2018</t>
        </r>
      </text>
    </comment>
    <comment ref="GBB19" authorId="0" shapeId="0" xr:uid="{7B9E7A42-0C64-40F0-A03B-988C12AF74B2}">
      <text>
        <r>
          <rPr>
            <b/>
            <sz val="9"/>
            <color indexed="81"/>
            <rFont val="Tahoma"/>
            <family val="2"/>
          </rPr>
          <t>Becky Dzingeleski:</t>
        </r>
        <r>
          <rPr>
            <sz val="9"/>
            <color indexed="81"/>
            <rFont val="Tahoma"/>
            <family val="2"/>
          </rPr>
          <t xml:space="preserve">
Per FOD is a new Unit.  Contributions began in 2018</t>
        </r>
      </text>
    </comment>
    <comment ref="GBF19" authorId="0" shapeId="0" xr:uid="{85CD9461-15A0-4E24-A661-74E9939F8397}">
      <text>
        <r>
          <rPr>
            <b/>
            <sz val="9"/>
            <color indexed="81"/>
            <rFont val="Tahoma"/>
            <family val="2"/>
          </rPr>
          <t>Becky Dzingeleski:</t>
        </r>
        <r>
          <rPr>
            <sz val="9"/>
            <color indexed="81"/>
            <rFont val="Tahoma"/>
            <family val="2"/>
          </rPr>
          <t xml:space="preserve">
Per FOD is a new Unit.  Contributions began in 2018</t>
        </r>
      </text>
    </comment>
    <comment ref="GBJ19" authorId="0" shapeId="0" xr:uid="{608AF5FA-7AD0-4F45-9FCF-63B114A8AF32}">
      <text>
        <r>
          <rPr>
            <b/>
            <sz val="9"/>
            <color indexed="81"/>
            <rFont val="Tahoma"/>
            <family val="2"/>
          </rPr>
          <t>Becky Dzingeleski:</t>
        </r>
        <r>
          <rPr>
            <sz val="9"/>
            <color indexed="81"/>
            <rFont val="Tahoma"/>
            <family val="2"/>
          </rPr>
          <t xml:space="preserve">
Per FOD is a new Unit.  Contributions began in 2018</t>
        </r>
      </text>
    </comment>
    <comment ref="GBN19" authorId="0" shapeId="0" xr:uid="{D503E721-688F-40FC-90E8-31B2425FCD94}">
      <text>
        <r>
          <rPr>
            <b/>
            <sz val="9"/>
            <color indexed="81"/>
            <rFont val="Tahoma"/>
            <family val="2"/>
          </rPr>
          <t>Becky Dzingeleski:</t>
        </r>
        <r>
          <rPr>
            <sz val="9"/>
            <color indexed="81"/>
            <rFont val="Tahoma"/>
            <family val="2"/>
          </rPr>
          <t xml:space="preserve">
Per FOD is a new Unit.  Contributions began in 2018</t>
        </r>
      </text>
    </comment>
    <comment ref="GBR19" authorId="0" shapeId="0" xr:uid="{760B842D-F560-499B-A375-6BD1EEDEFFA1}">
      <text>
        <r>
          <rPr>
            <b/>
            <sz val="9"/>
            <color indexed="81"/>
            <rFont val="Tahoma"/>
            <family val="2"/>
          </rPr>
          <t>Becky Dzingeleski:</t>
        </r>
        <r>
          <rPr>
            <sz val="9"/>
            <color indexed="81"/>
            <rFont val="Tahoma"/>
            <family val="2"/>
          </rPr>
          <t xml:space="preserve">
Per FOD is a new Unit.  Contributions began in 2018</t>
        </r>
      </text>
    </comment>
    <comment ref="GBV19" authorId="0" shapeId="0" xr:uid="{0CB4DDA6-15BD-474F-9521-9B7DBE4A4BD2}">
      <text>
        <r>
          <rPr>
            <b/>
            <sz val="9"/>
            <color indexed="81"/>
            <rFont val="Tahoma"/>
            <family val="2"/>
          </rPr>
          <t>Becky Dzingeleski:</t>
        </r>
        <r>
          <rPr>
            <sz val="9"/>
            <color indexed="81"/>
            <rFont val="Tahoma"/>
            <family val="2"/>
          </rPr>
          <t xml:space="preserve">
Per FOD is a new Unit.  Contributions began in 2018</t>
        </r>
      </text>
    </comment>
    <comment ref="GBZ19" authorId="0" shapeId="0" xr:uid="{A18C690D-66C2-4E0A-943B-2DEAFDCA9523}">
      <text>
        <r>
          <rPr>
            <b/>
            <sz val="9"/>
            <color indexed="81"/>
            <rFont val="Tahoma"/>
            <family val="2"/>
          </rPr>
          <t>Becky Dzingeleski:</t>
        </r>
        <r>
          <rPr>
            <sz val="9"/>
            <color indexed="81"/>
            <rFont val="Tahoma"/>
            <family val="2"/>
          </rPr>
          <t xml:space="preserve">
Per FOD is a new Unit.  Contributions began in 2018</t>
        </r>
      </text>
    </comment>
    <comment ref="GCD19" authorId="0" shapeId="0" xr:uid="{8BEFB744-B1C6-433A-9134-C74EB8869435}">
      <text>
        <r>
          <rPr>
            <b/>
            <sz val="9"/>
            <color indexed="81"/>
            <rFont val="Tahoma"/>
            <family val="2"/>
          </rPr>
          <t>Becky Dzingeleski:</t>
        </r>
        <r>
          <rPr>
            <sz val="9"/>
            <color indexed="81"/>
            <rFont val="Tahoma"/>
            <family val="2"/>
          </rPr>
          <t xml:space="preserve">
Per FOD is a new Unit.  Contributions began in 2018</t>
        </r>
      </text>
    </comment>
    <comment ref="GCH19" authorId="0" shapeId="0" xr:uid="{F8AE0006-B301-488C-A797-F04672355B51}">
      <text>
        <r>
          <rPr>
            <b/>
            <sz val="9"/>
            <color indexed="81"/>
            <rFont val="Tahoma"/>
            <family val="2"/>
          </rPr>
          <t>Becky Dzingeleski:</t>
        </r>
        <r>
          <rPr>
            <sz val="9"/>
            <color indexed="81"/>
            <rFont val="Tahoma"/>
            <family val="2"/>
          </rPr>
          <t xml:space="preserve">
Per FOD is a new Unit.  Contributions began in 2018</t>
        </r>
      </text>
    </comment>
    <comment ref="GCL19" authorId="0" shapeId="0" xr:uid="{AE463F8C-6533-48FB-BD8F-FCD89CC867D7}">
      <text>
        <r>
          <rPr>
            <b/>
            <sz val="9"/>
            <color indexed="81"/>
            <rFont val="Tahoma"/>
            <family val="2"/>
          </rPr>
          <t>Becky Dzingeleski:</t>
        </r>
        <r>
          <rPr>
            <sz val="9"/>
            <color indexed="81"/>
            <rFont val="Tahoma"/>
            <family val="2"/>
          </rPr>
          <t xml:space="preserve">
Per FOD is a new Unit.  Contributions began in 2018</t>
        </r>
      </text>
    </comment>
    <comment ref="GCP19" authorId="0" shapeId="0" xr:uid="{643DF8D8-D167-4DEF-8526-0E9A0D69C509}">
      <text>
        <r>
          <rPr>
            <b/>
            <sz val="9"/>
            <color indexed="81"/>
            <rFont val="Tahoma"/>
            <family val="2"/>
          </rPr>
          <t>Becky Dzingeleski:</t>
        </r>
        <r>
          <rPr>
            <sz val="9"/>
            <color indexed="81"/>
            <rFont val="Tahoma"/>
            <family val="2"/>
          </rPr>
          <t xml:space="preserve">
Per FOD is a new Unit.  Contributions began in 2018</t>
        </r>
      </text>
    </comment>
    <comment ref="GCT19" authorId="0" shapeId="0" xr:uid="{CB59C79F-05B1-4F1C-8C46-E9C6C8B4105B}">
      <text>
        <r>
          <rPr>
            <b/>
            <sz val="9"/>
            <color indexed="81"/>
            <rFont val="Tahoma"/>
            <family val="2"/>
          </rPr>
          <t>Becky Dzingeleski:</t>
        </r>
        <r>
          <rPr>
            <sz val="9"/>
            <color indexed="81"/>
            <rFont val="Tahoma"/>
            <family val="2"/>
          </rPr>
          <t xml:space="preserve">
Per FOD is a new Unit.  Contributions began in 2018</t>
        </r>
      </text>
    </comment>
    <comment ref="GCX19" authorId="0" shapeId="0" xr:uid="{986306D6-A87A-4698-B7C9-2A24A26B82E8}">
      <text>
        <r>
          <rPr>
            <b/>
            <sz val="9"/>
            <color indexed="81"/>
            <rFont val="Tahoma"/>
            <family val="2"/>
          </rPr>
          <t>Becky Dzingeleski:</t>
        </r>
        <r>
          <rPr>
            <sz val="9"/>
            <color indexed="81"/>
            <rFont val="Tahoma"/>
            <family val="2"/>
          </rPr>
          <t xml:space="preserve">
Per FOD is a new Unit.  Contributions began in 2018</t>
        </r>
      </text>
    </comment>
    <comment ref="GDB19" authorId="0" shapeId="0" xr:uid="{F03FEA20-0F6A-49A5-B46F-0789C7B372F1}">
      <text>
        <r>
          <rPr>
            <b/>
            <sz val="9"/>
            <color indexed="81"/>
            <rFont val="Tahoma"/>
            <family val="2"/>
          </rPr>
          <t>Becky Dzingeleski:</t>
        </r>
        <r>
          <rPr>
            <sz val="9"/>
            <color indexed="81"/>
            <rFont val="Tahoma"/>
            <family val="2"/>
          </rPr>
          <t xml:space="preserve">
Per FOD is a new Unit.  Contributions began in 2018</t>
        </r>
      </text>
    </comment>
    <comment ref="GDF19" authorId="0" shapeId="0" xr:uid="{D05ACAE6-199E-4590-8BBB-05A7C7122878}">
      <text>
        <r>
          <rPr>
            <b/>
            <sz val="9"/>
            <color indexed="81"/>
            <rFont val="Tahoma"/>
            <family val="2"/>
          </rPr>
          <t>Becky Dzingeleski:</t>
        </r>
        <r>
          <rPr>
            <sz val="9"/>
            <color indexed="81"/>
            <rFont val="Tahoma"/>
            <family val="2"/>
          </rPr>
          <t xml:space="preserve">
Per FOD is a new Unit.  Contributions began in 2018</t>
        </r>
      </text>
    </comment>
    <comment ref="GDJ19" authorId="0" shapeId="0" xr:uid="{E99DD690-5752-4B09-BB45-3BFFA72AB73F}">
      <text>
        <r>
          <rPr>
            <b/>
            <sz val="9"/>
            <color indexed="81"/>
            <rFont val="Tahoma"/>
            <family val="2"/>
          </rPr>
          <t>Becky Dzingeleski:</t>
        </r>
        <r>
          <rPr>
            <sz val="9"/>
            <color indexed="81"/>
            <rFont val="Tahoma"/>
            <family val="2"/>
          </rPr>
          <t xml:space="preserve">
Per FOD is a new Unit.  Contributions began in 2018</t>
        </r>
      </text>
    </comment>
    <comment ref="GDN19" authorId="0" shapeId="0" xr:uid="{CED0CA12-B4E6-49CF-9070-D35F2B39F367}">
      <text>
        <r>
          <rPr>
            <b/>
            <sz val="9"/>
            <color indexed="81"/>
            <rFont val="Tahoma"/>
            <family val="2"/>
          </rPr>
          <t>Becky Dzingeleski:</t>
        </r>
        <r>
          <rPr>
            <sz val="9"/>
            <color indexed="81"/>
            <rFont val="Tahoma"/>
            <family val="2"/>
          </rPr>
          <t xml:space="preserve">
Per FOD is a new Unit.  Contributions began in 2018</t>
        </r>
      </text>
    </comment>
    <comment ref="GDR19" authorId="0" shapeId="0" xr:uid="{50E3C22D-90C9-40F8-AA77-9C3B7F0A490D}">
      <text>
        <r>
          <rPr>
            <b/>
            <sz val="9"/>
            <color indexed="81"/>
            <rFont val="Tahoma"/>
            <family val="2"/>
          </rPr>
          <t>Becky Dzingeleski:</t>
        </r>
        <r>
          <rPr>
            <sz val="9"/>
            <color indexed="81"/>
            <rFont val="Tahoma"/>
            <family val="2"/>
          </rPr>
          <t xml:space="preserve">
Per FOD is a new Unit.  Contributions began in 2018</t>
        </r>
      </text>
    </comment>
    <comment ref="GDV19" authorId="0" shapeId="0" xr:uid="{1ED07902-ADB4-442B-A158-73EC31FB8B33}">
      <text>
        <r>
          <rPr>
            <b/>
            <sz val="9"/>
            <color indexed="81"/>
            <rFont val="Tahoma"/>
            <family val="2"/>
          </rPr>
          <t>Becky Dzingeleski:</t>
        </r>
        <r>
          <rPr>
            <sz val="9"/>
            <color indexed="81"/>
            <rFont val="Tahoma"/>
            <family val="2"/>
          </rPr>
          <t xml:space="preserve">
Per FOD is a new Unit.  Contributions began in 2018</t>
        </r>
      </text>
    </comment>
    <comment ref="GDZ19" authorId="0" shapeId="0" xr:uid="{392FE4DD-A725-4433-934E-85BABCF8D948}">
      <text>
        <r>
          <rPr>
            <b/>
            <sz val="9"/>
            <color indexed="81"/>
            <rFont val="Tahoma"/>
            <family val="2"/>
          </rPr>
          <t>Becky Dzingeleski:</t>
        </r>
        <r>
          <rPr>
            <sz val="9"/>
            <color indexed="81"/>
            <rFont val="Tahoma"/>
            <family val="2"/>
          </rPr>
          <t xml:space="preserve">
Per FOD is a new Unit.  Contributions began in 2018</t>
        </r>
      </text>
    </comment>
    <comment ref="GED19" authorId="0" shapeId="0" xr:uid="{D451E21F-A4B6-4BFB-AEFF-9BD0B323CFF3}">
      <text>
        <r>
          <rPr>
            <b/>
            <sz val="9"/>
            <color indexed="81"/>
            <rFont val="Tahoma"/>
            <family val="2"/>
          </rPr>
          <t>Becky Dzingeleski:</t>
        </r>
        <r>
          <rPr>
            <sz val="9"/>
            <color indexed="81"/>
            <rFont val="Tahoma"/>
            <family val="2"/>
          </rPr>
          <t xml:space="preserve">
Per FOD is a new Unit.  Contributions began in 2018</t>
        </r>
      </text>
    </comment>
    <comment ref="GEH19" authorId="0" shapeId="0" xr:uid="{C1DF69E6-3A3C-4DFA-AA32-E264A155651D}">
      <text>
        <r>
          <rPr>
            <b/>
            <sz val="9"/>
            <color indexed="81"/>
            <rFont val="Tahoma"/>
            <family val="2"/>
          </rPr>
          <t>Becky Dzingeleski:</t>
        </r>
        <r>
          <rPr>
            <sz val="9"/>
            <color indexed="81"/>
            <rFont val="Tahoma"/>
            <family val="2"/>
          </rPr>
          <t xml:space="preserve">
Per FOD is a new Unit.  Contributions began in 2018</t>
        </r>
      </text>
    </comment>
    <comment ref="GEL19" authorId="0" shapeId="0" xr:uid="{9D41B21A-CFEF-42D4-8B55-150D880FEA51}">
      <text>
        <r>
          <rPr>
            <b/>
            <sz val="9"/>
            <color indexed="81"/>
            <rFont val="Tahoma"/>
            <family val="2"/>
          </rPr>
          <t>Becky Dzingeleski:</t>
        </r>
        <r>
          <rPr>
            <sz val="9"/>
            <color indexed="81"/>
            <rFont val="Tahoma"/>
            <family val="2"/>
          </rPr>
          <t xml:space="preserve">
Per FOD is a new Unit.  Contributions began in 2018</t>
        </r>
      </text>
    </comment>
    <comment ref="GEP19" authorId="0" shapeId="0" xr:uid="{D3568807-4BB5-495A-987F-C4E6EDC042B3}">
      <text>
        <r>
          <rPr>
            <b/>
            <sz val="9"/>
            <color indexed="81"/>
            <rFont val="Tahoma"/>
            <family val="2"/>
          </rPr>
          <t>Becky Dzingeleski:</t>
        </r>
        <r>
          <rPr>
            <sz val="9"/>
            <color indexed="81"/>
            <rFont val="Tahoma"/>
            <family val="2"/>
          </rPr>
          <t xml:space="preserve">
Per FOD is a new Unit.  Contributions began in 2018</t>
        </r>
      </text>
    </comment>
    <comment ref="GET19" authorId="0" shapeId="0" xr:uid="{B1332391-4ECE-4DB0-B202-0C84BC466FD5}">
      <text>
        <r>
          <rPr>
            <b/>
            <sz val="9"/>
            <color indexed="81"/>
            <rFont val="Tahoma"/>
            <family val="2"/>
          </rPr>
          <t>Becky Dzingeleski:</t>
        </r>
        <r>
          <rPr>
            <sz val="9"/>
            <color indexed="81"/>
            <rFont val="Tahoma"/>
            <family val="2"/>
          </rPr>
          <t xml:space="preserve">
Per FOD is a new Unit.  Contributions began in 2018</t>
        </r>
      </text>
    </comment>
    <comment ref="GEX19" authorId="0" shapeId="0" xr:uid="{E8492BCB-9FFA-44D8-89F5-D17C43F8C9D8}">
      <text>
        <r>
          <rPr>
            <b/>
            <sz val="9"/>
            <color indexed="81"/>
            <rFont val="Tahoma"/>
            <family val="2"/>
          </rPr>
          <t>Becky Dzingeleski:</t>
        </r>
        <r>
          <rPr>
            <sz val="9"/>
            <color indexed="81"/>
            <rFont val="Tahoma"/>
            <family val="2"/>
          </rPr>
          <t xml:space="preserve">
Per FOD is a new Unit.  Contributions began in 2018</t>
        </r>
      </text>
    </comment>
    <comment ref="GFB19" authorId="0" shapeId="0" xr:uid="{BCBE6275-57CD-4AE2-8100-89B1167BD332}">
      <text>
        <r>
          <rPr>
            <b/>
            <sz val="9"/>
            <color indexed="81"/>
            <rFont val="Tahoma"/>
            <family val="2"/>
          </rPr>
          <t>Becky Dzingeleski:</t>
        </r>
        <r>
          <rPr>
            <sz val="9"/>
            <color indexed="81"/>
            <rFont val="Tahoma"/>
            <family val="2"/>
          </rPr>
          <t xml:space="preserve">
Per FOD is a new Unit.  Contributions began in 2018</t>
        </r>
      </text>
    </comment>
    <comment ref="GFF19" authorId="0" shapeId="0" xr:uid="{81ED0FD4-96C6-493D-A948-525F2FDFD8B1}">
      <text>
        <r>
          <rPr>
            <b/>
            <sz val="9"/>
            <color indexed="81"/>
            <rFont val="Tahoma"/>
            <family val="2"/>
          </rPr>
          <t>Becky Dzingeleski:</t>
        </r>
        <r>
          <rPr>
            <sz val="9"/>
            <color indexed="81"/>
            <rFont val="Tahoma"/>
            <family val="2"/>
          </rPr>
          <t xml:space="preserve">
Per FOD is a new Unit.  Contributions began in 2018</t>
        </r>
      </text>
    </comment>
    <comment ref="GFJ19" authorId="0" shapeId="0" xr:uid="{F07701AA-2480-4CD2-B6A4-BDA3DCB8D549}">
      <text>
        <r>
          <rPr>
            <b/>
            <sz val="9"/>
            <color indexed="81"/>
            <rFont val="Tahoma"/>
            <family val="2"/>
          </rPr>
          <t>Becky Dzingeleski:</t>
        </r>
        <r>
          <rPr>
            <sz val="9"/>
            <color indexed="81"/>
            <rFont val="Tahoma"/>
            <family val="2"/>
          </rPr>
          <t xml:space="preserve">
Per FOD is a new Unit.  Contributions began in 2018</t>
        </r>
      </text>
    </comment>
    <comment ref="GFN19" authorId="0" shapeId="0" xr:uid="{F297A942-7B13-4AA9-B9C5-16F9B121F845}">
      <text>
        <r>
          <rPr>
            <b/>
            <sz val="9"/>
            <color indexed="81"/>
            <rFont val="Tahoma"/>
            <family val="2"/>
          </rPr>
          <t>Becky Dzingeleski:</t>
        </r>
        <r>
          <rPr>
            <sz val="9"/>
            <color indexed="81"/>
            <rFont val="Tahoma"/>
            <family val="2"/>
          </rPr>
          <t xml:space="preserve">
Per FOD is a new Unit.  Contributions began in 2018</t>
        </r>
      </text>
    </comment>
    <comment ref="GFR19" authorId="0" shapeId="0" xr:uid="{937C444D-E624-40DE-974C-5D98838C1C52}">
      <text>
        <r>
          <rPr>
            <b/>
            <sz val="9"/>
            <color indexed="81"/>
            <rFont val="Tahoma"/>
            <family val="2"/>
          </rPr>
          <t>Becky Dzingeleski:</t>
        </r>
        <r>
          <rPr>
            <sz val="9"/>
            <color indexed="81"/>
            <rFont val="Tahoma"/>
            <family val="2"/>
          </rPr>
          <t xml:space="preserve">
Per FOD is a new Unit.  Contributions began in 2018</t>
        </r>
      </text>
    </comment>
    <comment ref="GFV19" authorId="0" shapeId="0" xr:uid="{6B34F528-A0CC-4455-9AC9-84985ED953BF}">
      <text>
        <r>
          <rPr>
            <b/>
            <sz val="9"/>
            <color indexed="81"/>
            <rFont val="Tahoma"/>
            <family val="2"/>
          </rPr>
          <t>Becky Dzingeleski:</t>
        </r>
        <r>
          <rPr>
            <sz val="9"/>
            <color indexed="81"/>
            <rFont val="Tahoma"/>
            <family val="2"/>
          </rPr>
          <t xml:space="preserve">
Per FOD is a new Unit.  Contributions began in 2018</t>
        </r>
      </text>
    </comment>
    <comment ref="GFZ19" authorId="0" shapeId="0" xr:uid="{23CB6776-6506-433E-A04D-20B8A07CBFA1}">
      <text>
        <r>
          <rPr>
            <b/>
            <sz val="9"/>
            <color indexed="81"/>
            <rFont val="Tahoma"/>
            <family val="2"/>
          </rPr>
          <t>Becky Dzingeleski:</t>
        </r>
        <r>
          <rPr>
            <sz val="9"/>
            <color indexed="81"/>
            <rFont val="Tahoma"/>
            <family val="2"/>
          </rPr>
          <t xml:space="preserve">
Per FOD is a new Unit.  Contributions began in 2018</t>
        </r>
      </text>
    </comment>
    <comment ref="GGD19" authorId="0" shapeId="0" xr:uid="{A0CC8612-9D13-48FC-A053-29FFE51646E1}">
      <text>
        <r>
          <rPr>
            <b/>
            <sz val="9"/>
            <color indexed="81"/>
            <rFont val="Tahoma"/>
            <family val="2"/>
          </rPr>
          <t>Becky Dzingeleski:</t>
        </r>
        <r>
          <rPr>
            <sz val="9"/>
            <color indexed="81"/>
            <rFont val="Tahoma"/>
            <family val="2"/>
          </rPr>
          <t xml:space="preserve">
Per FOD is a new Unit.  Contributions began in 2018</t>
        </r>
      </text>
    </comment>
    <comment ref="GGH19" authorId="0" shapeId="0" xr:uid="{BE3CB8E4-2D24-46FE-9063-7D4238FF1C88}">
      <text>
        <r>
          <rPr>
            <b/>
            <sz val="9"/>
            <color indexed="81"/>
            <rFont val="Tahoma"/>
            <family val="2"/>
          </rPr>
          <t>Becky Dzingeleski:</t>
        </r>
        <r>
          <rPr>
            <sz val="9"/>
            <color indexed="81"/>
            <rFont val="Tahoma"/>
            <family val="2"/>
          </rPr>
          <t xml:space="preserve">
Per FOD is a new Unit.  Contributions began in 2018</t>
        </r>
      </text>
    </comment>
    <comment ref="GGL19" authorId="0" shapeId="0" xr:uid="{CDAE6D5B-CEBB-4F22-AD0C-FB103C13D16A}">
      <text>
        <r>
          <rPr>
            <b/>
            <sz val="9"/>
            <color indexed="81"/>
            <rFont val="Tahoma"/>
            <family val="2"/>
          </rPr>
          <t>Becky Dzingeleski:</t>
        </r>
        <r>
          <rPr>
            <sz val="9"/>
            <color indexed="81"/>
            <rFont val="Tahoma"/>
            <family val="2"/>
          </rPr>
          <t xml:space="preserve">
Per FOD is a new Unit.  Contributions began in 2018</t>
        </r>
      </text>
    </comment>
    <comment ref="GGP19" authorId="0" shapeId="0" xr:uid="{E36A93FC-DB09-46D7-9E9F-701583A5F065}">
      <text>
        <r>
          <rPr>
            <b/>
            <sz val="9"/>
            <color indexed="81"/>
            <rFont val="Tahoma"/>
            <family val="2"/>
          </rPr>
          <t>Becky Dzingeleski:</t>
        </r>
        <r>
          <rPr>
            <sz val="9"/>
            <color indexed="81"/>
            <rFont val="Tahoma"/>
            <family val="2"/>
          </rPr>
          <t xml:space="preserve">
Per FOD is a new Unit.  Contributions began in 2018</t>
        </r>
      </text>
    </comment>
    <comment ref="GGT19" authorId="0" shapeId="0" xr:uid="{D71613B8-CB8D-409D-B6A0-AC2995FC0B48}">
      <text>
        <r>
          <rPr>
            <b/>
            <sz val="9"/>
            <color indexed="81"/>
            <rFont val="Tahoma"/>
            <family val="2"/>
          </rPr>
          <t>Becky Dzingeleski:</t>
        </r>
        <r>
          <rPr>
            <sz val="9"/>
            <color indexed="81"/>
            <rFont val="Tahoma"/>
            <family val="2"/>
          </rPr>
          <t xml:space="preserve">
Per FOD is a new Unit.  Contributions began in 2018</t>
        </r>
      </text>
    </comment>
    <comment ref="GGX19" authorId="0" shapeId="0" xr:uid="{D593418F-D457-4CD4-BDD3-957C9AAE36CA}">
      <text>
        <r>
          <rPr>
            <b/>
            <sz val="9"/>
            <color indexed="81"/>
            <rFont val="Tahoma"/>
            <family val="2"/>
          </rPr>
          <t>Becky Dzingeleski:</t>
        </r>
        <r>
          <rPr>
            <sz val="9"/>
            <color indexed="81"/>
            <rFont val="Tahoma"/>
            <family val="2"/>
          </rPr>
          <t xml:space="preserve">
Per FOD is a new Unit.  Contributions began in 2018</t>
        </r>
      </text>
    </comment>
    <comment ref="GHB19" authorId="0" shapeId="0" xr:uid="{228A0A80-ED40-4B31-B319-8F36543B041F}">
      <text>
        <r>
          <rPr>
            <b/>
            <sz val="9"/>
            <color indexed="81"/>
            <rFont val="Tahoma"/>
            <family val="2"/>
          </rPr>
          <t>Becky Dzingeleski:</t>
        </r>
        <r>
          <rPr>
            <sz val="9"/>
            <color indexed="81"/>
            <rFont val="Tahoma"/>
            <family val="2"/>
          </rPr>
          <t xml:space="preserve">
Per FOD is a new Unit.  Contributions began in 2018</t>
        </r>
      </text>
    </comment>
    <comment ref="GHF19" authorId="0" shapeId="0" xr:uid="{8CC8D9D3-94F4-4061-AF48-F064101EC980}">
      <text>
        <r>
          <rPr>
            <b/>
            <sz val="9"/>
            <color indexed="81"/>
            <rFont val="Tahoma"/>
            <family val="2"/>
          </rPr>
          <t>Becky Dzingeleski:</t>
        </r>
        <r>
          <rPr>
            <sz val="9"/>
            <color indexed="81"/>
            <rFont val="Tahoma"/>
            <family val="2"/>
          </rPr>
          <t xml:space="preserve">
Per FOD is a new Unit.  Contributions began in 2018</t>
        </r>
      </text>
    </comment>
    <comment ref="GHJ19" authorId="0" shapeId="0" xr:uid="{8F90B483-6219-4CB5-8DD4-3946F4435FB9}">
      <text>
        <r>
          <rPr>
            <b/>
            <sz val="9"/>
            <color indexed="81"/>
            <rFont val="Tahoma"/>
            <family val="2"/>
          </rPr>
          <t>Becky Dzingeleski:</t>
        </r>
        <r>
          <rPr>
            <sz val="9"/>
            <color indexed="81"/>
            <rFont val="Tahoma"/>
            <family val="2"/>
          </rPr>
          <t xml:space="preserve">
Per FOD is a new Unit.  Contributions began in 2018</t>
        </r>
      </text>
    </comment>
    <comment ref="GHN19" authorId="0" shapeId="0" xr:uid="{D87FB1F8-9F4C-4580-92C4-897EE75AE75E}">
      <text>
        <r>
          <rPr>
            <b/>
            <sz val="9"/>
            <color indexed="81"/>
            <rFont val="Tahoma"/>
            <family val="2"/>
          </rPr>
          <t>Becky Dzingeleski:</t>
        </r>
        <r>
          <rPr>
            <sz val="9"/>
            <color indexed="81"/>
            <rFont val="Tahoma"/>
            <family val="2"/>
          </rPr>
          <t xml:space="preserve">
Per FOD is a new Unit.  Contributions began in 2018</t>
        </r>
      </text>
    </comment>
    <comment ref="GHR19" authorId="0" shapeId="0" xr:uid="{146ABD3C-01E7-428C-BECD-761C72F46AEC}">
      <text>
        <r>
          <rPr>
            <b/>
            <sz val="9"/>
            <color indexed="81"/>
            <rFont val="Tahoma"/>
            <family val="2"/>
          </rPr>
          <t>Becky Dzingeleski:</t>
        </r>
        <r>
          <rPr>
            <sz val="9"/>
            <color indexed="81"/>
            <rFont val="Tahoma"/>
            <family val="2"/>
          </rPr>
          <t xml:space="preserve">
Per FOD is a new Unit.  Contributions began in 2018</t>
        </r>
      </text>
    </comment>
    <comment ref="GHV19" authorId="0" shapeId="0" xr:uid="{8AD098A4-4941-4595-8991-D9B60FA959F8}">
      <text>
        <r>
          <rPr>
            <b/>
            <sz val="9"/>
            <color indexed="81"/>
            <rFont val="Tahoma"/>
            <family val="2"/>
          </rPr>
          <t>Becky Dzingeleski:</t>
        </r>
        <r>
          <rPr>
            <sz val="9"/>
            <color indexed="81"/>
            <rFont val="Tahoma"/>
            <family val="2"/>
          </rPr>
          <t xml:space="preserve">
Per FOD is a new Unit.  Contributions began in 2018</t>
        </r>
      </text>
    </comment>
    <comment ref="GHZ19" authorId="0" shapeId="0" xr:uid="{CD7F454F-AED5-49F7-A3BC-C46F8B0F1FF0}">
      <text>
        <r>
          <rPr>
            <b/>
            <sz val="9"/>
            <color indexed="81"/>
            <rFont val="Tahoma"/>
            <family val="2"/>
          </rPr>
          <t>Becky Dzingeleski:</t>
        </r>
        <r>
          <rPr>
            <sz val="9"/>
            <color indexed="81"/>
            <rFont val="Tahoma"/>
            <family val="2"/>
          </rPr>
          <t xml:space="preserve">
Per FOD is a new Unit.  Contributions began in 2018</t>
        </r>
      </text>
    </comment>
    <comment ref="GID19" authorId="0" shapeId="0" xr:uid="{7D11ED3D-5783-4522-9294-035302D7A3C6}">
      <text>
        <r>
          <rPr>
            <b/>
            <sz val="9"/>
            <color indexed="81"/>
            <rFont val="Tahoma"/>
            <family val="2"/>
          </rPr>
          <t>Becky Dzingeleski:</t>
        </r>
        <r>
          <rPr>
            <sz val="9"/>
            <color indexed="81"/>
            <rFont val="Tahoma"/>
            <family val="2"/>
          </rPr>
          <t xml:space="preserve">
Per FOD is a new Unit.  Contributions began in 2018</t>
        </r>
      </text>
    </comment>
    <comment ref="GIH19" authorId="0" shapeId="0" xr:uid="{A66F5521-FF81-4FBA-BDF8-FCFFBFF1E202}">
      <text>
        <r>
          <rPr>
            <b/>
            <sz val="9"/>
            <color indexed="81"/>
            <rFont val="Tahoma"/>
            <family val="2"/>
          </rPr>
          <t>Becky Dzingeleski:</t>
        </r>
        <r>
          <rPr>
            <sz val="9"/>
            <color indexed="81"/>
            <rFont val="Tahoma"/>
            <family val="2"/>
          </rPr>
          <t xml:space="preserve">
Per FOD is a new Unit.  Contributions began in 2018</t>
        </r>
      </text>
    </comment>
    <comment ref="GIL19" authorId="0" shapeId="0" xr:uid="{B1991DBF-E6A7-4792-A8FF-12931B6FDEB1}">
      <text>
        <r>
          <rPr>
            <b/>
            <sz val="9"/>
            <color indexed="81"/>
            <rFont val="Tahoma"/>
            <family val="2"/>
          </rPr>
          <t>Becky Dzingeleski:</t>
        </r>
        <r>
          <rPr>
            <sz val="9"/>
            <color indexed="81"/>
            <rFont val="Tahoma"/>
            <family val="2"/>
          </rPr>
          <t xml:space="preserve">
Per FOD is a new Unit.  Contributions began in 2018</t>
        </r>
      </text>
    </comment>
    <comment ref="GIP19" authorId="0" shapeId="0" xr:uid="{7D1BEEB4-F4F2-4534-ACA2-1475D44AF23B}">
      <text>
        <r>
          <rPr>
            <b/>
            <sz val="9"/>
            <color indexed="81"/>
            <rFont val="Tahoma"/>
            <family val="2"/>
          </rPr>
          <t>Becky Dzingeleski:</t>
        </r>
        <r>
          <rPr>
            <sz val="9"/>
            <color indexed="81"/>
            <rFont val="Tahoma"/>
            <family val="2"/>
          </rPr>
          <t xml:space="preserve">
Per FOD is a new Unit.  Contributions began in 2018</t>
        </r>
      </text>
    </comment>
    <comment ref="GIT19" authorId="0" shapeId="0" xr:uid="{94B4C079-43AB-4A35-A936-419E9FED431C}">
      <text>
        <r>
          <rPr>
            <b/>
            <sz val="9"/>
            <color indexed="81"/>
            <rFont val="Tahoma"/>
            <family val="2"/>
          </rPr>
          <t>Becky Dzingeleski:</t>
        </r>
        <r>
          <rPr>
            <sz val="9"/>
            <color indexed="81"/>
            <rFont val="Tahoma"/>
            <family val="2"/>
          </rPr>
          <t xml:space="preserve">
Per FOD is a new Unit.  Contributions began in 2018</t>
        </r>
      </text>
    </comment>
    <comment ref="GIX19" authorId="0" shapeId="0" xr:uid="{335A9844-BE8F-4A22-9D70-9D479D35F6F8}">
      <text>
        <r>
          <rPr>
            <b/>
            <sz val="9"/>
            <color indexed="81"/>
            <rFont val="Tahoma"/>
            <family val="2"/>
          </rPr>
          <t>Becky Dzingeleski:</t>
        </r>
        <r>
          <rPr>
            <sz val="9"/>
            <color indexed="81"/>
            <rFont val="Tahoma"/>
            <family val="2"/>
          </rPr>
          <t xml:space="preserve">
Per FOD is a new Unit.  Contributions began in 2018</t>
        </r>
      </text>
    </comment>
    <comment ref="GJB19" authorId="0" shapeId="0" xr:uid="{A9937DF6-2E63-46AC-9816-2444ADBE5182}">
      <text>
        <r>
          <rPr>
            <b/>
            <sz val="9"/>
            <color indexed="81"/>
            <rFont val="Tahoma"/>
            <family val="2"/>
          </rPr>
          <t>Becky Dzingeleski:</t>
        </r>
        <r>
          <rPr>
            <sz val="9"/>
            <color indexed="81"/>
            <rFont val="Tahoma"/>
            <family val="2"/>
          </rPr>
          <t xml:space="preserve">
Per FOD is a new Unit.  Contributions began in 2018</t>
        </r>
      </text>
    </comment>
    <comment ref="GJF19" authorId="0" shapeId="0" xr:uid="{2B5DFD75-46FE-49DB-8E1E-94D19E538A2F}">
      <text>
        <r>
          <rPr>
            <b/>
            <sz val="9"/>
            <color indexed="81"/>
            <rFont val="Tahoma"/>
            <family val="2"/>
          </rPr>
          <t>Becky Dzingeleski:</t>
        </r>
        <r>
          <rPr>
            <sz val="9"/>
            <color indexed="81"/>
            <rFont val="Tahoma"/>
            <family val="2"/>
          </rPr>
          <t xml:space="preserve">
Per FOD is a new Unit.  Contributions began in 2018</t>
        </r>
      </text>
    </comment>
    <comment ref="GJJ19" authorId="0" shapeId="0" xr:uid="{3D8C755E-97D5-495C-ADA1-8A94EDBF0931}">
      <text>
        <r>
          <rPr>
            <b/>
            <sz val="9"/>
            <color indexed="81"/>
            <rFont val="Tahoma"/>
            <family val="2"/>
          </rPr>
          <t>Becky Dzingeleski:</t>
        </r>
        <r>
          <rPr>
            <sz val="9"/>
            <color indexed="81"/>
            <rFont val="Tahoma"/>
            <family val="2"/>
          </rPr>
          <t xml:space="preserve">
Per FOD is a new Unit.  Contributions began in 2018</t>
        </r>
      </text>
    </comment>
    <comment ref="GJN19" authorId="0" shapeId="0" xr:uid="{0793A6EE-3D0E-4D88-8D6F-7A6EC2DDBC18}">
      <text>
        <r>
          <rPr>
            <b/>
            <sz val="9"/>
            <color indexed="81"/>
            <rFont val="Tahoma"/>
            <family val="2"/>
          </rPr>
          <t>Becky Dzingeleski:</t>
        </r>
        <r>
          <rPr>
            <sz val="9"/>
            <color indexed="81"/>
            <rFont val="Tahoma"/>
            <family val="2"/>
          </rPr>
          <t xml:space="preserve">
Per FOD is a new Unit.  Contributions began in 2018</t>
        </r>
      </text>
    </comment>
    <comment ref="GJR19" authorId="0" shapeId="0" xr:uid="{0BA97708-B945-44DE-B29C-73728C8E15E4}">
      <text>
        <r>
          <rPr>
            <b/>
            <sz val="9"/>
            <color indexed="81"/>
            <rFont val="Tahoma"/>
            <family val="2"/>
          </rPr>
          <t>Becky Dzingeleski:</t>
        </r>
        <r>
          <rPr>
            <sz val="9"/>
            <color indexed="81"/>
            <rFont val="Tahoma"/>
            <family val="2"/>
          </rPr>
          <t xml:space="preserve">
Per FOD is a new Unit.  Contributions began in 2018</t>
        </r>
      </text>
    </comment>
    <comment ref="GJV19" authorId="0" shapeId="0" xr:uid="{1C2951C8-0A2C-4EA5-A91F-F6A828E2AEF5}">
      <text>
        <r>
          <rPr>
            <b/>
            <sz val="9"/>
            <color indexed="81"/>
            <rFont val="Tahoma"/>
            <family val="2"/>
          </rPr>
          <t>Becky Dzingeleski:</t>
        </r>
        <r>
          <rPr>
            <sz val="9"/>
            <color indexed="81"/>
            <rFont val="Tahoma"/>
            <family val="2"/>
          </rPr>
          <t xml:space="preserve">
Per FOD is a new Unit.  Contributions began in 2018</t>
        </r>
      </text>
    </comment>
    <comment ref="GJZ19" authorId="0" shapeId="0" xr:uid="{C2B957BD-CA0D-4566-9356-C67509235EC3}">
      <text>
        <r>
          <rPr>
            <b/>
            <sz val="9"/>
            <color indexed="81"/>
            <rFont val="Tahoma"/>
            <family val="2"/>
          </rPr>
          <t>Becky Dzingeleski:</t>
        </r>
        <r>
          <rPr>
            <sz val="9"/>
            <color indexed="81"/>
            <rFont val="Tahoma"/>
            <family val="2"/>
          </rPr>
          <t xml:space="preserve">
Per FOD is a new Unit.  Contributions began in 2018</t>
        </r>
      </text>
    </comment>
    <comment ref="GKD19" authorId="0" shapeId="0" xr:uid="{6C4570CD-8673-4CE5-81C9-05BB80D4D32F}">
      <text>
        <r>
          <rPr>
            <b/>
            <sz val="9"/>
            <color indexed="81"/>
            <rFont val="Tahoma"/>
            <family val="2"/>
          </rPr>
          <t>Becky Dzingeleski:</t>
        </r>
        <r>
          <rPr>
            <sz val="9"/>
            <color indexed="81"/>
            <rFont val="Tahoma"/>
            <family val="2"/>
          </rPr>
          <t xml:space="preserve">
Per FOD is a new Unit.  Contributions began in 2018</t>
        </r>
      </text>
    </comment>
    <comment ref="GKH19" authorId="0" shapeId="0" xr:uid="{6C8B031D-6935-4113-87B4-33966633A97A}">
      <text>
        <r>
          <rPr>
            <b/>
            <sz val="9"/>
            <color indexed="81"/>
            <rFont val="Tahoma"/>
            <family val="2"/>
          </rPr>
          <t>Becky Dzingeleski:</t>
        </r>
        <r>
          <rPr>
            <sz val="9"/>
            <color indexed="81"/>
            <rFont val="Tahoma"/>
            <family val="2"/>
          </rPr>
          <t xml:space="preserve">
Per FOD is a new Unit.  Contributions began in 2018</t>
        </r>
      </text>
    </comment>
    <comment ref="GKL19" authorId="0" shapeId="0" xr:uid="{CBD04EB6-9B4E-4746-87B8-DAE105A44076}">
      <text>
        <r>
          <rPr>
            <b/>
            <sz val="9"/>
            <color indexed="81"/>
            <rFont val="Tahoma"/>
            <family val="2"/>
          </rPr>
          <t>Becky Dzingeleski:</t>
        </r>
        <r>
          <rPr>
            <sz val="9"/>
            <color indexed="81"/>
            <rFont val="Tahoma"/>
            <family val="2"/>
          </rPr>
          <t xml:space="preserve">
Per FOD is a new Unit.  Contributions began in 2018</t>
        </r>
      </text>
    </comment>
    <comment ref="GKP19" authorId="0" shapeId="0" xr:uid="{C623DD54-4768-4EDE-8620-95B63997C6DF}">
      <text>
        <r>
          <rPr>
            <b/>
            <sz val="9"/>
            <color indexed="81"/>
            <rFont val="Tahoma"/>
            <family val="2"/>
          </rPr>
          <t>Becky Dzingeleski:</t>
        </r>
        <r>
          <rPr>
            <sz val="9"/>
            <color indexed="81"/>
            <rFont val="Tahoma"/>
            <family val="2"/>
          </rPr>
          <t xml:space="preserve">
Per FOD is a new Unit.  Contributions began in 2018</t>
        </r>
      </text>
    </comment>
    <comment ref="GKT19" authorId="0" shapeId="0" xr:uid="{E843D7A4-35B2-4539-B322-D048D88049D4}">
      <text>
        <r>
          <rPr>
            <b/>
            <sz val="9"/>
            <color indexed="81"/>
            <rFont val="Tahoma"/>
            <family val="2"/>
          </rPr>
          <t>Becky Dzingeleski:</t>
        </r>
        <r>
          <rPr>
            <sz val="9"/>
            <color indexed="81"/>
            <rFont val="Tahoma"/>
            <family val="2"/>
          </rPr>
          <t xml:space="preserve">
Per FOD is a new Unit.  Contributions began in 2018</t>
        </r>
      </text>
    </comment>
    <comment ref="GKX19" authorId="0" shapeId="0" xr:uid="{6A68B8D1-9C9F-47E9-82A8-15934EBD0B14}">
      <text>
        <r>
          <rPr>
            <b/>
            <sz val="9"/>
            <color indexed="81"/>
            <rFont val="Tahoma"/>
            <family val="2"/>
          </rPr>
          <t>Becky Dzingeleski:</t>
        </r>
        <r>
          <rPr>
            <sz val="9"/>
            <color indexed="81"/>
            <rFont val="Tahoma"/>
            <family val="2"/>
          </rPr>
          <t xml:space="preserve">
Per FOD is a new Unit.  Contributions began in 2018</t>
        </r>
      </text>
    </comment>
    <comment ref="GLB19" authorId="0" shapeId="0" xr:uid="{087057F5-9A51-4921-BF16-3495334DA789}">
      <text>
        <r>
          <rPr>
            <b/>
            <sz val="9"/>
            <color indexed="81"/>
            <rFont val="Tahoma"/>
            <family val="2"/>
          </rPr>
          <t>Becky Dzingeleski:</t>
        </r>
        <r>
          <rPr>
            <sz val="9"/>
            <color indexed="81"/>
            <rFont val="Tahoma"/>
            <family val="2"/>
          </rPr>
          <t xml:space="preserve">
Per FOD is a new Unit.  Contributions began in 2018</t>
        </r>
      </text>
    </comment>
    <comment ref="GLF19" authorId="0" shapeId="0" xr:uid="{7E99BA3A-C4B4-4EC8-8870-C82EE84EA2BD}">
      <text>
        <r>
          <rPr>
            <b/>
            <sz val="9"/>
            <color indexed="81"/>
            <rFont val="Tahoma"/>
            <family val="2"/>
          </rPr>
          <t>Becky Dzingeleski:</t>
        </r>
        <r>
          <rPr>
            <sz val="9"/>
            <color indexed="81"/>
            <rFont val="Tahoma"/>
            <family val="2"/>
          </rPr>
          <t xml:space="preserve">
Per FOD is a new Unit.  Contributions began in 2018</t>
        </r>
      </text>
    </comment>
    <comment ref="GLJ19" authorId="0" shapeId="0" xr:uid="{E5EEB7E3-4070-450A-990F-BBDF33429432}">
      <text>
        <r>
          <rPr>
            <b/>
            <sz val="9"/>
            <color indexed="81"/>
            <rFont val="Tahoma"/>
            <family val="2"/>
          </rPr>
          <t>Becky Dzingeleski:</t>
        </r>
        <r>
          <rPr>
            <sz val="9"/>
            <color indexed="81"/>
            <rFont val="Tahoma"/>
            <family val="2"/>
          </rPr>
          <t xml:space="preserve">
Per FOD is a new Unit.  Contributions began in 2018</t>
        </r>
      </text>
    </comment>
    <comment ref="GLN19" authorId="0" shapeId="0" xr:uid="{9469E517-3534-480C-B8CC-9894C531FAC7}">
      <text>
        <r>
          <rPr>
            <b/>
            <sz val="9"/>
            <color indexed="81"/>
            <rFont val="Tahoma"/>
            <family val="2"/>
          </rPr>
          <t>Becky Dzingeleski:</t>
        </r>
        <r>
          <rPr>
            <sz val="9"/>
            <color indexed="81"/>
            <rFont val="Tahoma"/>
            <family val="2"/>
          </rPr>
          <t xml:space="preserve">
Per FOD is a new Unit.  Contributions began in 2018</t>
        </r>
      </text>
    </comment>
    <comment ref="GLR19" authorId="0" shapeId="0" xr:uid="{67BB4674-CC19-4C61-8EE4-61A6333B911E}">
      <text>
        <r>
          <rPr>
            <b/>
            <sz val="9"/>
            <color indexed="81"/>
            <rFont val="Tahoma"/>
            <family val="2"/>
          </rPr>
          <t>Becky Dzingeleski:</t>
        </r>
        <r>
          <rPr>
            <sz val="9"/>
            <color indexed="81"/>
            <rFont val="Tahoma"/>
            <family val="2"/>
          </rPr>
          <t xml:space="preserve">
Per FOD is a new Unit.  Contributions began in 2018</t>
        </r>
      </text>
    </comment>
    <comment ref="GLV19" authorId="0" shapeId="0" xr:uid="{C8435AE9-3056-4A85-8B1E-25247110C9C4}">
      <text>
        <r>
          <rPr>
            <b/>
            <sz val="9"/>
            <color indexed="81"/>
            <rFont val="Tahoma"/>
            <family val="2"/>
          </rPr>
          <t>Becky Dzingeleski:</t>
        </r>
        <r>
          <rPr>
            <sz val="9"/>
            <color indexed="81"/>
            <rFont val="Tahoma"/>
            <family val="2"/>
          </rPr>
          <t xml:space="preserve">
Per FOD is a new Unit.  Contributions began in 2018</t>
        </r>
      </text>
    </comment>
    <comment ref="GLZ19" authorId="0" shapeId="0" xr:uid="{7CFB5F56-7D81-41BD-8BFC-11C85AF13B10}">
      <text>
        <r>
          <rPr>
            <b/>
            <sz val="9"/>
            <color indexed="81"/>
            <rFont val="Tahoma"/>
            <family val="2"/>
          </rPr>
          <t>Becky Dzingeleski:</t>
        </r>
        <r>
          <rPr>
            <sz val="9"/>
            <color indexed="81"/>
            <rFont val="Tahoma"/>
            <family val="2"/>
          </rPr>
          <t xml:space="preserve">
Per FOD is a new Unit.  Contributions began in 2018</t>
        </r>
      </text>
    </comment>
    <comment ref="GMD19" authorId="0" shapeId="0" xr:uid="{1FA904BA-1F17-4339-802B-EC63576A7501}">
      <text>
        <r>
          <rPr>
            <b/>
            <sz val="9"/>
            <color indexed="81"/>
            <rFont val="Tahoma"/>
            <family val="2"/>
          </rPr>
          <t>Becky Dzingeleski:</t>
        </r>
        <r>
          <rPr>
            <sz val="9"/>
            <color indexed="81"/>
            <rFont val="Tahoma"/>
            <family val="2"/>
          </rPr>
          <t xml:space="preserve">
Per FOD is a new Unit.  Contributions began in 2018</t>
        </r>
      </text>
    </comment>
    <comment ref="GMH19" authorId="0" shapeId="0" xr:uid="{59BE0289-A84F-465D-A8C2-E1EB35F8FB17}">
      <text>
        <r>
          <rPr>
            <b/>
            <sz val="9"/>
            <color indexed="81"/>
            <rFont val="Tahoma"/>
            <family val="2"/>
          </rPr>
          <t>Becky Dzingeleski:</t>
        </r>
        <r>
          <rPr>
            <sz val="9"/>
            <color indexed="81"/>
            <rFont val="Tahoma"/>
            <family val="2"/>
          </rPr>
          <t xml:space="preserve">
Per FOD is a new Unit.  Contributions began in 2018</t>
        </r>
      </text>
    </comment>
    <comment ref="GML19" authorId="0" shapeId="0" xr:uid="{A9007D98-EAA3-42AD-A1F6-D6879897F549}">
      <text>
        <r>
          <rPr>
            <b/>
            <sz val="9"/>
            <color indexed="81"/>
            <rFont val="Tahoma"/>
            <family val="2"/>
          </rPr>
          <t>Becky Dzingeleski:</t>
        </r>
        <r>
          <rPr>
            <sz val="9"/>
            <color indexed="81"/>
            <rFont val="Tahoma"/>
            <family val="2"/>
          </rPr>
          <t xml:space="preserve">
Per FOD is a new Unit.  Contributions began in 2018</t>
        </r>
      </text>
    </comment>
    <comment ref="GMP19" authorId="0" shapeId="0" xr:uid="{F0BCD6A0-98FA-40A4-9EE3-A220A7E2E60E}">
      <text>
        <r>
          <rPr>
            <b/>
            <sz val="9"/>
            <color indexed="81"/>
            <rFont val="Tahoma"/>
            <family val="2"/>
          </rPr>
          <t>Becky Dzingeleski:</t>
        </r>
        <r>
          <rPr>
            <sz val="9"/>
            <color indexed="81"/>
            <rFont val="Tahoma"/>
            <family val="2"/>
          </rPr>
          <t xml:space="preserve">
Per FOD is a new Unit.  Contributions began in 2018</t>
        </r>
      </text>
    </comment>
    <comment ref="GMT19" authorId="0" shapeId="0" xr:uid="{86F899B3-6F5B-485D-8187-7144DE7DA8BC}">
      <text>
        <r>
          <rPr>
            <b/>
            <sz val="9"/>
            <color indexed="81"/>
            <rFont val="Tahoma"/>
            <family val="2"/>
          </rPr>
          <t>Becky Dzingeleski:</t>
        </r>
        <r>
          <rPr>
            <sz val="9"/>
            <color indexed="81"/>
            <rFont val="Tahoma"/>
            <family val="2"/>
          </rPr>
          <t xml:space="preserve">
Per FOD is a new Unit.  Contributions began in 2018</t>
        </r>
      </text>
    </comment>
    <comment ref="GMX19" authorId="0" shapeId="0" xr:uid="{B24A2ED6-0777-4736-B69C-6C79C2539432}">
      <text>
        <r>
          <rPr>
            <b/>
            <sz val="9"/>
            <color indexed="81"/>
            <rFont val="Tahoma"/>
            <family val="2"/>
          </rPr>
          <t>Becky Dzingeleski:</t>
        </r>
        <r>
          <rPr>
            <sz val="9"/>
            <color indexed="81"/>
            <rFont val="Tahoma"/>
            <family val="2"/>
          </rPr>
          <t xml:space="preserve">
Per FOD is a new Unit.  Contributions began in 2018</t>
        </r>
      </text>
    </comment>
    <comment ref="GNB19" authorId="0" shapeId="0" xr:uid="{D94C1304-2DC3-4767-9685-324BF4EFF8E5}">
      <text>
        <r>
          <rPr>
            <b/>
            <sz val="9"/>
            <color indexed="81"/>
            <rFont val="Tahoma"/>
            <family val="2"/>
          </rPr>
          <t>Becky Dzingeleski:</t>
        </r>
        <r>
          <rPr>
            <sz val="9"/>
            <color indexed="81"/>
            <rFont val="Tahoma"/>
            <family val="2"/>
          </rPr>
          <t xml:space="preserve">
Per FOD is a new Unit.  Contributions began in 2018</t>
        </r>
      </text>
    </comment>
    <comment ref="GNF19" authorId="0" shapeId="0" xr:uid="{E0356C79-EAC1-4E90-82AA-9BADED69AC07}">
      <text>
        <r>
          <rPr>
            <b/>
            <sz val="9"/>
            <color indexed="81"/>
            <rFont val="Tahoma"/>
            <family val="2"/>
          </rPr>
          <t>Becky Dzingeleski:</t>
        </r>
        <r>
          <rPr>
            <sz val="9"/>
            <color indexed="81"/>
            <rFont val="Tahoma"/>
            <family val="2"/>
          </rPr>
          <t xml:space="preserve">
Per FOD is a new Unit.  Contributions began in 2018</t>
        </r>
      </text>
    </comment>
    <comment ref="GNJ19" authorId="0" shapeId="0" xr:uid="{337B61AB-C82B-457C-ACA4-E16C5CECD895}">
      <text>
        <r>
          <rPr>
            <b/>
            <sz val="9"/>
            <color indexed="81"/>
            <rFont val="Tahoma"/>
            <family val="2"/>
          </rPr>
          <t>Becky Dzingeleski:</t>
        </r>
        <r>
          <rPr>
            <sz val="9"/>
            <color indexed="81"/>
            <rFont val="Tahoma"/>
            <family val="2"/>
          </rPr>
          <t xml:space="preserve">
Per FOD is a new Unit.  Contributions began in 2018</t>
        </r>
      </text>
    </comment>
    <comment ref="GNN19" authorId="0" shapeId="0" xr:uid="{C16C4AD5-22D7-4100-9F96-904D25BD81F9}">
      <text>
        <r>
          <rPr>
            <b/>
            <sz val="9"/>
            <color indexed="81"/>
            <rFont val="Tahoma"/>
            <family val="2"/>
          </rPr>
          <t>Becky Dzingeleski:</t>
        </r>
        <r>
          <rPr>
            <sz val="9"/>
            <color indexed="81"/>
            <rFont val="Tahoma"/>
            <family val="2"/>
          </rPr>
          <t xml:space="preserve">
Per FOD is a new Unit.  Contributions began in 2018</t>
        </r>
      </text>
    </comment>
    <comment ref="GNR19" authorId="0" shapeId="0" xr:uid="{917CB28E-4D6E-408E-95F0-C8C89385730E}">
      <text>
        <r>
          <rPr>
            <b/>
            <sz val="9"/>
            <color indexed="81"/>
            <rFont val="Tahoma"/>
            <family val="2"/>
          </rPr>
          <t>Becky Dzingeleski:</t>
        </r>
        <r>
          <rPr>
            <sz val="9"/>
            <color indexed="81"/>
            <rFont val="Tahoma"/>
            <family val="2"/>
          </rPr>
          <t xml:space="preserve">
Per FOD is a new Unit.  Contributions began in 2018</t>
        </r>
      </text>
    </comment>
    <comment ref="GNV19" authorId="0" shapeId="0" xr:uid="{824E4151-5DC7-496C-AA80-B350BD842667}">
      <text>
        <r>
          <rPr>
            <b/>
            <sz val="9"/>
            <color indexed="81"/>
            <rFont val="Tahoma"/>
            <family val="2"/>
          </rPr>
          <t>Becky Dzingeleski:</t>
        </r>
        <r>
          <rPr>
            <sz val="9"/>
            <color indexed="81"/>
            <rFont val="Tahoma"/>
            <family val="2"/>
          </rPr>
          <t xml:space="preserve">
Per FOD is a new Unit.  Contributions began in 2018</t>
        </r>
      </text>
    </comment>
    <comment ref="GNZ19" authorId="0" shapeId="0" xr:uid="{4BA65143-19BE-47CE-B575-02B9465278E9}">
      <text>
        <r>
          <rPr>
            <b/>
            <sz val="9"/>
            <color indexed="81"/>
            <rFont val="Tahoma"/>
            <family val="2"/>
          </rPr>
          <t>Becky Dzingeleski:</t>
        </r>
        <r>
          <rPr>
            <sz val="9"/>
            <color indexed="81"/>
            <rFont val="Tahoma"/>
            <family val="2"/>
          </rPr>
          <t xml:space="preserve">
Per FOD is a new Unit.  Contributions began in 2018</t>
        </r>
      </text>
    </comment>
    <comment ref="GOD19" authorId="0" shapeId="0" xr:uid="{746DAB78-CA35-4411-A61B-5A7EDD48108E}">
      <text>
        <r>
          <rPr>
            <b/>
            <sz val="9"/>
            <color indexed="81"/>
            <rFont val="Tahoma"/>
            <family val="2"/>
          </rPr>
          <t>Becky Dzingeleski:</t>
        </r>
        <r>
          <rPr>
            <sz val="9"/>
            <color indexed="81"/>
            <rFont val="Tahoma"/>
            <family val="2"/>
          </rPr>
          <t xml:space="preserve">
Per FOD is a new Unit.  Contributions began in 2018</t>
        </r>
      </text>
    </comment>
    <comment ref="GOH19" authorId="0" shapeId="0" xr:uid="{F414F029-1751-449D-930B-13F4D954A0BE}">
      <text>
        <r>
          <rPr>
            <b/>
            <sz val="9"/>
            <color indexed="81"/>
            <rFont val="Tahoma"/>
            <family val="2"/>
          </rPr>
          <t>Becky Dzingeleski:</t>
        </r>
        <r>
          <rPr>
            <sz val="9"/>
            <color indexed="81"/>
            <rFont val="Tahoma"/>
            <family val="2"/>
          </rPr>
          <t xml:space="preserve">
Per FOD is a new Unit.  Contributions began in 2018</t>
        </r>
      </text>
    </comment>
    <comment ref="GOL19" authorId="0" shapeId="0" xr:uid="{4A8F56E3-0540-42E4-8930-6987E21FD023}">
      <text>
        <r>
          <rPr>
            <b/>
            <sz val="9"/>
            <color indexed="81"/>
            <rFont val="Tahoma"/>
            <family val="2"/>
          </rPr>
          <t>Becky Dzingeleski:</t>
        </r>
        <r>
          <rPr>
            <sz val="9"/>
            <color indexed="81"/>
            <rFont val="Tahoma"/>
            <family val="2"/>
          </rPr>
          <t xml:space="preserve">
Per FOD is a new Unit.  Contributions began in 2018</t>
        </r>
      </text>
    </comment>
    <comment ref="GOP19" authorId="0" shapeId="0" xr:uid="{A449CFF3-85EA-46F8-8E9D-C7619F72E07A}">
      <text>
        <r>
          <rPr>
            <b/>
            <sz val="9"/>
            <color indexed="81"/>
            <rFont val="Tahoma"/>
            <family val="2"/>
          </rPr>
          <t>Becky Dzingeleski:</t>
        </r>
        <r>
          <rPr>
            <sz val="9"/>
            <color indexed="81"/>
            <rFont val="Tahoma"/>
            <family val="2"/>
          </rPr>
          <t xml:space="preserve">
Per FOD is a new Unit.  Contributions began in 2018</t>
        </r>
      </text>
    </comment>
    <comment ref="GOT19" authorId="0" shapeId="0" xr:uid="{D94F43A3-58E6-42CB-AACC-2D6F001FAB40}">
      <text>
        <r>
          <rPr>
            <b/>
            <sz val="9"/>
            <color indexed="81"/>
            <rFont val="Tahoma"/>
            <family val="2"/>
          </rPr>
          <t>Becky Dzingeleski:</t>
        </r>
        <r>
          <rPr>
            <sz val="9"/>
            <color indexed="81"/>
            <rFont val="Tahoma"/>
            <family val="2"/>
          </rPr>
          <t xml:space="preserve">
Per FOD is a new Unit.  Contributions began in 2018</t>
        </r>
      </text>
    </comment>
    <comment ref="GOX19" authorId="0" shapeId="0" xr:uid="{FB9E9DFB-330E-4819-9E31-2087DBE667A9}">
      <text>
        <r>
          <rPr>
            <b/>
            <sz val="9"/>
            <color indexed="81"/>
            <rFont val="Tahoma"/>
            <family val="2"/>
          </rPr>
          <t>Becky Dzingeleski:</t>
        </r>
        <r>
          <rPr>
            <sz val="9"/>
            <color indexed="81"/>
            <rFont val="Tahoma"/>
            <family val="2"/>
          </rPr>
          <t xml:space="preserve">
Per FOD is a new Unit.  Contributions began in 2018</t>
        </r>
      </text>
    </comment>
    <comment ref="GPB19" authorId="0" shapeId="0" xr:uid="{EB2BE082-2B33-4120-A735-1B0887B641DE}">
      <text>
        <r>
          <rPr>
            <b/>
            <sz val="9"/>
            <color indexed="81"/>
            <rFont val="Tahoma"/>
            <family val="2"/>
          </rPr>
          <t>Becky Dzingeleski:</t>
        </r>
        <r>
          <rPr>
            <sz val="9"/>
            <color indexed="81"/>
            <rFont val="Tahoma"/>
            <family val="2"/>
          </rPr>
          <t xml:space="preserve">
Per FOD is a new Unit.  Contributions began in 2018</t>
        </r>
      </text>
    </comment>
    <comment ref="GPF19" authorId="0" shapeId="0" xr:uid="{3E1C0B27-3D0F-4B3F-BFE3-4E5DEB2A1324}">
      <text>
        <r>
          <rPr>
            <b/>
            <sz val="9"/>
            <color indexed="81"/>
            <rFont val="Tahoma"/>
            <family val="2"/>
          </rPr>
          <t>Becky Dzingeleski:</t>
        </r>
        <r>
          <rPr>
            <sz val="9"/>
            <color indexed="81"/>
            <rFont val="Tahoma"/>
            <family val="2"/>
          </rPr>
          <t xml:space="preserve">
Per FOD is a new Unit.  Contributions began in 2018</t>
        </r>
      </text>
    </comment>
    <comment ref="GPJ19" authorId="0" shapeId="0" xr:uid="{B9AB2EF4-DF9F-416C-8603-480848601275}">
      <text>
        <r>
          <rPr>
            <b/>
            <sz val="9"/>
            <color indexed="81"/>
            <rFont val="Tahoma"/>
            <family val="2"/>
          </rPr>
          <t>Becky Dzingeleski:</t>
        </r>
        <r>
          <rPr>
            <sz val="9"/>
            <color indexed="81"/>
            <rFont val="Tahoma"/>
            <family val="2"/>
          </rPr>
          <t xml:space="preserve">
Per FOD is a new Unit.  Contributions began in 2018</t>
        </r>
      </text>
    </comment>
    <comment ref="GPN19" authorId="0" shapeId="0" xr:uid="{E5DE9AD5-E812-4046-B9F5-253480217F32}">
      <text>
        <r>
          <rPr>
            <b/>
            <sz val="9"/>
            <color indexed="81"/>
            <rFont val="Tahoma"/>
            <family val="2"/>
          </rPr>
          <t>Becky Dzingeleski:</t>
        </r>
        <r>
          <rPr>
            <sz val="9"/>
            <color indexed="81"/>
            <rFont val="Tahoma"/>
            <family val="2"/>
          </rPr>
          <t xml:space="preserve">
Per FOD is a new Unit.  Contributions began in 2018</t>
        </r>
      </text>
    </comment>
    <comment ref="GPR19" authorId="0" shapeId="0" xr:uid="{CF12108F-771C-428C-9D0C-7D1A66D16B6D}">
      <text>
        <r>
          <rPr>
            <b/>
            <sz val="9"/>
            <color indexed="81"/>
            <rFont val="Tahoma"/>
            <family val="2"/>
          </rPr>
          <t>Becky Dzingeleski:</t>
        </r>
        <r>
          <rPr>
            <sz val="9"/>
            <color indexed="81"/>
            <rFont val="Tahoma"/>
            <family val="2"/>
          </rPr>
          <t xml:space="preserve">
Per FOD is a new Unit.  Contributions began in 2018</t>
        </r>
      </text>
    </comment>
    <comment ref="GPV19" authorId="0" shapeId="0" xr:uid="{69FA76AB-6050-4289-9660-36347668D71C}">
      <text>
        <r>
          <rPr>
            <b/>
            <sz val="9"/>
            <color indexed="81"/>
            <rFont val="Tahoma"/>
            <family val="2"/>
          </rPr>
          <t>Becky Dzingeleski:</t>
        </r>
        <r>
          <rPr>
            <sz val="9"/>
            <color indexed="81"/>
            <rFont val="Tahoma"/>
            <family val="2"/>
          </rPr>
          <t xml:space="preserve">
Per FOD is a new Unit.  Contributions began in 2018</t>
        </r>
      </text>
    </comment>
    <comment ref="GPZ19" authorId="0" shapeId="0" xr:uid="{62289E51-FDDF-4010-BAAE-6E4630B141C6}">
      <text>
        <r>
          <rPr>
            <b/>
            <sz val="9"/>
            <color indexed="81"/>
            <rFont val="Tahoma"/>
            <family val="2"/>
          </rPr>
          <t>Becky Dzingeleski:</t>
        </r>
        <r>
          <rPr>
            <sz val="9"/>
            <color indexed="81"/>
            <rFont val="Tahoma"/>
            <family val="2"/>
          </rPr>
          <t xml:space="preserve">
Per FOD is a new Unit.  Contributions began in 2018</t>
        </r>
      </text>
    </comment>
    <comment ref="GQD19" authorId="0" shapeId="0" xr:uid="{873A5F92-7283-4CC2-A3DD-011C657BE12A}">
      <text>
        <r>
          <rPr>
            <b/>
            <sz val="9"/>
            <color indexed="81"/>
            <rFont val="Tahoma"/>
            <family val="2"/>
          </rPr>
          <t>Becky Dzingeleski:</t>
        </r>
        <r>
          <rPr>
            <sz val="9"/>
            <color indexed="81"/>
            <rFont val="Tahoma"/>
            <family val="2"/>
          </rPr>
          <t xml:space="preserve">
Per FOD is a new Unit.  Contributions began in 2018</t>
        </r>
      </text>
    </comment>
    <comment ref="GQH19" authorId="0" shapeId="0" xr:uid="{6978FE4E-DF60-4ACD-BADA-D4FE5C57B23E}">
      <text>
        <r>
          <rPr>
            <b/>
            <sz val="9"/>
            <color indexed="81"/>
            <rFont val="Tahoma"/>
            <family val="2"/>
          </rPr>
          <t>Becky Dzingeleski:</t>
        </r>
        <r>
          <rPr>
            <sz val="9"/>
            <color indexed="81"/>
            <rFont val="Tahoma"/>
            <family val="2"/>
          </rPr>
          <t xml:space="preserve">
Per FOD is a new Unit.  Contributions began in 2018</t>
        </r>
      </text>
    </comment>
    <comment ref="GQL19" authorId="0" shapeId="0" xr:uid="{1A5DE49F-01C5-4FE5-8AF1-90AA67E55562}">
      <text>
        <r>
          <rPr>
            <b/>
            <sz val="9"/>
            <color indexed="81"/>
            <rFont val="Tahoma"/>
            <family val="2"/>
          </rPr>
          <t>Becky Dzingeleski:</t>
        </r>
        <r>
          <rPr>
            <sz val="9"/>
            <color indexed="81"/>
            <rFont val="Tahoma"/>
            <family val="2"/>
          </rPr>
          <t xml:space="preserve">
Per FOD is a new Unit.  Contributions began in 2018</t>
        </r>
      </text>
    </comment>
    <comment ref="GQP19" authorId="0" shapeId="0" xr:uid="{275FDF3D-7688-49DD-B424-83114346845E}">
      <text>
        <r>
          <rPr>
            <b/>
            <sz val="9"/>
            <color indexed="81"/>
            <rFont val="Tahoma"/>
            <family val="2"/>
          </rPr>
          <t>Becky Dzingeleski:</t>
        </r>
        <r>
          <rPr>
            <sz val="9"/>
            <color indexed="81"/>
            <rFont val="Tahoma"/>
            <family val="2"/>
          </rPr>
          <t xml:space="preserve">
Per FOD is a new Unit.  Contributions began in 2018</t>
        </r>
      </text>
    </comment>
    <comment ref="GQT19" authorId="0" shapeId="0" xr:uid="{6ED14F17-44BD-4BEF-A587-F09F6975E0A0}">
      <text>
        <r>
          <rPr>
            <b/>
            <sz val="9"/>
            <color indexed="81"/>
            <rFont val="Tahoma"/>
            <family val="2"/>
          </rPr>
          <t>Becky Dzingeleski:</t>
        </r>
        <r>
          <rPr>
            <sz val="9"/>
            <color indexed="81"/>
            <rFont val="Tahoma"/>
            <family val="2"/>
          </rPr>
          <t xml:space="preserve">
Per FOD is a new Unit.  Contributions began in 2018</t>
        </r>
      </text>
    </comment>
    <comment ref="GQX19" authorId="0" shapeId="0" xr:uid="{749A6739-D561-43B8-94CE-2E6B72208D8D}">
      <text>
        <r>
          <rPr>
            <b/>
            <sz val="9"/>
            <color indexed="81"/>
            <rFont val="Tahoma"/>
            <family val="2"/>
          </rPr>
          <t>Becky Dzingeleski:</t>
        </r>
        <r>
          <rPr>
            <sz val="9"/>
            <color indexed="81"/>
            <rFont val="Tahoma"/>
            <family val="2"/>
          </rPr>
          <t xml:space="preserve">
Per FOD is a new Unit.  Contributions began in 2018</t>
        </r>
      </text>
    </comment>
    <comment ref="GRB19" authorId="0" shapeId="0" xr:uid="{4D57EE48-AB73-4928-8FB0-04BB3BA4D37F}">
      <text>
        <r>
          <rPr>
            <b/>
            <sz val="9"/>
            <color indexed="81"/>
            <rFont val="Tahoma"/>
            <family val="2"/>
          </rPr>
          <t>Becky Dzingeleski:</t>
        </r>
        <r>
          <rPr>
            <sz val="9"/>
            <color indexed="81"/>
            <rFont val="Tahoma"/>
            <family val="2"/>
          </rPr>
          <t xml:space="preserve">
Per FOD is a new Unit.  Contributions began in 2018</t>
        </r>
      </text>
    </comment>
    <comment ref="GRF19" authorId="0" shapeId="0" xr:uid="{8D180310-A857-4201-8BD1-F9518411F88C}">
      <text>
        <r>
          <rPr>
            <b/>
            <sz val="9"/>
            <color indexed="81"/>
            <rFont val="Tahoma"/>
            <family val="2"/>
          </rPr>
          <t>Becky Dzingeleski:</t>
        </r>
        <r>
          <rPr>
            <sz val="9"/>
            <color indexed="81"/>
            <rFont val="Tahoma"/>
            <family val="2"/>
          </rPr>
          <t xml:space="preserve">
Per FOD is a new Unit.  Contributions began in 2018</t>
        </r>
      </text>
    </comment>
    <comment ref="GRJ19" authorId="0" shapeId="0" xr:uid="{40F592B0-7F5E-4351-AA75-22CB9D98A30C}">
      <text>
        <r>
          <rPr>
            <b/>
            <sz val="9"/>
            <color indexed="81"/>
            <rFont val="Tahoma"/>
            <family val="2"/>
          </rPr>
          <t>Becky Dzingeleski:</t>
        </r>
        <r>
          <rPr>
            <sz val="9"/>
            <color indexed="81"/>
            <rFont val="Tahoma"/>
            <family val="2"/>
          </rPr>
          <t xml:space="preserve">
Per FOD is a new Unit.  Contributions began in 2018</t>
        </r>
      </text>
    </comment>
    <comment ref="GRN19" authorId="0" shapeId="0" xr:uid="{1F1EBDED-F8F7-4878-AD63-96E87DDD07B8}">
      <text>
        <r>
          <rPr>
            <b/>
            <sz val="9"/>
            <color indexed="81"/>
            <rFont val="Tahoma"/>
            <family val="2"/>
          </rPr>
          <t>Becky Dzingeleski:</t>
        </r>
        <r>
          <rPr>
            <sz val="9"/>
            <color indexed="81"/>
            <rFont val="Tahoma"/>
            <family val="2"/>
          </rPr>
          <t xml:space="preserve">
Per FOD is a new Unit.  Contributions began in 2018</t>
        </r>
      </text>
    </comment>
    <comment ref="GRR19" authorId="0" shapeId="0" xr:uid="{1A209934-2AD9-4368-8CC0-EBF0C64B6BB7}">
      <text>
        <r>
          <rPr>
            <b/>
            <sz val="9"/>
            <color indexed="81"/>
            <rFont val="Tahoma"/>
            <family val="2"/>
          </rPr>
          <t>Becky Dzingeleski:</t>
        </r>
        <r>
          <rPr>
            <sz val="9"/>
            <color indexed="81"/>
            <rFont val="Tahoma"/>
            <family val="2"/>
          </rPr>
          <t xml:space="preserve">
Per FOD is a new Unit.  Contributions began in 2018</t>
        </r>
      </text>
    </comment>
    <comment ref="GRV19" authorId="0" shapeId="0" xr:uid="{34890782-A356-4BA7-8B92-A45DE420AF6C}">
      <text>
        <r>
          <rPr>
            <b/>
            <sz val="9"/>
            <color indexed="81"/>
            <rFont val="Tahoma"/>
            <family val="2"/>
          </rPr>
          <t>Becky Dzingeleski:</t>
        </r>
        <r>
          <rPr>
            <sz val="9"/>
            <color indexed="81"/>
            <rFont val="Tahoma"/>
            <family val="2"/>
          </rPr>
          <t xml:space="preserve">
Per FOD is a new Unit.  Contributions began in 2018</t>
        </r>
      </text>
    </comment>
    <comment ref="GRZ19" authorId="0" shapeId="0" xr:uid="{C601DD6B-FD13-4FBB-9431-6E6B8B209A91}">
      <text>
        <r>
          <rPr>
            <b/>
            <sz val="9"/>
            <color indexed="81"/>
            <rFont val="Tahoma"/>
            <family val="2"/>
          </rPr>
          <t>Becky Dzingeleski:</t>
        </r>
        <r>
          <rPr>
            <sz val="9"/>
            <color indexed="81"/>
            <rFont val="Tahoma"/>
            <family val="2"/>
          </rPr>
          <t xml:space="preserve">
Per FOD is a new Unit.  Contributions began in 2018</t>
        </r>
      </text>
    </comment>
    <comment ref="GSD19" authorId="0" shapeId="0" xr:uid="{75BD44E8-9461-401D-8F71-C41FA41A5BCB}">
      <text>
        <r>
          <rPr>
            <b/>
            <sz val="9"/>
            <color indexed="81"/>
            <rFont val="Tahoma"/>
            <family val="2"/>
          </rPr>
          <t>Becky Dzingeleski:</t>
        </r>
        <r>
          <rPr>
            <sz val="9"/>
            <color indexed="81"/>
            <rFont val="Tahoma"/>
            <family val="2"/>
          </rPr>
          <t xml:space="preserve">
Per FOD is a new Unit.  Contributions began in 2018</t>
        </r>
      </text>
    </comment>
    <comment ref="GSH19" authorId="0" shapeId="0" xr:uid="{6EDA04FB-A441-4A4A-9835-7B587E6C8883}">
      <text>
        <r>
          <rPr>
            <b/>
            <sz val="9"/>
            <color indexed="81"/>
            <rFont val="Tahoma"/>
            <family val="2"/>
          </rPr>
          <t>Becky Dzingeleski:</t>
        </r>
        <r>
          <rPr>
            <sz val="9"/>
            <color indexed="81"/>
            <rFont val="Tahoma"/>
            <family val="2"/>
          </rPr>
          <t xml:space="preserve">
Per FOD is a new Unit.  Contributions began in 2018</t>
        </r>
      </text>
    </comment>
    <comment ref="GSL19" authorId="0" shapeId="0" xr:uid="{6C14AD8E-4F0F-4278-B3B7-3B58FA862AB4}">
      <text>
        <r>
          <rPr>
            <b/>
            <sz val="9"/>
            <color indexed="81"/>
            <rFont val="Tahoma"/>
            <family val="2"/>
          </rPr>
          <t>Becky Dzingeleski:</t>
        </r>
        <r>
          <rPr>
            <sz val="9"/>
            <color indexed="81"/>
            <rFont val="Tahoma"/>
            <family val="2"/>
          </rPr>
          <t xml:space="preserve">
Per FOD is a new Unit.  Contributions began in 2018</t>
        </r>
      </text>
    </comment>
    <comment ref="GSP19" authorId="0" shapeId="0" xr:uid="{44F63F9A-4A59-483A-B25F-88959C4A0B59}">
      <text>
        <r>
          <rPr>
            <b/>
            <sz val="9"/>
            <color indexed="81"/>
            <rFont val="Tahoma"/>
            <family val="2"/>
          </rPr>
          <t>Becky Dzingeleski:</t>
        </r>
        <r>
          <rPr>
            <sz val="9"/>
            <color indexed="81"/>
            <rFont val="Tahoma"/>
            <family val="2"/>
          </rPr>
          <t xml:space="preserve">
Per FOD is a new Unit.  Contributions began in 2018</t>
        </r>
      </text>
    </comment>
    <comment ref="GST19" authorId="0" shapeId="0" xr:uid="{750CD1A5-1D16-4306-994E-91DAF2FFAF87}">
      <text>
        <r>
          <rPr>
            <b/>
            <sz val="9"/>
            <color indexed="81"/>
            <rFont val="Tahoma"/>
            <family val="2"/>
          </rPr>
          <t>Becky Dzingeleski:</t>
        </r>
        <r>
          <rPr>
            <sz val="9"/>
            <color indexed="81"/>
            <rFont val="Tahoma"/>
            <family val="2"/>
          </rPr>
          <t xml:space="preserve">
Per FOD is a new Unit.  Contributions began in 2018</t>
        </r>
      </text>
    </comment>
    <comment ref="GSX19" authorId="0" shapeId="0" xr:uid="{0F848059-E1B4-43BB-8CDB-1BA353CBE41E}">
      <text>
        <r>
          <rPr>
            <b/>
            <sz val="9"/>
            <color indexed="81"/>
            <rFont val="Tahoma"/>
            <family val="2"/>
          </rPr>
          <t>Becky Dzingeleski:</t>
        </r>
        <r>
          <rPr>
            <sz val="9"/>
            <color indexed="81"/>
            <rFont val="Tahoma"/>
            <family val="2"/>
          </rPr>
          <t xml:space="preserve">
Per FOD is a new Unit.  Contributions began in 2018</t>
        </r>
      </text>
    </comment>
    <comment ref="GTB19" authorId="0" shapeId="0" xr:uid="{53C0A9C4-ED29-45A9-962A-85AAD847C74D}">
      <text>
        <r>
          <rPr>
            <b/>
            <sz val="9"/>
            <color indexed="81"/>
            <rFont val="Tahoma"/>
            <family val="2"/>
          </rPr>
          <t>Becky Dzingeleski:</t>
        </r>
        <r>
          <rPr>
            <sz val="9"/>
            <color indexed="81"/>
            <rFont val="Tahoma"/>
            <family val="2"/>
          </rPr>
          <t xml:space="preserve">
Per FOD is a new Unit.  Contributions began in 2018</t>
        </r>
      </text>
    </comment>
    <comment ref="GTF19" authorId="0" shapeId="0" xr:uid="{B49BBD00-897C-4556-B096-E33E8FF91070}">
      <text>
        <r>
          <rPr>
            <b/>
            <sz val="9"/>
            <color indexed="81"/>
            <rFont val="Tahoma"/>
            <family val="2"/>
          </rPr>
          <t>Becky Dzingeleski:</t>
        </r>
        <r>
          <rPr>
            <sz val="9"/>
            <color indexed="81"/>
            <rFont val="Tahoma"/>
            <family val="2"/>
          </rPr>
          <t xml:space="preserve">
Per FOD is a new Unit.  Contributions began in 2018</t>
        </r>
      </text>
    </comment>
    <comment ref="GTJ19" authorId="0" shapeId="0" xr:uid="{9D632D50-8542-41A5-B6DC-5C6E3B585D76}">
      <text>
        <r>
          <rPr>
            <b/>
            <sz val="9"/>
            <color indexed="81"/>
            <rFont val="Tahoma"/>
            <family val="2"/>
          </rPr>
          <t>Becky Dzingeleski:</t>
        </r>
        <r>
          <rPr>
            <sz val="9"/>
            <color indexed="81"/>
            <rFont val="Tahoma"/>
            <family val="2"/>
          </rPr>
          <t xml:space="preserve">
Per FOD is a new Unit.  Contributions began in 2018</t>
        </r>
      </text>
    </comment>
    <comment ref="GTN19" authorId="0" shapeId="0" xr:uid="{E890176D-8C70-435C-BAD7-B47FC7EE7880}">
      <text>
        <r>
          <rPr>
            <b/>
            <sz val="9"/>
            <color indexed="81"/>
            <rFont val="Tahoma"/>
            <family val="2"/>
          </rPr>
          <t>Becky Dzingeleski:</t>
        </r>
        <r>
          <rPr>
            <sz val="9"/>
            <color indexed="81"/>
            <rFont val="Tahoma"/>
            <family val="2"/>
          </rPr>
          <t xml:space="preserve">
Per FOD is a new Unit.  Contributions began in 2018</t>
        </r>
      </text>
    </comment>
    <comment ref="GTR19" authorId="0" shapeId="0" xr:uid="{1BDBAEEA-B164-44FC-856C-29FF283E3FD1}">
      <text>
        <r>
          <rPr>
            <b/>
            <sz val="9"/>
            <color indexed="81"/>
            <rFont val="Tahoma"/>
            <family val="2"/>
          </rPr>
          <t>Becky Dzingeleski:</t>
        </r>
        <r>
          <rPr>
            <sz val="9"/>
            <color indexed="81"/>
            <rFont val="Tahoma"/>
            <family val="2"/>
          </rPr>
          <t xml:space="preserve">
Per FOD is a new Unit.  Contributions began in 2018</t>
        </r>
      </text>
    </comment>
    <comment ref="GTV19" authorId="0" shapeId="0" xr:uid="{CFA0BA70-A4AF-4DA7-8BCF-7F8536350D4D}">
      <text>
        <r>
          <rPr>
            <b/>
            <sz val="9"/>
            <color indexed="81"/>
            <rFont val="Tahoma"/>
            <family val="2"/>
          </rPr>
          <t>Becky Dzingeleski:</t>
        </r>
        <r>
          <rPr>
            <sz val="9"/>
            <color indexed="81"/>
            <rFont val="Tahoma"/>
            <family val="2"/>
          </rPr>
          <t xml:space="preserve">
Per FOD is a new Unit.  Contributions began in 2018</t>
        </r>
      </text>
    </comment>
    <comment ref="GTZ19" authorId="0" shapeId="0" xr:uid="{432DE2D7-3E87-431A-868A-0FC1D2190CF3}">
      <text>
        <r>
          <rPr>
            <b/>
            <sz val="9"/>
            <color indexed="81"/>
            <rFont val="Tahoma"/>
            <family val="2"/>
          </rPr>
          <t>Becky Dzingeleski:</t>
        </r>
        <r>
          <rPr>
            <sz val="9"/>
            <color indexed="81"/>
            <rFont val="Tahoma"/>
            <family val="2"/>
          </rPr>
          <t xml:space="preserve">
Per FOD is a new Unit.  Contributions began in 2018</t>
        </r>
      </text>
    </comment>
    <comment ref="GUD19" authorId="0" shapeId="0" xr:uid="{BF252E07-5C68-499C-80C2-0D0150CB09AC}">
      <text>
        <r>
          <rPr>
            <b/>
            <sz val="9"/>
            <color indexed="81"/>
            <rFont val="Tahoma"/>
            <family val="2"/>
          </rPr>
          <t>Becky Dzingeleski:</t>
        </r>
        <r>
          <rPr>
            <sz val="9"/>
            <color indexed="81"/>
            <rFont val="Tahoma"/>
            <family val="2"/>
          </rPr>
          <t xml:space="preserve">
Per FOD is a new Unit.  Contributions began in 2018</t>
        </r>
      </text>
    </comment>
    <comment ref="GUH19" authorId="0" shapeId="0" xr:uid="{D492A44D-2A91-4C81-865C-1DCCDE3E97F9}">
      <text>
        <r>
          <rPr>
            <b/>
            <sz val="9"/>
            <color indexed="81"/>
            <rFont val="Tahoma"/>
            <family val="2"/>
          </rPr>
          <t>Becky Dzingeleski:</t>
        </r>
        <r>
          <rPr>
            <sz val="9"/>
            <color indexed="81"/>
            <rFont val="Tahoma"/>
            <family val="2"/>
          </rPr>
          <t xml:space="preserve">
Per FOD is a new Unit.  Contributions began in 2018</t>
        </r>
      </text>
    </comment>
    <comment ref="GUL19" authorId="0" shapeId="0" xr:uid="{8CF22EC7-5736-4F8E-86E6-9EDD5F77A1F9}">
      <text>
        <r>
          <rPr>
            <b/>
            <sz val="9"/>
            <color indexed="81"/>
            <rFont val="Tahoma"/>
            <family val="2"/>
          </rPr>
          <t>Becky Dzingeleski:</t>
        </r>
        <r>
          <rPr>
            <sz val="9"/>
            <color indexed="81"/>
            <rFont val="Tahoma"/>
            <family val="2"/>
          </rPr>
          <t xml:space="preserve">
Per FOD is a new Unit.  Contributions began in 2018</t>
        </r>
      </text>
    </comment>
    <comment ref="GUP19" authorId="0" shapeId="0" xr:uid="{9258BB3A-4842-400B-9B8E-1623CBE4A08E}">
      <text>
        <r>
          <rPr>
            <b/>
            <sz val="9"/>
            <color indexed="81"/>
            <rFont val="Tahoma"/>
            <family val="2"/>
          </rPr>
          <t>Becky Dzingeleski:</t>
        </r>
        <r>
          <rPr>
            <sz val="9"/>
            <color indexed="81"/>
            <rFont val="Tahoma"/>
            <family val="2"/>
          </rPr>
          <t xml:space="preserve">
Per FOD is a new Unit.  Contributions began in 2018</t>
        </r>
      </text>
    </comment>
    <comment ref="GUT19" authorId="0" shapeId="0" xr:uid="{381273CC-7E12-4943-A979-E4402DE99198}">
      <text>
        <r>
          <rPr>
            <b/>
            <sz val="9"/>
            <color indexed="81"/>
            <rFont val="Tahoma"/>
            <family val="2"/>
          </rPr>
          <t>Becky Dzingeleski:</t>
        </r>
        <r>
          <rPr>
            <sz val="9"/>
            <color indexed="81"/>
            <rFont val="Tahoma"/>
            <family val="2"/>
          </rPr>
          <t xml:space="preserve">
Per FOD is a new Unit.  Contributions began in 2018</t>
        </r>
      </text>
    </comment>
    <comment ref="GUX19" authorId="0" shapeId="0" xr:uid="{0B7C5EC8-9F76-4DE2-B593-79A6EB451C35}">
      <text>
        <r>
          <rPr>
            <b/>
            <sz val="9"/>
            <color indexed="81"/>
            <rFont val="Tahoma"/>
            <family val="2"/>
          </rPr>
          <t>Becky Dzingeleski:</t>
        </r>
        <r>
          <rPr>
            <sz val="9"/>
            <color indexed="81"/>
            <rFont val="Tahoma"/>
            <family val="2"/>
          </rPr>
          <t xml:space="preserve">
Per FOD is a new Unit.  Contributions began in 2018</t>
        </r>
      </text>
    </comment>
    <comment ref="GVB19" authorId="0" shapeId="0" xr:uid="{BC2B81FA-BEA5-452F-86B8-D10059A02CB4}">
      <text>
        <r>
          <rPr>
            <b/>
            <sz val="9"/>
            <color indexed="81"/>
            <rFont val="Tahoma"/>
            <family val="2"/>
          </rPr>
          <t>Becky Dzingeleski:</t>
        </r>
        <r>
          <rPr>
            <sz val="9"/>
            <color indexed="81"/>
            <rFont val="Tahoma"/>
            <family val="2"/>
          </rPr>
          <t xml:space="preserve">
Per FOD is a new Unit.  Contributions began in 2018</t>
        </r>
      </text>
    </comment>
    <comment ref="GVF19" authorId="0" shapeId="0" xr:uid="{BB5E0850-9B7B-44F5-83AF-121048341BBA}">
      <text>
        <r>
          <rPr>
            <b/>
            <sz val="9"/>
            <color indexed="81"/>
            <rFont val="Tahoma"/>
            <family val="2"/>
          </rPr>
          <t>Becky Dzingeleski:</t>
        </r>
        <r>
          <rPr>
            <sz val="9"/>
            <color indexed="81"/>
            <rFont val="Tahoma"/>
            <family val="2"/>
          </rPr>
          <t xml:space="preserve">
Per FOD is a new Unit.  Contributions began in 2018</t>
        </r>
      </text>
    </comment>
    <comment ref="GVJ19" authorId="0" shapeId="0" xr:uid="{44755BC2-3110-4CD9-B4AB-54EA4C12C3E9}">
      <text>
        <r>
          <rPr>
            <b/>
            <sz val="9"/>
            <color indexed="81"/>
            <rFont val="Tahoma"/>
            <family val="2"/>
          </rPr>
          <t>Becky Dzingeleski:</t>
        </r>
        <r>
          <rPr>
            <sz val="9"/>
            <color indexed="81"/>
            <rFont val="Tahoma"/>
            <family val="2"/>
          </rPr>
          <t xml:space="preserve">
Per FOD is a new Unit.  Contributions began in 2018</t>
        </r>
      </text>
    </comment>
    <comment ref="GVN19" authorId="0" shapeId="0" xr:uid="{742F13BF-AC42-461F-9388-92E8791F33B5}">
      <text>
        <r>
          <rPr>
            <b/>
            <sz val="9"/>
            <color indexed="81"/>
            <rFont val="Tahoma"/>
            <family val="2"/>
          </rPr>
          <t>Becky Dzingeleski:</t>
        </r>
        <r>
          <rPr>
            <sz val="9"/>
            <color indexed="81"/>
            <rFont val="Tahoma"/>
            <family val="2"/>
          </rPr>
          <t xml:space="preserve">
Per FOD is a new Unit.  Contributions began in 2018</t>
        </r>
      </text>
    </comment>
    <comment ref="GVR19" authorId="0" shapeId="0" xr:uid="{D2EF9613-1FC5-48FF-BE10-241D29F7645A}">
      <text>
        <r>
          <rPr>
            <b/>
            <sz val="9"/>
            <color indexed="81"/>
            <rFont val="Tahoma"/>
            <family val="2"/>
          </rPr>
          <t>Becky Dzingeleski:</t>
        </r>
        <r>
          <rPr>
            <sz val="9"/>
            <color indexed="81"/>
            <rFont val="Tahoma"/>
            <family val="2"/>
          </rPr>
          <t xml:space="preserve">
Per FOD is a new Unit.  Contributions began in 2018</t>
        </r>
      </text>
    </comment>
    <comment ref="GVV19" authorId="0" shapeId="0" xr:uid="{7B138609-0869-45AD-91EB-2A661EE0678C}">
      <text>
        <r>
          <rPr>
            <b/>
            <sz val="9"/>
            <color indexed="81"/>
            <rFont val="Tahoma"/>
            <family val="2"/>
          </rPr>
          <t>Becky Dzingeleski:</t>
        </r>
        <r>
          <rPr>
            <sz val="9"/>
            <color indexed="81"/>
            <rFont val="Tahoma"/>
            <family val="2"/>
          </rPr>
          <t xml:space="preserve">
Per FOD is a new Unit.  Contributions began in 2018</t>
        </r>
      </text>
    </comment>
    <comment ref="GVZ19" authorId="0" shapeId="0" xr:uid="{DBCFFE2E-6788-4239-8FEB-9EA0407B8FFB}">
      <text>
        <r>
          <rPr>
            <b/>
            <sz val="9"/>
            <color indexed="81"/>
            <rFont val="Tahoma"/>
            <family val="2"/>
          </rPr>
          <t>Becky Dzingeleski:</t>
        </r>
        <r>
          <rPr>
            <sz val="9"/>
            <color indexed="81"/>
            <rFont val="Tahoma"/>
            <family val="2"/>
          </rPr>
          <t xml:space="preserve">
Per FOD is a new Unit.  Contributions began in 2018</t>
        </r>
      </text>
    </comment>
    <comment ref="GWD19" authorId="0" shapeId="0" xr:uid="{457060A7-A3C7-4CA0-95FC-7D6589834F89}">
      <text>
        <r>
          <rPr>
            <b/>
            <sz val="9"/>
            <color indexed="81"/>
            <rFont val="Tahoma"/>
            <family val="2"/>
          </rPr>
          <t>Becky Dzingeleski:</t>
        </r>
        <r>
          <rPr>
            <sz val="9"/>
            <color indexed="81"/>
            <rFont val="Tahoma"/>
            <family val="2"/>
          </rPr>
          <t xml:space="preserve">
Per FOD is a new Unit.  Contributions began in 2018</t>
        </r>
      </text>
    </comment>
    <comment ref="GWH19" authorId="0" shapeId="0" xr:uid="{F3672618-4FFC-405C-8EF6-8DEE3BB866C7}">
      <text>
        <r>
          <rPr>
            <b/>
            <sz val="9"/>
            <color indexed="81"/>
            <rFont val="Tahoma"/>
            <family val="2"/>
          </rPr>
          <t>Becky Dzingeleski:</t>
        </r>
        <r>
          <rPr>
            <sz val="9"/>
            <color indexed="81"/>
            <rFont val="Tahoma"/>
            <family val="2"/>
          </rPr>
          <t xml:space="preserve">
Per FOD is a new Unit.  Contributions began in 2018</t>
        </r>
      </text>
    </comment>
    <comment ref="GWL19" authorId="0" shapeId="0" xr:uid="{A99655B1-62B9-4921-ACA6-B7EDC77ECC00}">
      <text>
        <r>
          <rPr>
            <b/>
            <sz val="9"/>
            <color indexed="81"/>
            <rFont val="Tahoma"/>
            <family val="2"/>
          </rPr>
          <t>Becky Dzingeleski:</t>
        </r>
        <r>
          <rPr>
            <sz val="9"/>
            <color indexed="81"/>
            <rFont val="Tahoma"/>
            <family val="2"/>
          </rPr>
          <t xml:space="preserve">
Per FOD is a new Unit.  Contributions began in 2018</t>
        </r>
      </text>
    </comment>
    <comment ref="GWP19" authorId="0" shapeId="0" xr:uid="{8828B856-255D-4840-AE2D-40E4DB7BD922}">
      <text>
        <r>
          <rPr>
            <b/>
            <sz val="9"/>
            <color indexed="81"/>
            <rFont val="Tahoma"/>
            <family val="2"/>
          </rPr>
          <t>Becky Dzingeleski:</t>
        </r>
        <r>
          <rPr>
            <sz val="9"/>
            <color indexed="81"/>
            <rFont val="Tahoma"/>
            <family val="2"/>
          </rPr>
          <t xml:space="preserve">
Per FOD is a new Unit.  Contributions began in 2018</t>
        </r>
      </text>
    </comment>
    <comment ref="GWT19" authorId="0" shapeId="0" xr:uid="{3E0967C0-C6D6-4301-A2DF-BF93AEA7972A}">
      <text>
        <r>
          <rPr>
            <b/>
            <sz val="9"/>
            <color indexed="81"/>
            <rFont val="Tahoma"/>
            <family val="2"/>
          </rPr>
          <t>Becky Dzingeleski:</t>
        </r>
        <r>
          <rPr>
            <sz val="9"/>
            <color indexed="81"/>
            <rFont val="Tahoma"/>
            <family val="2"/>
          </rPr>
          <t xml:space="preserve">
Per FOD is a new Unit.  Contributions began in 2018</t>
        </r>
      </text>
    </comment>
    <comment ref="GWX19" authorId="0" shapeId="0" xr:uid="{20B5CF15-FF05-4D49-A249-846ADA7D67AB}">
      <text>
        <r>
          <rPr>
            <b/>
            <sz val="9"/>
            <color indexed="81"/>
            <rFont val="Tahoma"/>
            <family val="2"/>
          </rPr>
          <t>Becky Dzingeleski:</t>
        </r>
        <r>
          <rPr>
            <sz val="9"/>
            <color indexed="81"/>
            <rFont val="Tahoma"/>
            <family val="2"/>
          </rPr>
          <t xml:space="preserve">
Per FOD is a new Unit.  Contributions began in 2018</t>
        </r>
      </text>
    </comment>
    <comment ref="GXB19" authorId="0" shapeId="0" xr:uid="{37B6FC7A-5E9F-4A0A-BC5D-B5DECD1D2E03}">
      <text>
        <r>
          <rPr>
            <b/>
            <sz val="9"/>
            <color indexed="81"/>
            <rFont val="Tahoma"/>
            <family val="2"/>
          </rPr>
          <t>Becky Dzingeleski:</t>
        </r>
        <r>
          <rPr>
            <sz val="9"/>
            <color indexed="81"/>
            <rFont val="Tahoma"/>
            <family val="2"/>
          </rPr>
          <t xml:space="preserve">
Per FOD is a new Unit.  Contributions began in 2018</t>
        </r>
      </text>
    </comment>
    <comment ref="GXF19" authorId="0" shapeId="0" xr:uid="{ABD6F195-FE5B-41E4-AF7A-4B760B578256}">
      <text>
        <r>
          <rPr>
            <b/>
            <sz val="9"/>
            <color indexed="81"/>
            <rFont val="Tahoma"/>
            <family val="2"/>
          </rPr>
          <t>Becky Dzingeleski:</t>
        </r>
        <r>
          <rPr>
            <sz val="9"/>
            <color indexed="81"/>
            <rFont val="Tahoma"/>
            <family val="2"/>
          </rPr>
          <t xml:space="preserve">
Per FOD is a new Unit.  Contributions began in 2018</t>
        </r>
      </text>
    </comment>
    <comment ref="GXJ19" authorId="0" shapeId="0" xr:uid="{8034D2F1-7371-408F-AF18-9967C7D19847}">
      <text>
        <r>
          <rPr>
            <b/>
            <sz val="9"/>
            <color indexed="81"/>
            <rFont val="Tahoma"/>
            <family val="2"/>
          </rPr>
          <t>Becky Dzingeleski:</t>
        </r>
        <r>
          <rPr>
            <sz val="9"/>
            <color indexed="81"/>
            <rFont val="Tahoma"/>
            <family val="2"/>
          </rPr>
          <t xml:space="preserve">
Per FOD is a new Unit.  Contributions began in 2018</t>
        </r>
      </text>
    </comment>
    <comment ref="GXN19" authorId="0" shapeId="0" xr:uid="{0051A619-00E3-4E5D-A70E-5C31623EFF44}">
      <text>
        <r>
          <rPr>
            <b/>
            <sz val="9"/>
            <color indexed="81"/>
            <rFont val="Tahoma"/>
            <family val="2"/>
          </rPr>
          <t>Becky Dzingeleski:</t>
        </r>
        <r>
          <rPr>
            <sz val="9"/>
            <color indexed="81"/>
            <rFont val="Tahoma"/>
            <family val="2"/>
          </rPr>
          <t xml:space="preserve">
Per FOD is a new Unit.  Contributions began in 2018</t>
        </r>
      </text>
    </comment>
    <comment ref="GXR19" authorId="0" shapeId="0" xr:uid="{23D14CDE-FBAB-4A0E-868D-02EA6C32B3A4}">
      <text>
        <r>
          <rPr>
            <b/>
            <sz val="9"/>
            <color indexed="81"/>
            <rFont val="Tahoma"/>
            <family val="2"/>
          </rPr>
          <t>Becky Dzingeleski:</t>
        </r>
        <r>
          <rPr>
            <sz val="9"/>
            <color indexed="81"/>
            <rFont val="Tahoma"/>
            <family val="2"/>
          </rPr>
          <t xml:space="preserve">
Per FOD is a new Unit.  Contributions began in 2018</t>
        </r>
      </text>
    </comment>
    <comment ref="GXV19" authorId="0" shapeId="0" xr:uid="{41F2EAEA-4CDB-4676-9BAD-CA23B34B06E1}">
      <text>
        <r>
          <rPr>
            <b/>
            <sz val="9"/>
            <color indexed="81"/>
            <rFont val="Tahoma"/>
            <family val="2"/>
          </rPr>
          <t>Becky Dzingeleski:</t>
        </r>
        <r>
          <rPr>
            <sz val="9"/>
            <color indexed="81"/>
            <rFont val="Tahoma"/>
            <family val="2"/>
          </rPr>
          <t xml:space="preserve">
Per FOD is a new Unit.  Contributions began in 2018</t>
        </r>
      </text>
    </comment>
    <comment ref="GXZ19" authorId="0" shapeId="0" xr:uid="{E349D543-4E60-4157-9AB7-DEF3DA6F37FB}">
      <text>
        <r>
          <rPr>
            <b/>
            <sz val="9"/>
            <color indexed="81"/>
            <rFont val="Tahoma"/>
            <family val="2"/>
          </rPr>
          <t>Becky Dzingeleski:</t>
        </r>
        <r>
          <rPr>
            <sz val="9"/>
            <color indexed="81"/>
            <rFont val="Tahoma"/>
            <family val="2"/>
          </rPr>
          <t xml:space="preserve">
Per FOD is a new Unit.  Contributions began in 2018</t>
        </r>
      </text>
    </comment>
    <comment ref="GYD19" authorId="0" shapeId="0" xr:uid="{3666F18A-66C6-4A73-A7FB-F2781439DE06}">
      <text>
        <r>
          <rPr>
            <b/>
            <sz val="9"/>
            <color indexed="81"/>
            <rFont val="Tahoma"/>
            <family val="2"/>
          </rPr>
          <t>Becky Dzingeleski:</t>
        </r>
        <r>
          <rPr>
            <sz val="9"/>
            <color indexed="81"/>
            <rFont val="Tahoma"/>
            <family val="2"/>
          </rPr>
          <t xml:space="preserve">
Per FOD is a new Unit.  Contributions began in 2018</t>
        </r>
      </text>
    </comment>
    <comment ref="GYH19" authorId="0" shapeId="0" xr:uid="{BEC6ADAE-E967-4A63-9DAC-272DFE21B823}">
      <text>
        <r>
          <rPr>
            <b/>
            <sz val="9"/>
            <color indexed="81"/>
            <rFont val="Tahoma"/>
            <family val="2"/>
          </rPr>
          <t>Becky Dzingeleski:</t>
        </r>
        <r>
          <rPr>
            <sz val="9"/>
            <color indexed="81"/>
            <rFont val="Tahoma"/>
            <family val="2"/>
          </rPr>
          <t xml:space="preserve">
Per FOD is a new Unit.  Contributions began in 2018</t>
        </r>
      </text>
    </comment>
    <comment ref="GYL19" authorId="0" shapeId="0" xr:uid="{92E027A0-C6D0-4624-BBA5-90144C6D2C90}">
      <text>
        <r>
          <rPr>
            <b/>
            <sz val="9"/>
            <color indexed="81"/>
            <rFont val="Tahoma"/>
            <family val="2"/>
          </rPr>
          <t>Becky Dzingeleski:</t>
        </r>
        <r>
          <rPr>
            <sz val="9"/>
            <color indexed="81"/>
            <rFont val="Tahoma"/>
            <family val="2"/>
          </rPr>
          <t xml:space="preserve">
Per FOD is a new Unit.  Contributions began in 2018</t>
        </r>
      </text>
    </comment>
    <comment ref="GYP19" authorId="0" shapeId="0" xr:uid="{37B8B68E-0FBD-420D-BC97-3A0423966F45}">
      <text>
        <r>
          <rPr>
            <b/>
            <sz val="9"/>
            <color indexed="81"/>
            <rFont val="Tahoma"/>
            <family val="2"/>
          </rPr>
          <t>Becky Dzingeleski:</t>
        </r>
        <r>
          <rPr>
            <sz val="9"/>
            <color indexed="81"/>
            <rFont val="Tahoma"/>
            <family val="2"/>
          </rPr>
          <t xml:space="preserve">
Per FOD is a new Unit.  Contributions began in 2018</t>
        </r>
      </text>
    </comment>
    <comment ref="GYT19" authorId="0" shapeId="0" xr:uid="{2A3CCFC3-0AEE-4201-9221-FB992223551D}">
      <text>
        <r>
          <rPr>
            <b/>
            <sz val="9"/>
            <color indexed="81"/>
            <rFont val="Tahoma"/>
            <family val="2"/>
          </rPr>
          <t>Becky Dzingeleski:</t>
        </r>
        <r>
          <rPr>
            <sz val="9"/>
            <color indexed="81"/>
            <rFont val="Tahoma"/>
            <family val="2"/>
          </rPr>
          <t xml:space="preserve">
Per FOD is a new Unit.  Contributions began in 2018</t>
        </r>
      </text>
    </comment>
    <comment ref="GYX19" authorId="0" shapeId="0" xr:uid="{FF1D43AD-0CD0-4A96-AEF4-8563F40E4B9C}">
      <text>
        <r>
          <rPr>
            <b/>
            <sz val="9"/>
            <color indexed="81"/>
            <rFont val="Tahoma"/>
            <family val="2"/>
          </rPr>
          <t>Becky Dzingeleski:</t>
        </r>
        <r>
          <rPr>
            <sz val="9"/>
            <color indexed="81"/>
            <rFont val="Tahoma"/>
            <family val="2"/>
          </rPr>
          <t xml:space="preserve">
Per FOD is a new Unit.  Contributions began in 2018</t>
        </r>
      </text>
    </comment>
    <comment ref="GZB19" authorId="0" shapeId="0" xr:uid="{DF256E39-919E-4EF7-A061-D54621C2C6E0}">
      <text>
        <r>
          <rPr>
            <b/>
            <sz val="9"/>
            <color indexed="81"/>
            <rFont val="Tahoma"/>
            <family val="2"/>
          </rPr>
          <t>Becky Dzingeleski:</t>
        </r>
        <r>
          <rPr>
            <sz val="9"/>
            <color indexed="81"/>
            <rFont val="Tahoma"/>
            <family val="2"/>
          </rPr>
          <t xml:space="preserve">
Per FOD is a new Unit.  Contributions began in 2018</t>
        </r>
      </text>
    </comment>
    <comment ref="GZF19" authorId="0" shapeId="0" xr:uid="{E6DE40D0-1B8F-4FA9-87CC-D89A06E1EC2F}">
      <text>
        <r>
          <rPr>
            <b/>
            <sz val="9"/>
            <color indexed="81"/>
            <rFont val="Tahoma"/>
            <family val="2"/>
          </rPr>
          <t>Becky Dzingeleski:</t>
        </r>
        <r>
          <rPr>
            <sz val="9"/>
            <color indexed="81"/>
            <rFont val="Tahoma"/>
            <family val="2"/>
          </rPr>
          <t xml:space="preserve">
Per FOD is a new Unit.  Contributions began in 2018</t>
        </r>
      </text>
    </comment>
    <comment ref="GZJ19" authorId="0" shapeId="0" xr:uid="{901AF92E-168B-4345-91F3-22B679E40252}">
      <text>
        <r>
          <rPr>
            <b/>
            <sz val="9"/>
            <color indexed="81"/>
            <rFont val="Tahoma"/>
            <family val="2"/>
          </rPr>
          <t>Becky Dzingeleski:</t>
        </r>
        <r>
          <rPr>
            <sz val="9"/>
            <color indexed="81"/>
            <rFont val="Tahoma"/>
            <family val="2"/>
          </rPr>
          <t xml:space="preserve">
Per FOD is a new Unit.  Contributions began in 2018</t>
        </r>
      </text>
    </comment>
    <comment ref="GZN19" authorId="0" shapeId="0" xr:uid="{7ACD9BA3-E570-47AA-AE15-A699F92F4B4F}">
      <text>
        <r>
          <rPr>
            <b/>
            <sz val="9"/>
            <color indexed="81"/>
            <rFont val="Tahoma"/>
            <family val="2"/>
          </rPr>
          <t>Becky Dzingeleski:</t>
        </r>
        <r>
          <rPr>
            <sz val="9"/>
            <color indexed="81"/>
            <rFont val="Tahoma"/>
            <family val="2"/>
          </rPr>
          <t xml:space="preserve">
Per FOD is a new Unit.  Contributions began in 2018</t>
        </r>
      </text>
    </comment>
    <comment ref="GZR19" authorId="0" shapeId="0" xr:uid="{6FEBCC84-2A3E-467A-9416-49634D14C42C}">
      <text>
        <r>
          <rPr>
            <b/>
            <sz val="9"/>
            <color indexed="81"/>
            <rFont val="Tahoma"/>
            <family val="2"/>
          </rPr>
          <t>Becky Dzingeleski:</t>
        </r>
        <r>
          <rPr>
            <sz val="9"/>
            <color indexed="81"/>
            <rFont val="Tahoma"/>
            <family val="2"/>
          </rPr>
          <t xml:space="preserve">
Per FOD is a new Unit.  Contributions began in 2018</t>
        </r>
      </text>
    </comment>
    <comment ref="GZV19" authorId="0" shapeId="0" xr:uid="{A7AF9CCB-2558-4C6D-A4AC-4332B54160C9}">
      <text>
        <r>
          <rPr>
            <b/>
            <sz val="9"/>
            <color indexed="81"/>
            <rFont val="Tahoma"/>
            <family val="2"/>
          </rPr>
          <t>Becky Dzingeleski:</t>
        </r>
        <r>
          <rPr>
            <sz val="9"/>
            <color indexed="81"/>
            <rFont val="Tahoma"/>
            <family val="2"/>
          </rPr>
          <t xml:space="preserve">
Per FOD is a new Unit.  Contributions began in 2018</t>
        </r>
      </text>
    </comment>
    <comment ref="GZZ19" authorId="0" shapeId="0" xr:uid="{8DAE1550-8AE0-4666-948C-6D8065D6D18A}">
      <text>
        <r>
          <rPr>
            <b/>
            <sz val="9"/>
            <color indexed="81"/>
            <rFont val="Tahoma"/>
            <family val="2"/>
          </rPr>
          <t>Becky Dzingeleski:</t>
        </r>
        <r>
          <rPr>
            <sz val="9"/>
            <color indexed="81"/>
            <rFont val="Tahoma"/>
            <family val="2"/>
          </rPr>
          <t xml:space="preserve">
Per FOD is a new Unit.  Contributions began in 2018</t>
        </r>
      </text>
    </comment>
    <comment ref="HAD19" authorId="0" shapeId="0" xr:uid="{DB3F0C76-2A69-4041-89E4-9E6CF3444008}">
      <text>
        <r>
          <rPr>
            <b/>
            <sz val="9"/>
            <color indexed="81"/>
            <rFont val="Tahoma"/>
            <family val="2"/>
          </rPr>
          <t>Becky Dzingeleski:</t>
        </r>
        <r>
          <rPr>
            <sz val="9"/>
            <color indexed="81"/>
            <rFont val="Tahoma"/>
            <family val="2"/>
          </rPr>
          <t xml:space="preserve">
Per FOD is a new Unit.  Contributions began in 2018</t>
        </r>
      </text>
    </comment>
    <comment ref="HAH19" authorId="0" shapeId="0" xr:uid="{C37C58F7-E778-40D2-95C9-96A17CB6D9D8}">
      <text>
        <r>
          <rPr>
            <b/>
            <sz val="9"/>
            <color indexed="81"/>
            <rFont val="Tahoma"/>
            <family val="2"/>
          </rPr>
          <t>Becky Dzingeleski:</t>
        </r>
        <r>
          <rPr>
            <sz val="9"/>
            <color indexed="81"/>
            <rFont val="Tahoma"/>
            <family val="2"/>
          </rPr>
          <t xml:space="preserve">
Per FOD is a new Unit.  Contributions began in 2018</t>
        </r>
      </text>
    </comment>
    <comment ref="HAL19" authorId="0" shapeId="0" xr:uid="{FC8F72D9-EF18-43D0-A436-B492E2E00B4A}">
      <text>
        <r>
          <rPr>
            <b/>
            <sz val="9"/>
            <color indexed="81"/>
            <rFont val="Tahoma"/>
            <family val="2"/>
          </rPr>
          <t>Becky Dzingeleski:</t>
        </r>
        <r>
          <rPr>
            <sz val="9"/>
            <color indexed="81"/>
            <rFont val="Tahoma"/>
            <family val="2"/>
          </rPr>
          <t xml:space="preserve">
Per FOD is a new Unit.  Contributions began in 2018</t>
        </r>
      </text>
    </comment>
    <comment ref="HAP19" authorId="0" shapeId="0" xr:uid="{423A9DAB-D7F2-46AF-B77E-D8CC63A9E776}">
      <text>
        <r>
          <rPr>
            <b/>
            <sz val="9"/>
            <color indexed="81"/>
            <rFont val="Tahoma"/>
            <family val="2"/>
          </rPr>
          <t>Becky Dzingeleski:</t>
        </r>
        <r>
          <rPr>
            <sz val="9"/>
            <color indexed="81"/>
            <rFont val="Tahoma"/>
            <family val="2"/>
          </rPr>
          <t xml:space="preserve">
Per FOD is a new Unit.  Contributions began in 2018</t>
        </r>
      </text>
    </comment>
    <comment ref="HAT19" authorId="0" shapeId="0" xr:uid="{1E275CB7-F848-46C4-9094-7326D8E64A22}">
      <text>
        <r>
          <rPr>
            <b/>
            <sz val="9"/>
            <color indexed="81"/>
            <rFont val="Tahoma"/>
            <family val="2"/>
          </rPr>
          <t>Becky Dzingeleski:</t>
        </r>
        <r>
          <rPr>
            <sz val="9"/>
            <color indexed="81"/>
            <rFont val="Tahoma"/>
            <family val="2"/>
          </rPr>
          <t xml:space="preserve">
Per FOD is a new Unit.  Contributions began in 2018</t>
        </r>
      </text>
    </comment>
    <comment ref="HAX19" authorId="0" shapeId="0" xr:uid="{B7C99CEE-C4ED-45F8-8119-43F0BC58D08A}">
      <text>
        <r>
          <rPr>
            <b/>
            <sz val="9"/>
            <color indexed="81"/>
            <rFont val="Tahoma"/>
            <family val="2"/>
          </rPr>
          <t>Becky Dzingeleski:</t>
        </r>
        <r>
          <rPr>
            <sz val="9"/>
            <color indexed="81"/>
            <rFont val="Tahoma"/>
            <family val="2"/>
          </rPr>
          <t xml:space="preserve">
Per FOD is a new Unit.  Contributions began in 2018</t>
        </r>
      </text>
    </comment>
    <comment ref="HBB19" authorId="0" shapeId="0" xr:uid="{173E106D-067E-41AE-8C03-6E37B55B976D}">
      <text>
        <r>
          <rPr>
            <b/>
            <sz val="9"/>
            <color indexed="81"/>
            <rFont val="Tahoma"/>
            <family val="2"/>
          </rPr>
          <t>Becky Dzingeleski:</t>
        </r>
        <r>
          <rPr>
            <sz val="9"/>
            <color indexed="81"/>
            <rFont val="Tahoma"/>
            <family val="2"/>
          </rPr>
          <t xml:space="preserve">
Per FOD is a new Unit.  Contributions began in 2018</t>
        </r>
      </text>
    </comment>
    <comment ref="HBF19" authorId="0" shapeId="0" xr:uid="{BA2890D3-7DDE-4844-9BF6-9AF0586F16E6}">
      <text>
        <r>
          <rPr>
            <b/>
            <sz val="9"/>
            <color indexed="81"/>
            <rFont val="Tahoma"/>
            <family val="2"/>
          </rPr>
          <t>Becky Dzingeleski:</t>
        </r>
        <r>
          <rPr>
            <sz val="9"/>
            <color indexed="81"/>
            <rFont val="Tahoma"/>
            <family val="2"/>
          </rPr>
          <t xml:space="preserve">
Per FOD is a new Unit.  Contributions began in 2018</t>
        </r>
      </text>
    </comment>
    <comment ref="HBJ19" authorId="0" shapeId="0" xr:uid="{D720C195-13BC-40F3-84E6-A82A3F11E58E}">
      <text>
        <r>
          <rPr>
            <b/>
            <sz val="9"/>
            <color indexed="81"/>
            <rFont val="Tahoma"/>
            <family val="2"/>
          </rPr>
          <t>Becky Dzingeleski:</t>
        </r>
        <r>
          <rPr>
            <sz val="9"/>
            <color indexed="81"/>
            <rFont val="Tahoma"/>
            <family val="2"/>
          </rPr>
          <t xml:space="preserve">
Per FOD is a new Unit.  Contributions began in 2018</t>
        </r>
      </text>
    </comment>
    <comment ref="HBN19" authorId="0" shapeId="0" xr:uid="{41B89261-6AC7-4633-80D2-616B80B49B2E}">
      <text>
        <r>
          <rPr>
            <b/>
            <sz val="9"/>
            <color indexed="81"/>
            <rFont val="Tahoma"/>
            <family val="2"/>
          </rPr>
          <t>Becky Dzingeleski:</t>
        </r>
        <r>
          <rPr>
            <sz val="9"/>
            <color indexed="81"/>
            <rFont val="Tahoma"/>
            <family val="2"/>
          </rPr>
          <t xml:space="preserve">
Per FOD is a new Unit.  Contributions began in 2018</t>
        </r>
      </text>
    </comment>
    <comment ref="HBR19" authorId="0" shapeId="0" xr:uid="{DC0EF8EB-74B9-4821-B578-119CC9072B2C}">
      <text>
        <r>
          <rPr>
            <b/>
            <sz val="9"/>
            <color indexed="81"/>
            <rFont val="Tahoma"/>
            <family val="2"/>
          </rPr>
          <t>Becky Dzingeleski:</t>
        </r>
        <r>
          <rPr>
            <sz val="9"/>
            <color indexed="81"/>
            <rFont val="Tahoma"/>
            <family val="2"/>
          </rPr>
          <t xml:space="preserve">
Per FOD is a new Unit.  Contributions began in 2018</t>
        </r>
      </text>
    </comment>
    <comment ref="HBV19" authorId="0" shapeId="0" xr:uid="{D808182D-3B61-4625-9D53-9690B1B8633F}">
      <text>
        <r>
          <rPr>
            <b/>
            <sz val="9"/>
            <color indexed="81"/>
            <rFont val="Tahoma"/>
            <family val="2"/>
          </rPr>
          <t>Becky Dzingeleski:</t>
        </r>
        <r>
          <rPr>
            <sz val="9"/>
            <color indexed="81"/>
            <rFont val="Tahoma"/>
            <family val="2"/>
          </rPr>
          <t xml:space="preserve">
Per FOD is a new Unit.  Contributions began in 2018</t>
        </r>
      </text>
    </comment>
    <comment ref="HBZ19" authorId="0" shapeId="0" xr:uid="{1D45BF02-C4A3-446D-9001-5B46B5E368BD}">
      <text>
        <r>
          <rPr>
            <b/>
            <sz val="9"/>
            <color indexed="81"/>
            <rFont val="Tahoma"/>
            <family val="2"/>
          </rPr>
          <t>Becky Dzingeleski:</t>
        </r>
        <r>
          <rPr>
            <sz val="9"/>
            <color indexed="81"/>
            <rFont val="Tahoma"/>
            <family val="2"/>
          </rPr>
          <t xml:space="preserve">
Per FOD is a new Unit.  Contributions began in 2018</t>
        </r>
      </text>
    </comment>
    <comment ref="HCD19" authorId="0" shapeId="0" xr:uid="{81720147-7E44-426F-A874-805A7E1A0A24}">
      <text>
        <r>
          <rPr>
            <b/>
            <sz val="9"/>
            <color indexed="81"/>
            <rFont val="Tahoma"/>
            <family val="2"/>
          </rPr>
          <t>Becky Dzingeleski:</t>
        </r>
        <r>
          <rPr>
            <sz val="9"/>
            <color indexed="81"/>
            <rFont val="Tahoma"/>
            <family val="2"/>
          </rPr>
          <t xml:space="preserve">
Per FOD is a new Unit.  Contributions began in 2018</t>
        </r>
      </text>
    </comment>
    <comment ref="HCH19" authorId="0" shapeId="0" xr:uid="{3A6CD116-1992-4FA4-B2B6-070A621BC3F6}">
      <text>
        <r>
          <rPr>
            <b/>
            <sz val="9"/>
            <color indexed="81"/>
            <rFont val="Tahoma"/>
            <family val="2"/>
          </rPr>
          <t>Becky Dzingeleski:</t>
        </r>
        <r>
          <rPr>
            <sz val="9"/>
            <color indexed="81"/>
            <rFont val="Tahoma"/>
            <family val="2"/>
          </rPr>
          <t xml:space="preserve">
Per FOD is a new Unit.  Contributions began in 2018</t>
        </r>
      </text>
    </comment>
    <comment ref="HCL19" authorId="0" shapeId="0" xr:uid="{93F4CE4B-0C59-43FF-91FF-DCB2441D7716}">
      <text>
        <r>
          <rPr>
            <b/>
            <sz val="9"/>
            <color indexed="81"/>
            <rFont val="Tahoma"/>
            <family val="2"/>
          </rPr>
          <t>Becky Dzingeleski:</t>
        </r>
        <r>
          <rPr>
            <sz val="9"/>
            <color indexed="81"/>
            <rFont val="Tahoma"/>
            <family val="2"/>
          </rPr>
          <t xml:space="preserve">
Per FOD is a new Unit.  Contributions began in 2018</t>
        </r>
      </text>
    </comment>
    <comment ref="HCP19" authorId="0" shapeId="0" xr:uid="{81B49D9A-A54F-40F9-ACDB-848001EE69D8}">
      <text>
        <r>
          <rPr>
            <b/>
            <sz val="9"/>
            <color indexed="81"/>
            <rFont val="Tahoma"/>
            <family val="2"/>
          </rPr>
          <t>Becky Dzingeleski:</t>
        </r>
        <r>
          <rPr>
            <sz val="9"/>
            <color indexed="81"/>
            <rFont val="Tahoma"/>
            <family val="2"/>
          </rPr>
          <t xml:space="preserve">
Per FOD is a new Unit.  Contributions began in 2018</t>
        </r>
      </text>
    </comment>
    <comment ref="HCT19" authorId="0" shapeId="0" xr:uid="{18B19334-24AE-46C7-8D17-A330EA0776F6}">
      <text>
        <r>
          <rPr>
            <b/>
            <sz val="9"/>
            <color indexed="81"/>
            <rFont val="Tahoma"/>
            <family val="2"/>
          </rPr>
          <t>Becky Dzingeleski:</t>
        </r>
        <r>
          <rPr>
            <sz val="9"/>
            <color indexed="81"/>
            <rFont val="Tahoma"/>
            <family val="2"/>
          </rPr>
          <t xml:space="preserve">
Per FOD is a new Unit.  Contributions began in 2018</t>
        </r>
      </text>
    </comment>
    <comment ref="HCX19" authorId="0" shapeId="0" xr:uid="{A0DCE1D0-F8F5-4A0A-BFFC-509E556110F7}">
      <text>
        <r>
          <rPr>
            <b/>
            <sz val="9"/>
            <color indexed="81"/>
            <rFont val="Tahoma"/>
            <family val="2"/>
          </rPr>
          <t>Becky Dzingeleski:</t>
        </r>
        <r>
          <rPr>
            <sz val="9"/>
            <color indexed="81"/>
            <rFont val="Tahoma"/>
            <family val="2"/>
          </rPr>
          <t xml:space="preserve">
Per FOD is a new Unit.  Contributions began in 2018</t>
        </r>
      </text>
    </comment>
    <comment ref="HDB19" authorId="0" shapeId="0" xr:uid="{F7DBFC2B-6B6B-4AF0-ABA3-361EF967A663}">
      <text>
        <r>
          <rPr>
            <b/>
            <sz val="9"/>
            <color indexed="81"/>
            <rFont val="Tahoma"/>
            <family val="2"/>
          </rPr>
          <t>Becky Dzingeleski:</t>
        </r>
        <r>
          <rPr>
            <sz val="9"/>
            <color indexed="81"/>
            <rFont val="Tahoma"/>
            <family val="2"/>
          </rPr>
          <t xml:space="preserve">
Per FOD is a new Unit.  Contributions began in 2018</t>
        </r>
      </text>
    </comment>
    <comment ref="HDF19" authorId="0" shapeId="0" xr:uid="{2D926DB9-D066-404B-9627-502DFFD1CA26}">
      <text>
        <r>
          <rPr>
            <b/>
            <sz val="9"/>
            <color indexed="81"/>
            <rFont val="Tahoma"/>
            <family val="2"/>
          </rPr>
          <t>Becky Dzingeleski:</t>
        </r>
        <r>
          <rPr>
            <sz val="9"/>
            <color indexed="81"/>
            <rFont val="Tahoma"/>
            <family val="2"/>
          </rPr>
          <t xml:space="preserve">
Per FOD is a new Unit.  Contributions began in 2018</t>
        </r>
      </text>
    </comment>
    <comment ref="HDJ19" authorId="0" shapeId="0" xr:uid="{4BD8FECD-DA86-44C6-8BC6-D29F1E722F83}">
      <text>
        <r>
          <rPr>
            <b/>
            <sz val="9"/>
            <color indexed="81"/>
            <rFont val="Tahoma"/>
            <family val="2"/>
          </rPr>
          <t>Becky Dzingeleski:</t>
        </r>
        <r>
          <rPr>
            <sz val="9"/>
            <color indexed="81"/>
            <rFont val="Tahoma"/>
            <family val="2"/>
          </rPr>
          <t xml:space="preserve">
Per FOD is a new Unit.  Contributions began in 2018</t>
        </r>
      </text>
    </comment>
    <comment ref="HDN19" authorId="0" shapeId="0" xr:uid="{2BE3BB71-84E4-40DE-8CC0-AC6989E97C08}">
      <text>
        <r>
          <rPr>
            <b/>
            <sz val="9"/>
            <color indexed="81"/>
            <rFont val="Tahoma"/>
            <family val="2"/>
          </rPr>
          <t>Becky Dzingeleski:</t>
        </r>
        <r>
          <rPr>
            <sz val="9"/>
            <color indexed="81"/>
            <rFont val="Tahoma"/>
            <family val="2"/>
          </rPr>
          <t xml:space="preserve">
Per FOD is a new Unit.  Contributions began in 2018</t>
        </r>
      </text>
    </comment>
    <comment ref="HDR19" authorId="0" shapeId="0" xr:uid="{F17B9307-E0DB-4F60-B8FC-2B900A023E52}">
      <text>
        <r>
          <rPr>
            <b/>
            <sz val="9"/>
            <color indexed="81"/>
            <rFont val="Tahoma"/>
            <family val="2"/>
          </rPr>
          <t>Becky Dzingeleski:</t>
        </r>
        <r>
          <rPr>
            <sz val="9"/>
            <color indexed="81"/>
            <rFont val="Tahoma"/>
            <family val="2"/>
          </rPr>
          <t xml:space="preserve">
Per FOD is a new Unit.  Contributions began in 2018</t>
        </r>
      </text>
    </comment>
    <comment ref="HDV19" authorId="0" shapeId="0" xr:uid="{F080C529-6912-485A-8760-BEBFC95ADCDD}">
      <text>
        <r>
          <rPr>
            <b/>
            <sz val="9"/>
            <color indexed="81"/>
            <rFont val="Tahoma"/>
            <family val="2"/>
          </rPr>
          <t>Becky Dzingeleski:</t>
        </r>
        <r>
          <rPr>
            <sz val="9"/>
            <color indexed="81"/>
            <rFont val="Tahoma"/>
            <family val="2"/>
          </rPr>
          <t xml:space="preserve">
Per FOD is a new Unit.  Contributions began in 2018</t>
        </r>
      </text>
    </comment>
    <comment ref="HDZ19" authorId="0" shapeId="0" xr:uid="{579C457C-A365-4210-B46D-79D7755AC0A7}">
      <text>
        <r>
          <rPr>
            <b/>
            <sz val="9"/>
            <color indexed="81"/>
            <rFont val="Tahoma"/>
            <family val="2"/>
          </rPr>
          <t>Becky Dzingeleski:</t>
        </r>
        <r>
          <rPr>
            <sz val="9"/>
            <color indexed="81"/>
            <rFont val="Tahoma"/>
            <family val="2"/>
          </rPr>
          <t xml:space="preserve">
Per FOD is a new Unit.  Contributions began in 2018</t>
        </r>
      </text>
    </comment>
    <comment ref="HED19" authorId="0" shapeId="0" xr:uid="{A9A6ADE9-9AF5-42DC-A9D6-930A5377BE91}">
      <text>
        <r>
          <rPr>
            <b/>
            <sz val="9"/>
            <color indexed="81"/>
            <rFont val="Tahoma"/>
            <family val="2"/>
          </rPr>
          <t>Becky Dzingeleski:</t>
        </r>
        <r>
          <rPr>
            <sz val="9"/>
            <color indexed="81"/>
            <rFont val="Tahoma"/>
            <family val="2"/>
          </rPr>
          <t xml:space="preserve">
Per FOD is a new Unit.  Contributions began in 2018</t>
        </r>
      </text>
    </comment>
    <comment ref="HEH19" authorId="0" shapeId="0" xr:uid="{95F6299C-DE92-4354-B2F6-320CDD0BCABF}">
      <text>
        <r>
          <rPr>
            <b/>
            <sz val="9"/>
            <color indexed="81"/>
            <rFont val="Tahoma"/>
            <family val="2"/>
          </rPr>
          <t>Becky Dzingeleski:</t>
        </r>
        <r>
          <rPr>
            <sz val="9"/>
            <color indexed="81"/>
            <rFont val="Tahoma"/>
            <family val="2"/>
          </rPr>
          <t xml:space="preserve">
Per FOD is a new Unit.  Contributions began in 2018</t>
        </r>
      </text>
    </comment>
    <comment ref="HEL19" authorId="0" shapeId="0" xr:uid="{F0C1343D-97E3-410B-AD01-1B963682FB25}">
      <text>
        <r>
          <rPr>
            <b/>
            <sz val="9"/>
            <color indexed="81"/>
            <rFont val="Tahoma"/>
            <family val="2"/>
          </rPr>
          <t>Becky Dzingeleski:</t>
        </r>
        <r>
          <rPr>
            <sz val="9"/>
            <color indexed="81"/>
            <rFont val="Tahoma"/>
            <family val="2"/>
          </rPr>
          <t xml:space="preserve">
Per FOD is a new Unit.  Contributions began in 2018</t>
        </r>
      </text>
    </comment>
    <comment ref="HEP19" authorId="0" shapeId="0" xr:uid="{4F7A4074-0B2A-49EE-9C76-BB00267EDE42}">
      <text>
        <r>
          <rPr>
            <b/>
            <sz val="9"/>
            <color indexed="81"/>
            <rFont val="Tahoma"/>
            <family val="2"/>
          </rPr>
          <t>Becky Dzingeleski:</t>
        </r>
        <r>
          <rPr>
            <sz val="9"/>
            <color indexed="81"/>
            <rFont val="Tahoma"/>
            <family val="2"/>
          </rPr>
          <t xml:space="preserve">
Per FOD is a new Unit.  Contributions began in 2018</t>
        </r>
      </text>
    </comment>
    <comment ref="HET19" authorId="0" shapeId="0" xr:uid="{A35CDCAD-D4E8-4414-AC28-FE34B0D04DCC}">
      <text>
        <r>
          <rPr>
            <b/>
            <sz val="9"/>
            <color indexed="81"/>
            <rFont val="Tahoma"/>
            <family val="2"/>
          </rPr>
          <t>Becky Dzingeleski:</t>
        </r>
        <r>
          <rPr>
            <sz val="9"/>
            <color indexed="81"/>
            <rFont val="Tahoma"/>
            <family val="2"/>
          </rPr>
          <t xml:space="preserve">
Per FOD is a new Unit.  Contributions began in 2018</t>
        </r>
      </text>
    </comment>
    <comment ref="HEX19" authorId="0" shapeId="0" xr:uid="{AA064636-2736-47AA-837F-2F5428BEAB72}">
      <text>
        <r>
          <rPr>
            <b/>
            <sz val="9"/>
            <color indexed="81"/>
            <rFont val="Tahoma"/>
            <family val="2"/>
          </rPr>
          <t>Becky Dzingeleski:</t>
        </r>
        <r>
          <rPr>
            <sz val="9"/>
            <color indexed="81"/>
            <rFont val="Tahoma"/>
            <family val="2"/>
          </rPr>
          <t xml:space="preserve">
Per FOD is a new Unit.  Contributions began in 2018</t>
        </r>
      </text>
    </comment>
    <comment ref="HFB19" authorId="0" shapeId="0" xr:uid="{2B0A1E0D-39DC-4D62-AD22-7C7ED5DA6E26}">
      <text>
        <r>
          <rPr>
            <b/>
            <sz val="9"/>
            <color indexed="81"/>
            <rFont val="Tahoma"/>
            <family val="2"/>
          </rPr>
          <t>Becky Dzingeleski:</t>
        </r>
        <r>
          <rPr>
            <sz val="9"/>
            <color indexed="81"/>
            <rFont val="Tahoma"/>
            <family val="2"/>
          </rPr>
          <t xml:space="preserve">
Per FOD is a new Unit.  Contributions began in 2018</t>
        </r>
      </text>
    </comment>
    <comment ref="HFF19" authorId="0" shapeId="0" xr:uid="{7EB8A056-4678-440F-8B8C-D3143BA4F262}">
      <text>
        <r>
          <rPr>
            <b/>
            <sz val="9"/>
            <color indexed="81"/>
            <rFont val="Tahoma"/>
            <family val="2"/>
          </rPr>
          <t>Becky Dzingeleski:</t>
        </r>
        <r>
          <rPr>
            <sz val="9"/>
            <color indexed="81"/>
            <rFont val="Tahoma"/>
            <family val="2"/>
          </rPr>
          <t xml:space="preserve">
Per FOD is a new Unit.  Contributions began in 2018</t>
        </r>
      </text>
    </comment>
    <comment ref="HFJ19" authorId="0" shapeId="0" xr:uid="{412BD0C2-628C-4978-BB46-F7FBD6AEC84F}">
      <text>
        <r>
          <rPr>
            <b/>
            <sz val="9"/>
            <color indexed="81"/>
            <rFont val="Tahoma"/>
            <family val="2"/>
          </rPr>
          <t>Becky Dzingeleski:</t>
        </r>
        <r>
          <rPr>
            <sz val="9"/>
            <color indexed="81"/>
            <rFont val="Tahoma"/>
            <family val="2"/>
          </rPr>
          <t xml:space="preserve">
Per FOD is a new Unit.  Contributions began in 2018</t>
        </r>
      </text>
    </comment>
    <comment ref="HFN19" authorId="0" shapeId="0" xr:uid="{213C0857-FCBD-44B3-B744-B6FFF4F6BD3D}">
      <text>
        <r>
          <rPr>
            <b/>
            <sz val="9"/>
            <color indexed="81"/>
            <rFont val="Tahoma"/>
            <family val="2"/>
          </rPr>
          <t>Becky Dzingeleski:</t>
        </r>
        <r>
          <rPr>
            <sz val="9"/>
            <color indexed="81"/>
            <rFont val="Tahoma"/>
            <family val="2"/>
          </rPr>
          <t xml:space="preserve">
Per FOD is a new Unit.  Contributions began in 2018</t>
        </r>
      </text>
    </comment>
    <comment ref="HFR19" authorId="0" shapeId="0" xr:uid="{38D682F8-F468-46D3-A651-7176198ECDE4}">
      <text>
        <r>
          <rPr>
            <b/>
            <sz val="9"/>
            <color indexed="81"/>
            <rFont val="Tahoma"/>
            <family val="2"/>
          </rPr>
          <t>Becky Dzingeleski:</t>
        </r>
        <r>
          <rPr>
            <sz val="9"/>
            <color indexed="81"/>
            <rFont val="Tahoma"/>
            <family val="2"/>
          </rPr>
          <t xml:space="preserve">
Per FOD is a new Unit.  Contributions began in 2018</t>
        </r>
      </text>
    </comment>
    <comment ref="HFV19" authorId="0" shapeId="0" xr:uid="{DC83E010-D68E-4419-8267-C3F2DA1F3646}">
      <text>
        <r>
          <rPr>
            <b/>
            <sz val="9"/>
            <color indexed="81"/>
            <rFont val="Tahoma"/>
            <family val="2"/>
          </rPr>
          <t>Becky Dzingeleski:</t>
        </r>
        <r>
          <rPr>
            <sz val="9"/>
            <color indexed="81"/>
            <rFont val="Tahoma"/>
            <family val="2"/>
          </rPr>
          <t xml:space="preserve">
Per FOD is a new Unit.  Contributions began in 2018</t>
        </r>
      </text>
    </comment>
    <comment ref="HFZ19" authorId="0" shapeId="0" xr:uid="{F990F2FD-FA4B-40F5-A82D-278F92DD8A05}">
      <text>
        <r>
          <rPr>
            <b/>
            <sz val="9"/>
            <color indexed="81"/>
            <rFont val="Tahoma"/>
            <family val="2"/>
          </rPr>
          <t>Becky Dzingeleski:</t>
        </r>
        <r>
          <rPr>
            <sz val="9"/>
            <color indexed="81"/>
            <rFont val="Tahoma"/>
            <family val="2"/>
          </rPr>
          <t xml:space="preserve">
Per FOD is a new Unit.  Contributions began in 2018</t>
        </r>
      </text>
    </comment>
    <comment ref="HGD19" authorId="0" shapeId="0" xr:uid="{1CF68B81-75BD-4449-A73F-B48F8F057DA8}">
      <text>
        <r>
          <rPr>
            <b/>
            <sz val="9"/>
            <color indexed="81"/>
            <rFont val="Tahoma"/>
            <family val="2"/>
          </rPr>
          <t>Becky Dzingeleski:</t>
        </r>
        <r>
          <rPr>
            <sz val="9"/>
            <color indexed="81"/>
            <rFont val="Tahoma"/>
            <family val="2"/>
          </rPr>
          <t xml:space="preserve">
Per FOD is a new Unit.  Contributions began in 2018</t>
        </r>
      </text>
    </comment>
    <comment ref="HGH19" authorId="0" shapeId="0" xr:uid="{5B93CA1B-ED31-40E9-B75D-A63BC9744CD5}">
      <text>
        <r>
          <rPr>
            <b/>
            <sz val="9"/>
            <color indexed="81"/>
            <rFont val="Tahoma"/>
            <family val="2"/>
          </rPr>
          <t>Becky Dzingeleski:</t>
        </r>
        <r>
          <rPr>
            <sz val="9"/>
            <color indexed="81"/>
            <rFont val="Tahoma"/>
            <family val="2"/>
          </rPr>
          <t xml:space="preserve">
Per FOD is a new Unit.  Contributions began in 2018</t>
        </r>
      </text>
    </comment>
    <comment ref="HGL19" authorId="0" shapeId="0" xr:uid="{2257F988-2D14-4568-9C93-D439404DDC8E}">
      <text>
        <r>
          <rPr>
            <b/>
            <sz val="9"/>
            <color indexed="81"/>
            <rFont val="Tahoma"/>
            <family val="2"/>
          </rPr>
          <t>Becky Dzingeleski:</t>
        </r>
        <r>
          <rPr>
            <sz val="9"/>
            <color indexed="81"/>
            <rFont val="Tahoma"/>
            <family val="2"/>
          </rPr>
          <t xml:space="preserve">
Per FOD is a new Unit.  Contributions began in 2018</t>
        </r>
      </text>
    </comment>
    <comment ref="HGP19" authorId="0" shapeId="0" xr:uid="{181F7A19-99BB-4EA0-A521-F95F5C079811}">
      <text>
        <r>
          <rPr>
            <b/>
            <sz val="9"/>
            <color indexed="81"/>
            <rFont val="Tahoma"/>
            <family val="2"/>
          </rPr>
          <t>Becky Dzingeleski:</t>
        </r>
        <r>
          <rPr>
            <sz val="9"/>
            <color indexed="81"/>
            <rFont val="Tahoma"/>
            <family val="2"/>
          </rPr>
          <t xml:space="preserve">
Per FOD is a new Unit.  Contributions began in 2018</t>
        </r>
      </text>
    </comment>
    <comment ref="HGT19" authorId="0" shapeId="0" xr:uid="{21C74368-11C3-4EC7-8CE9-FEAB129219FC}">
      <text>
        <r>
          <rPr>
            <b/>
            <sz val="9"/>
            <color indexed="81"/>
            <rFont val="Tahoma"/>
            <family val="2"/>
          </rPr>
          <t>Becky Dzingeleski:</t>
        </r>
        <r>
          <rPr>
            <sz val="9"/>
            <color indexed="81"/>
            <rFont val="Tahoma"/>
            <family val="2"/>
          </rPr>
          <t xml:space="preserve">
Per FOD is a new Unit.  Contributions began in 2018</t>
        </r>
      </text>
    </comment>
    <comment ref="HGX19" authorId="0" shapeId="0" xr:uid="{979B7168-5055-471C-A609-1F7AC31BEDD4}">
      <text>
        <r>
          <rPr>
            <b/>
            <sz val="9"/>
            <color indexed="81"/>
            <rFont val="Tahoma"/>
            <family val="2"/>
          </rPr>
          <t>Becky Dzingeleski:</t>
        </r>
        <r>
          <rPr>
            <sz val="9"/>
            <color indexed="81"/>
            <rFont val="Tahoma"/>
            <family val="2"/>
          </rPr>
          <t xml:space="preserve">
Per FOD is a new Unit.  Contributions began in 2018</t>
        </r>
      </text>
    </comment>
    <comment ref="HHB19" authorId="0" shapeId="0" xr:uid="{7D9DBB51-C062-4391-B658-9B05C8C07C42}">
      <text>
        <r>
          <rPr>
            <b/>
            <sz val="9"/>
            <color indexed="81"/>
            <rFont val="Tahoma"/>
            <family val="2"/>
          </rPr>
          <t>Becky Dzingeleski:</t>
        </r>
        <r>
          <rPr>
            <sz val="9"/>
            <color indexed="81"/>
            <rFont val="Tahoma"/>
            <family val="2"/>
          </rPr>
          <t xml:space="preserve">
Per FOD is a new Unit.  Contributions began in 2018</t>
        </r>
      </text>
    </comment>
    <comment ref="HHF19" authorId="0" shapeId="0" xr:uid="{0D815AEC-8FB7-4945-BE8F-6A1CFCB4162B}">
      <text>
        <r>
          <rPr>
            <b/>
            <sz val="9"/>
            <color indexed="81"/>
            <rFont val="Tahoma"/>
            <family val="2"/>
          </rPr>
          <t>Becky Dzingeleski:</t>
        </r>
        <r>
          <rPr>
            <sz val="9"/>
            <color indexed="81"/>
            <rFont val="Tahoma"/>
            <family val="2"/>
          </rPr>
          <t xml:space="preserve">
Per FOD is a new Unit.  Contributions began in 2018</t>
        </r>
      </text>
    </comment>
    <comment ref="HHJ19" authorId="0" shapeId="0" xr:uid="{FF30DDE6-073A-41BD-AF28-D9B06119D7C7}">
      <text>
        <r>
          <rPr>
            <b/>
            <sz val="9"/>
            <color indexed="81"/>
            <rFont val="Tahoma"/>
            <family val="2"/>
          </rPr>
          <t>Becky Dzingeleski:</t>
        </r>
        <r>
          <rPr>
            <sz val="9"/>
            <color indexed="81"/>
            <rFont val="Tahoma"/>
            <family val="2"/>
          </rPr>
          <t xml:space="preserve">
Per FOD is a new Unit.  Contributions began in 2018</t>
        </r>
      </text>
    </comment>
    <comment ref="HHN19" authorId="0" shapeId="0" xr:uid="{352BB389-5B7F-4E06-A80C-27D44BC1AA46}">
      <text>
        <r>
          <rPr>
            <b/>
            <sz val="9"/>
            <color indexed="81"/>
            <rFont val="Tahoma"/>
            <family val="2"/>
          </rPr>
          <t>Becky Dzingeleski:</t>
        </r>
        <r>
          <rPr>
            <sz val="9"/>
            <color indexed="81"/>
            <rFont val="Tahoma"/>
            <family val="2"/>
          </rPr>
          <t xml:space="preserve">
Per FOD is a new Unit.  Contributions began in 2018</t>
        </r>
      </text>
    </comment>
    <comment ref="HHR19" authorId="0" shapeId="0" xr:uid="{4DA4E460-5B2A-4365-80BA-8A1135FA4CAE}">
      <text>
        <r>
          <rPr>
            <b/>
            <sz val="9"/>
            <color indexed="81"/>
            <rFont val="Tahoma"/>
            <family val="2"/>
          </rPr>
          <t>Becky Dzingeleski:</t>
        </r>
        <r>
          <rPr>
            <sz val="9"/>
            <color indexed="81"/>
            <rFont val="Tahoma"/>
            <family val="2"/>
          </rPr>
          <t xml:space="preserve">
Per FOD is a new Unit.  Contributions began in 2018</t>
        </r>
      </text>
    </comment>
    <comment ref="HHV19" authorId="0" shapeId="0" xr:uid="{4977A8F4-45BE-4392-8C74-D70FD4D6B29A}">
      <text>
        <r>
          <rPr>
            <b/>
            <sz val="9"/>
            <color indexed="81"/>
            <rFont val="Tahoma"/>
            <family val="2"/>
          </rPr>
          <t>Becky Dzingeleski:</t>
        </r>
        <r>
          <rPr>
            <sz val="9"/>
            <color indexed="81"/>
            <rFont val="Tahoma"/>
            <family val="2"/>
          </rPr>
          <t xml:space="preserve">
Per FOD is a new Unit.  Contributions began in 2018</t>
        </r>
      </text>
    </comment>
    <comment ref="HHZ19" authorId="0" shapeId="0" xr:uid="{E6114002-D60C-478F-B4B9-B69CE1AB3045}">
      <text>
        <r>
          <rPr>
            <b/>
            <sz val="9"/>
            <color indexed="81"/>
            <rFont val="Tahoma"/>
            <family val="2"/>
          </rPr>
          <t>Becky Dzingeleski:</t>
        </r>
        <r>
          <rPr>
            <sz val="9"/>
            <color indexed="81"/>
            <rFont val="Tahoma"/>
            <family val="2"/>
          </rPr>
          <t xml:space="preserve">
Per FOD is a new Unit.  Contributions began in 2018</t>
        </r>
      </text>
    </comment>
    <comment ref="HID19" authorId="0" shapeId="0" xr:uid="{93E7681E-FFFB-4F3A-897E-1F8DE9EF3487}">
      <text>
        <r>
          <rPr>
            <b/>
            <sz val="9"/>
            <color indexed="81"/>
            <rFont val="Tahoma"/>
            <family val="2"/>
          </rPr>
          <t>Becky Dzingeleski:</t>
        </r>
        <r>
          <rPr>
            <sz val="9"/>
            <color indexed="81"/>
            <rFont val="Tahoma"/>
            <family val="2"/>
          </rPr>
          <t xml:space="preserve">
Per FOD is a new Unit.  Contributions began in 2018</t>
        </r>
      </text>
    </comment>
    <comment ref="HIH19" authorId="0" shapeId="0" xr:uid="{F8CEF5EE-09A3-490D-A19C-255983412E56}">
      <text>
        <r>
          <rPr>
            <b/>
            <sz val="9"/>
            <color indexed="81"/>
            <rFont val="Tahoma"/>
            <family val="2"/>
          </rPr>
          <t>Becky Dzingeleski:</t>
        </r>
        <r>
          <rPr>
            <sz val="9"/>
            <color indexed="81"/>
            <rFont val="Tahoma"/>
            <family val="2"/>
          </rPr>
          <t xml:space="preserve">
Per FOD is a new Unit.  Contributions began in 2018</t>
        </r>
      </text>
    </comment>
    <comment ref="HIL19" authorId="0" shapeId="0" xr:uid="{59A16571-7CDB-4608-B690-2858C04546B0}">
      <text>
        <r>
          <rPr>
            <b/>
            <sz val="9"/>
            <color indexed="81"/>
            <rFont val="Tahoma"/>
            <family val="2"/>
          </rPr>
          <t>Becky Dzingeleski:</t>
        </r>
        <r>
          <rPr>
            <sz val="9"/>
            <color indexed="81"/>
            <rFont val="Tahoma"/>
            <family val="2"/>
          </rPr>
          <t xml:space="preserve">
Per FOD is a new Unit.  Contributions began in 2018</t>
        </r>
      </text>
    </comment>
    <comment ref="HIP19" authorId="0" shapeId="0" xr:uid="{1AC52B72-4236-4361-9CF7-7B4196F23305}">
      <text>
        <r>
          <rPr>
            <b/>
            <sz val="9"/>
            <color indexed="81"/>
            <rFont val="Tahoma"/>
            <family val="2"/>
          </rPr>
          <t>Becky Dzingeleski:</t>
        </r>
        <r>
          <rPr>
            <sz val="9"/>
            <color indexed="81"/>
            <rFont val="Tahoma"/>
            <family val="2"/>
          </rPr>
          <t xml:space="preserve">
Per FOD is a new Unit.  Contributions began in 2018</t>
        </r>
      </text>
    </comment>
    <comment ref="HIT19" authorId="0" shapeId="0" xr:uid="{68F207F9-1936-48DC-82A7-7A6E4E33DCD2}">
      <text>
        <r>
          <rPr>
            <b/>
            <sz val="9"/>
            <color indexed="81"/>
            <rFont val="Tahoma"/>
            <family val="2"/>
          </rPr>
          <t>Becky Dzingeleski:</t>
        </r>
        <r>
          <rPr>
            <sz val="9"/>
            <color indexed="81"/>
            <rFont val="Tahoma"/>
            <family val="2"/>
          </rPr>
          <t xml:space="preserve">
Per FOD is a new Unit.  Contributions began in 2018</t>
        </r>
      </text>
    </comment>
    <comment ref="HIX19" authorId="0" shapeId="0" xr:uid="{BA3BB978-E666-48B1-9C2B-32E7DE399222}">
      <text>
        <r>
          <rPr>
            <b/>
            <sz val="9"/>
            <color indexed="81"/>
            <rFont val="Tahoma"/>
            <family val="2"/>
          </rPr>
          <t>Becky Dzingeleski:</t>
        </r>
        <r>
          <rPr>
            <sz val="9"/>
            <color indexed="81"/>
            <rFont val="Tahoma"/>
            <family val="2"/>
          </rPr>
          <t xml:space="preserve">
Per FOD is a new Unit.  Contributions began in 2018</t>
        </r>
      </text>
    </comment>
    <comment ref="HJB19" authorId="0" shapeId="0" xr:uid="{E05A5593-17D9-4E8A-8B91-677BBC28FFDB}">
      <text>
        <r>
          <rPr>
            <b/>
            <sz val="9"/>
            <color indexed="81"/>
            <rFont val="Tahoma"/>
            <family val="2"/>
          </rPr>
          <t>Becky Dzingeleski:</t>
        </r>
        <r>
          <rPr>
            <sz val="9"/>
            <color indexed="81"/>
            <rFont val="Tahoma"/>
            <family val="2"/>
          </rPr>
          <t xml:space="preserve">
Per FOD is a new Unit.  Contributions began in 2018</t>
        </r>
      </text>
    </comment>
    <comment ref="HJF19" authorId="0" shapeId="0" xr:uid="{BB3012C9-7B13-4247-9FC5-76958032713A}">
      <text>
        <r>
          <rPr>
            <b/>
            <sz val="9"/>
            <color indexed="81"/>
            <rFont val="Tahoma"/>
            <family val="2"/>
          </rPr>
          <t>Becky Dzingeleski:</t>
        </r>
        <r>
          <rPr>
            <sz val="9"/>
            <color indexed="81"/>
            <rFont val="Tahoma"/>
            <family val="2"/>
          </rPr>
          <t xml:space="preserve">
Per FOD is a new Unit.  Contributions began in 2018</t>
        </r>
      </text>
    </comment>
    <comment ref="HJJ19" authorId="0" shapeId="0" xr:uid="{D5766EB0-7A1B-4052-8C9A-FE1BBC934DE0}">
      <text>
        <r>
          <rPr>
            <b/>
            <sz val="9"/>
            <color indexed="81"/>
            <rFont val="Tahoma"/>
            <family val="2"/>
          </rPr>
          <t>Becky Dzingeleski:</t>
        </r>
        <r>
          <rPr>
            <sz val="9"/>
            <color indexed="81"/>
            <rFont val="Tahoma"/>
            <family val="2"/>
          </rPr>
          <t xml:space="preserve">
Per FOD is a new Unit.  Contributions began in 2018</t>
        </r>
      </text>
    </comment>
    <comment ref="HJN19" authorId="0" shapeId="0" xr:uid="{86370215-3731-4DEB-9AFA-A8D16213C63E}">
      <text>
        <r>
          <rPr>
            <b/>
            <sz val="9"/>
            <color indexed="81"/>
            <rFont val="Tahoma"/>
            <family val="2"/>
          </rPr>
          <t>Becky Dzingeleski:</t>
        </r>
        <r>
          <rPr>
            <sz val="9"/>
            <color indexed="81"/>
            <rFont val="Tahoma"/>
            <family val="2"/>
          </rPr>
          <t xml:space="preserve">
Per FOD is a new Unit.  Contributions began in 2018</t>
        </r>
      </text>
    </comment>
    <comment ref="HJR19" authorId="0" shapeId="0" xr:uid="{7492A64B-9C03-4324-8A10-9FE87F0E586D}">
      <text>
        <r>
          <rPr>
            <b/>
            <sz val="9"/>
            <color indexed="81"/>
            <rFont val="Tahoma"/>
            <family val="2"/>
          </rPr>
          <t>Becky Dzingeleski:</t>
        </r>
        <r>
          <rPr>
            <sz val="9"/>
            <color indexed="81"/>
            <rFont val="Tahoma"/>
            <family val="2"/>
          </rPr>
          <t xml:space="preserve">
Per FOD is a new Unit.  Contributions began in 2018</t>
        </r>
      </text>
    </comment>
    <comment ref="HJV19" authorId="0" shapeId="0" xr:uid="{B9840679-AB7F-4F55-AFFB-27F79DA225C2}">
      <text>
        <r>
          <rPr>
            <b/>
            <sz val="9"/>
            <color indexed="81"/>
            <rFont val="Tahoma"/>
            <family val="2"/>
          </rPr>
          <t>Becky Dzingeleski:</t>
        </r>
        <r>
          <rPr>
            <sz val="9"/>
            <color indexed="81"/>
            <rFont val="Tahoma"/>
            <family val="2"/>
          </rPr>
          <t xml:space="preserve">
Per FOD is a new Unit.  Contributions began in 2018</t>
        </r>
      </text>
    </comment>
    <comment ref="HJZ19" authorId="0" shapeId="0" xr:uid="{6F20C903-C7B1-4482-87DE-21DD52ECA7E1}">
      <text>
        <r>
          <rPr>
            <b/>
            <sz val="9"/>
            <color indexed="81"/>
            <rFont val="Tahoma"/>
            <family val="2"/>
          </rPr>
          <t>Becky Dzingeleski:</t>
        </r>
        <r>
          <rPr>
            <sz val="9"/>
            <color indexed="81"/>
            <rFont val="Tahoma"/>
            <family val="2"/>
          </rPr>
          <t xml:space="preserve">
Per FOD is a new Unit.  Contributions began in 2018</t>
        </r>
      </text>
    </comment>
    <comment ref="HKD19" authorId="0" shapeId="0" xr:uid="{D9604575-1731-443E-B231-20AF8FD5F8A9}">
      <text>
        <r>
          <rPr>
            <b/>
            <sz val="9"/>
            <color indexed="81"/>
            <rFont val="Tahoma"/>
            <family val="2"/>
          </rPr>
          <t>Becky Dzingeleski:</t>
        </r>
        <r>
          <rPr>
            <sz val="9"/>
            <color indexed="81"/>
            <rFont val="Tahoma"/>
            <family val="2"/>
          </rPr>
          <t xml:space="preserve">
Per FOD is a new Unit.  Contributions began in 2018</t>
        </r>
      </text>
    </comment>
    <comment ref="HKH19" authorId="0" shapeId="0" xr:uid="{956B8458-359C-4691-9E58-472229BEFCF8}">
      <text>
        <r>
          <rPr>
            <b/>
            <sz val="9"/>
            <color indexed="81"/>
            <rFont val="Tahoma"/>
            <family val="2"/>
          </rPr>
          <t>Becky Dzingeleski:</t>
        </r>
        <r>
          <rPr>
            <sz val="9"/>
            <color indexed="81"/>
            <rFont val="Tahoma"/>
            <family val="2"/>
          </rPr>
          <t xml:space="preserve">
Per FOD is a new Unit.  Contributions began in 2018</t>
        </r>
      </text>
    </comment>
    <comment ref="HKL19" authorId="0" shapeId="0" xr:uid="{E9018C43-F921-4A78-862A-F9CCA3988168}">
      <text>
        <r>
          <rPr>
            <b/>
            <sz val="9"/>
            <color indexed="81"/>
            <rFont val="Tahoma"/>
            <family val="2"/>
          </rPr>
          <t>Becky Dzingeleski:</t>
        </r>
        <r>
          <rPr>
            <sz val="9"/>
            <color indexed="81"/>
            <rFont val="Tahoma"/>
            <family val="2"/>
          </rPr>
          <t xml:space="preserve">
Per FOD is a new Unit.  Contributions began in 2018</t>
        </r>
      </text>
    </comment>
    <comment ref="HKP19" authorId="0" shapeId="0" xr:uid="{8E0DD72E-6DF2-464B-9348-4FF130BE28B9}">
      <text>
        <r>
          <rPr>
            <b/>
            <sz val="9"/>
            <color indexed="81"/>
            <rFont val="Tahoma"/>
            <family val="2"/>
          </rPr>
          <t>Becky Dzingeleski:</t>
        </r>
        <r>
          <rPr>
            <sz val="9"/>
            <color indexed="81"/>
            <rFont val="Tahoma"/>
            <family val="2"/>
          </rPr>
          <t xml:space="preserve">
Per FOD is a new Unit.  Contributions began in 2018</t>
        </r>
      </text>
    </comment>
    <comment ref="HKT19" authorId="0" shapeId="0" xr:uid="{42C58E71-157B-40D5-94E9-CB9C4D23EDE8}">
      <text>
        <r>
          <rPr>
            <b/>
            <sz val="9"/>
            <color indexed="81"/>
            <rFont val="Tahoma"/>
            <family val="2"/>
          </rPr>
          <t>Becky Dzingeleski:</t>
        </r>
        <r>
          <rPr>
            <sz val="9"/>
            <color indexed="81"/>
            <rFont val="Tahoma"/>
            <family val="2"/>
          </rPr>
          <t xml:space="preserve">
Per FOD is a new Unit.  Contributions began in 2018</t>
        </r>
      </text>
    </comment>
    <comment ref="HKX19" authorId="0" shapeId="0" xr:uid="{0E296C47-14FE-4088-BCCC-2E2281D8E790}">
      <text>
        <r>
          <rPr>
            <b/>
            <sz val="9"/>
            <color indexed="81"/>
            <rFont val="Tahoma"/>
            <family val="2"/>
          </rPr>
          <t>Becky Dzingeleski:</t>
        </r>
        <r>
          <rPr>
            <sz val="9"/>
            <color indexed="81"/>
            <rFont val="Tahoma"/>
            <family val="2"/>
          </rPr>
          <t xml:space="preserve">
Per FOD is a new Unit.  Contributions began in 2018</t>
        </r>
      </text>
    </comment>
    <comment ref="HLB19" authorId="0" shapeId="0" xr:uid="{8DE434C9-E788-4330-9098-8AE6D484CDDB}">
      <text>
        <r>
          <rPr>
            <b/>
            <sz val="9"/>
            <color indexed="81"/>
            <rFont val="Tahoma"/>
            <family val="2"/>
          </rPr>
          <t>Becky Dzingeleski:</t>
        </r>
        <r>
          <rPr>
            <sz val="9"/>
            <color indexed="81"/>
            <rFont val="Tahoma"/>
            <family val="2"/>
          </rPr>
          <t xml:space="preserve">
Per FOD is a new Unit.  Contributions began in 2018</t>
        </r>
      </text>
    </comment>
    <comment ref="HLF19" authorId="0" shapeId="0" xr:uid="{501A85A6-1274-4FDE-809D-0A4468DFCFE6}">
      <text>
        <r>
          <rPr>
            <b/>
            <sz val="9"/>
            <color indexed="81"/>
            <rFont val="Tahoma"/>
            <family val="2"/>
          </rPr>
          <t>Becky Dzingeleski:</t>
        </r>
        <r>
          <rPr>
            <sz val="9"/>
            <color indexed="81"/>
            <rFont val="Tahoma"/>
            <family val="2"/>
          </rPr>
          <t xml:space="preserve">
Per FOD is a new Unit.  Contributions began in 2018</t>
        </r>
      </text>
    </comment>
    <comment ref="HLJ19" authorId="0" shapeId="0" xr:uid="{2A85371B-647E-4F9D-8404-669203C747E9}">
      <text>
        <r>
          <rPr>
            <b/>
            <sz val="9"/>
            <color indexed="81"/>
            <rFont val="Tahoma"/>
            <family val="2"/>
          </rPr>
          <t>Becky Dzingeleski:</t>
        </r>
        <r>
          <rPr>
            <sz val="9"/>
            <color indexed="81"/>
            <rFont val="Tahoma"/>
            <family val="2"/>
          </rPr>
          <t xml:space="preserve">
Per FOD is a new Unit.  Contributions began in 2018</t>
        </r>
      </text>
    </comment>
    <comment ref="HLN19" authorId="0" shapeId="0" xr:uid="{15269E6E-395A-4D8A-AADA-7736633DA4F5}">
      <text>
        <r>
          <rPr>
            <b/>
            <sz val="9"/>
            <color indexed="81"/>
            <rFont val="Tahoma"/>
            <family val="2"/>
          </rPr>
          <t>Becky Dzingeleski:</t>
        </r>
        <r>
          <rPr>
            <sz val="9"/>
            <color indexed="81"/>
            <rFont val="Tahoma"/>
            <family val="2"/>
          </rPr>
          <t xml:space="preserve">
Per FOD is a new Unit.  Contributions began in 2018</t>
        </r>
      </text>
    </comment>
    <comment ref="HLR19" authorId="0" shapeId="0" xr:uid="{D572FD17-AD94-4386-ACC5-E8424C3BAE4D}">
      <text>
        <r>
          <rPr>
            <b/>
            <sz val="9"/>
            <color indexed="81"/>
            <rFont val="Tahoma"/>
            <family val="2"/>
          </rPr>
          <t>Becky Dzingeleski:</t>
        </r>
        <r>
          <rPr>
            <sz val="9"/>
            <color indexed="81"/>
            <rFont val="Tahoma"/>
            <family val="2"/>
          </rPr>
          <t xml:space="preserve">
Per FOD is a new Unit.  Contributions began in 2018</t>
        </r>
      </text>
    </comment>
    <comment ref="HLV19" authorId="0" shapeId="0" xr:uid="{6B0E5D72-FB06-4AA4-9CB4-431504A90BD6}">
      <text>
        <r>
          <rPr>
            <b/>
            <sz val="9"/>
            <color indexed="81"/>
            <rFont val="Tahoma"/>
            <family val="2"/>
          </rPr>
          <t>Becky Dzingeleski:</t>
        </r>
        <r>
          <rPr>
            <sz val="9"/>
            <color indexed="81"/>
            <rFont val="Tahoma"/>
            <family val="2"/>
          </rPr>
          <t xml:space="preserve">
Per FOD is a new Unit.  Contributions began in 2018</t>
        </r>
      </text>
    </comment>
    <comment ref="HLZ19" authorId="0" shapeId="0" xr:uid="{31AAD481-0D35-479B-802E-A1CF2ED97BA0}">
      <text>
        <r>
          <rPr>
            <b/>
            <sz val="9"/>
            <color indexed="81"/>
            <rFont val="Tahoma"/>
            <family val="2"/>
          </rPr>
          <t>Becky Dzingeleski:</t>
        </r>
        <r>
          <rPr>
            <sz val="9"/>
            <color indexed="81"/>
            <rFont val="Tahoma"/>
            <family val="2"/>
          </rPr>
          <t xml:space="preserve">
Per FOD is a new Unit.  Contributions began in 2018</t>
        </r>
      </text>
    </comment>
    <comment ref="HMD19" authorId="0" shapeId="0" xr:uid="{D13F6833-DF9B-4BC3-A4F3-6541AC2C63FA}">
      <text>
        <r>
          <rPr>
            <b/>
            <sz val="9"/>
            <color indexed="81"/>
            <rFont val="Tahoma"/>
            <family val="2"/>
          </rPr>
          <t>Becky Dzingeleski:</t>
        </r>
        <r>
          <rPr>
            <sz val="9"/>
            <color indexed="81"/>
            <rFont val="Tahoma"/>
            <family val="2"/>
          </rPr>
          <t xml:space="preserve">
Per FOD is a new Unit.  Contributions began in 2018</t>
        </r>
      </text>
    </comment>
    <comment ref="HMH19" authorId="0" shapeId="0" xr:uid="{9B197668-7758-4B31-9923-FAC91C4FB5B4}">
      <text>
        <r>
          <rPr>
            <b/>
            <sz val="9"/>
            <color indexed="81"/>
            <rFont val="Tahoma"/>
            <family val="2"/>
          </rPr>
          <t>Becky Dzingeleski:</t>
        </r>
        <r>
          <rPr>
            <sz val="9"/>
            <color indexed="81"/>
            <rFont val="Tahoma"/>
            <family val="2"/>
          </rPr>
          <t xml:space="preserve">
Per FOD is a new Unit.  Contributions began in 2018</t>
        </r>
      </text>
    </comment>
    <comment ref="HML19" authorId="0" shapeId="0" xr:uid="{6F8C9A16-E1CA-4635-A1BD-4AAEF63AF196}">
      <text>
        <r>
          <rPr>
            <b/>
            <sz val="9"/>
            <color indexed="81"/>
            <rFont val="Tahoma"/>
            <family val="2"/>
          </rPr>
          <t>Becky Dzingeleski:</t>
        </r>
        <r>
          <rPr>
            <sz val="9"/>
            <color indexed="81"/>
            <rFont val="Tahoma"/>
            <family val="2"/>
          </rPr>
          <t xml:space="preserve">
Per FOD is a new Unit.  Contributions began in 2018</t>
        </r>
      </text>
    </comment>
    <comment ref="HMP19" authorId="0" shapeId="0" xr:uid="{CC7A3ECA-5DA3-489A-86FC-C94A1DF0834C}">
      <text>
        <r>
          <rPr>
            <b/>
            <sz val="9"/>
            <color indexed="81"/>
            <rFont val="Tahoma"/>
            <family val="2"/>
          </rPr>
          <t>Becky Dzingeleski:</t>
        </r>
        <r>
          <rPr>
            <sz val="9"/>
            <color indexed="81"/>
            <rFont val="Tahoma"/>
            <family val="2"/>
          </rPr>
          <t xml:space="preserve">
Per FOD is a new Unit.  Contributions began in 2018</t>
        </r>
      </text>
    </comment>
    <comment ref="HMT19" authorId="0" shapeId="0" xr:uid="{62E8DAD7-5DBE-41A1-BD16-A8C4C80D353E}">
      <text>
        <r>
          <rPr>
            <b/>
            <sz val="9"/>
            <color indexed="81"/>
            <rFont val="Tahoma"/>
            <family val="2"/>
          </rPr>
          <t>Becky Dzingeleski:</t>
        </r>
        <r>
          <rPr>
            <sz val="9"/>
            <color indexed="81"/>
            <rFont val="Tahoma"/>
            <family val="2"/>
          </rPr>
          <t xml:space="preserve">
Per FOD is a new Unit.  Contributions began in 2018</t>
        </r>
      </text>
    </comment>
    <comment ref="HMX19" authorId="0" shapeId="0" xr:uid="{E71F381B-0610-4590-B652-0E9E9FA746ED}">
      <text>
        <r>
          <rPr>
            <b/>
            <sz val="9"/>
            <color indexed="81"/>
            <rFont val="Tahoma"/>
            <family val="2"/>
          </rPr>
          <t>Becky Dzingeleski:</t>
        </r>
        <r>
          <rPr>
            <sz val="9"/>
            <color indexed="81"/>
            <rFont val="Tahoma"/>
            <family val="2"/>
          </rPr>
          <t xml:space="preserve">
Per FOD is a new Unit.  Contributions began in 2018</t>
        </r>
      </text>
    </comment>
    <comment ref="HNB19" authorId="0" shapeId="0" xr:uid="{20D958A0-3D11-4BD5-8B6D-BFE3EA761780}">
      <text>
        <r>
          <rPr>
            <b/>
            <sz val="9"/>
            <color indexed="81"/>
            <rFont val="Tahoma"/>
            <family val="2"/>
          </rPr>
          <t>Becky Dzingeleski:</t>
        </r>
        <r>
          <rPr>
            <sz val="9"/>
            <color indexed="81"/>
            <rFont val="Tahoma"/>
            <family val="2"/>
          </rPr>
          <t xml:space="preserve">
Per FOD is a new Unit.  Contributions began in 2018</t>
        </r>
      </text>
    </comment>
    <comment ref="HNF19" authorId="0" shapeId="0" xr:uid="{70EBC954-5780-489C-A38A-E70FC0AABAD1}">
      <text>
        <r>
          <rPr>
            <b/>
            <sz val="9"/>
            <color indexed="81"/>
            <rFont val="Tahoma"/>
            <family val="2"/>
          </rPr>
          <t>Becky Dzingeleski:</t>
        </r>
        <r>
          <rPr>
            <sz val="9"/>
            <color indexed="81"/>
            <rFont val="Tahoma"/>
            <family val="2"/>
          </rPr>
          <t xml:space="preserve">
Per FOD is a new Unit.  Contributions began in 2018</t>
        </r>
      </text>
    </comment>
    <comment ref="HNJ19" authorId="0" shapeId="0" xr:uid="{C8EBE3C3-4F0E-44D4-9B69-D6A9A3950500}">
      <text>
        <r>
          <rPr>
            <b/>
            <sz val="9"/>
            <color indexed="81"/>
            <rFont val="Tahoma"/>
            <family val="2"/>
          </rPr>
          <t>Becky Dzingeleski:</t>
        </r>
        <r>
          <rPr>
            <sz val="9"/>
            <color indexed="81"/>
            <rFont val="Tahoma"/>
            <family val="2"/>
          </rPr>
          <t xml:space="preserve">
Per FOD is a new Unit.  Contributions began in 2018</t>
        </r>
      </text>
    </comment>
    <comment ref="HNN19" authorId="0" shapeId="0" xr:uid="{D2EEC5EE-BD6A-4230-83D2-2DCB88EED309}">
      <text>
        <r>
          <rPr>
            <b/>
            <sz val="9"/>
            <color indexed="81"/>
            <rFont val="Tahoma"/>
            <family val="2"/>
          </rPr>
          <t>Becky Dzingeleski:</t>
        </r>
        <r>
          <rPr>
            <sz val="9"/>
            <color indexed="81"/>
            <rFont val="Tahoma"/>
            <family val="2"/>
          </rPr>
          <t xml:space="preserve">
Per FOD is a new Unit.  Contributions began in 2018</t>
        </r>
      </text>
    </comment>
    <comment ref="HNR19" authorId="0" shapeId="0" xr:uid="{67FAE922-8EE0-4B0D-B680-235343F46E48}">
      <text>
        <r>
          <rPr>
            <b/>
            <sz val="9"/>
            <color indexed="81"/>
            <rFont val="Tahoma"/>
            <family val="2"/>
          </rPr>
          <t>Becky Dzingeleski:</t>
        </r>
        <r>
          <rPr>
            <sz val="9"/>
            <color indexed="81"/>
            <rFont val="Tahoma"/>
            <family val="2"/>
          </rPr>
          <t xml:space="preserve">
Per FOD is a new Unit.  Contributions began in 2018</t>
        </r>
      </text>
    </comment>
    <comment ref="HNV19" authorId="0" shapeId="0" xr:uid="{1DE67EAF-82E0-4C4B-A701-3BC0E913327C}">
      <text>
        <r>
          <rPr>
            <b/>
            <sz val="9"/>
            <color indexed="81"/>
            <rFont val="Tahoma"/>
            <family val="2"/>
          </rPr>
          <t>Becky Dzingeleski:</t>
        </r>
        <r>
          <rPr>
            <sz val="9"/>
            <color indexed="81"/>
            <rFont val="Tahoma"/>
            <family val="2"/>
          </rPr>
          <t xml:space="preserve">
Per FOD is a new Unit.  Contributions began in 2018</t>
        </r>
      </text>
    </comment>
    <comment ref="HNZ19" authorId="0" shapeId="0" xr:uid="{253E2F5B-496F-4017-AF2B-12641F17839D}">
      <text>
        <r>
          <rPr>
            <b/>
            <sz val="9"/>
            <color indexed="81"/>
            <rFont val="Tahoma"/>
            <family val="2"/>
          </rPr>
          <t>Becky Dzingeleski:</t>
        </r>
        <r>
          <rPr>
            <sz val="9"/>
            <color indexed="81"/>
            <rFont val="Tahoma"/>
            <family val="2"/>
          </rPr>
          <t xml:space="preserve">
Per FOD is a new Unit.  Contributions began in 2018</t>
        </r>
      </text>
    </comment>
    <comment ref="HOD19" authorId="0" shapeId="0" xr:uid="{3663CB0D-5A17-4811-8959-BFC518AB0A16}">
      <text>
        <r>
          <rPr>
            <b/>
            <sz val="9"/>
            <color indexed="81"/>
            <rFont val="Tahoma"/>
            <family val="2"/>
          </rPr>
          <t>Becky Dzingeleski:</t>
        </r>
        <r>
          <rPr>
            <sz val="9"/>
            <color indexed="81"/>
            <rFont val="Tahoma"/>
            <family val="2"/>
          </rPr>
          <t xml:space="preserve">
Per FOD is a new Unit.  Contributions began in 2018</t>
        </r>
      </text>
    </comment>
    <comment ref="HOH19" authorId="0" shapeId="0" xr:uid="{1362DDD8-5B5A-47B4-8920-B4A30F6330D2}">
      <text>
        <r>
          <rPr>
            <b/>
            <sz val="9"/>
            <color indexed="81"/>
            <rFont val="Tahoma"/>
            <family val="2"/>
          </rPr>
          <t>Becky Dzingeleski:</t>
        </r>
        <r>
          <rPr>
            <sz val="9"/>
            <color indexed="81"/>
            <rFont val="Tahoma"/>
            <family val="2"/>
          </rPr>
          <t xml:space="preserve">
Per FOD is a new Unit.  Contributions began in 2018</t>
        </r>
      </text>
    </comment>
    <comment ref="HOL19" authorId="0" shapeId="0" xr:uid="{9F18D5E9-EAD8-45FD-83C4-CB90C97B51F1}">
      <text>
        <r>
          <rPr>
            <b/>
            <sz val="9"/>
            <color indexed="81"/>
            <rFont val="Tahoma"/>
            <family val="2"/>
          </rPr>
          <t>Becky Dzingeleski:</t>
        </r>
        <r>
          <rPr>
            <sz val="9"/>
            <color indexed="81"/>
            <rFont val="Tahoma"/>
            <family val="2"/>
          </rPr>
          <t xml:space="preserve">
Per FOD is a new Unit.  Contributions began in 2018</t>
        </r>
      </text>
    </comment>
    <comment ref="HOP19" authorId="0" shapeId="0" xr:uid="{38113F12-00D5-4789-87B6-5B776E2172D9}">
      <text>
        <r>
          <rPr>
            <b/>
            <sz val="9"/>
            <color indexed="81"/>
            <rFont val="Tahoma"/>
            <family val="2"/>
          </rPr>
          <t>Becky Dzingeleski:</t>
        </r>
        <r>
          <rPr>
            <sz val="9"/>
            <color indexed="81"/>
            <rFont val="Tahoma"/>
            <family val="2"/>
          </rPr>
          <t xml:space="preserve">
Per FOD is a new Unit.  Contributions began in 2018</t>
        </r>
      </text>
    </comment>
    <comment ref="HOT19" authorId="0" shapeId="0" xr:uid="{531C9A8E-0891-4383-95D3-831A5631F3BA}">
      <text>
        <r>
          <rPr>
            <b/>
            <sz val="9"/>
            <color indexed="81"/>
            <rFont val="Tahoma"/>
            <family val="2"/>
          </rPr>
          <t>Becky Dzingeleski:</t>
        </r>
        <r>
          <rPr>
            <sz val="9"/>
            <color indexed="81"/>
            <rFont val="Tahoma"/>
            <family val="2"/>
          </rPr>
          <t xml:space="preserve">
Per FOD is a new Unit.  Contributions began in 2018</t>
        </r>
      </text>
    </comment>
    <comment ref="HOX19" authorId="0" shapeId="0" xr:uid="{BE337E0F-A524-48B6-B4F4-767EF942C2EB}">
      <text>
        <r>
          <rPr>
            <b/>
            <sz val="9"/>
            <color indexed="81"/>
            <rFont val="Tahoma"/>
            <family val="2"/>
          </rPr>
          <t>Becky Dzingeleski:</t>
        </r>
        <r>
          <rPr>
            <sz val="9"/>
            <color indexed="81"/>
            <rFont val="Tahoma"/>
            <family val="2"/>
          </rPr>
          <t xml:space="preserve">
Per FOD is a new Unit.  Contributions began in 2018</t>
        </r>
      </text>
    </comment>
    <comment ref="HPB19" authorId="0" shapeId="0" xr:uid="{481A2F5C-72C9-4F56-998F-FADBE29825CD}">
      <text>
        <r>
          <rPr>
            <b/>
            <sz val="9"/>
            <color indexed="81"/>
            <rFont val="Tahoma"/>
            <family val="2"/>
          </rPr>
          <t>Becky Dzingeleski:</t>
        </r>
        <r>
          <rPr>
            <sz val="9"/>
            <color indexed="81"/>
            <rFont val="Tahoma"/>
            <family val="2"/>
          </rPr>
          <t xml:space="preserve">
Per FOD is a new Unit.  Contributions began in 2018</t>
        </r>
      </text>
    </comment>
    <comment ref="HPF19" authorId="0" shapeId="0" xr:uid="{A690F8F2-6B11-47E0-A87A-FE248F315EAB}">
      <text>
        <r>
          <rPr>
            <b/>
            <sz val="9"/>
            <color indexed="81"/>
            <rFont val="Tahoma"/>
            <family val="2"/>
          </rPr>
          <t>Becky Dzingeleski:</t>
        </r>
        <r>
          <rPr>
            <sz val="9"/>
            <color indexed="81"/>
            <rFont val="Tahoma"/>
            <family val="2"/>
          </rPr>
          <t xml:space="preserve">
Per FOD is a new Unit.  Contributions began in 2018</t>
        </r>
      </text>
    </comment>
    <comment ref="HPJ19" authorId="0" shapeId="0" xr:uid="{27D9952C-4DD6-4842-948C-AD6C880AF38A}">
      <text>
        <r>
          <rPr>
            <b/>
            <sz val="9"/>
            <color indexed="81"/>
            <rFont val="Tahoma"/>
            <family val="2"/>
          </rPr>
          <t>Becky Dzingeleski:</t>
        </r>
        <r>
          <rPr>
            <sz val="9"/>
            <color indexed="81"/>
            <rFont val="Tahoma"/>
            <family val="2"/>
          </rPr>
          <t xml:space="preserve">
Per FOD is a new Unit.  Contributions began in 2018</t>
        </r>
      </text>
    </comment>
    <comment ref="HPN19" authorId="0" shapeId="0" xr:uid="{A5375FE3-0C29-4AE9-95EF-D20C4861938A}">
      <text>
        <r>
          <rPr>
            <b/>
            <sz val="9"/>
            <color indexed="81"/>
            <rFont val="Tahoma"/>
            <family val="2"/>
          </rPr>
          <t>Becky Dzingeleski:</t>
        </r>
        <r>
          <rPr>
            <sz val="9"/>
            <color indexed="81"/>
            <rFont val="Tahoma"/>
            <family val="2"/>
          </rPr>
          <t xml:space="preserve">
Per FOD is a new Unit.  Contributions began in 2018</t>
        </r>
      </text>
    </comment>
    <comment ref="HPR19" authorId="0" shapeId="0" xr:uid="{E1A5D002-4BC9-4A2D-AC1F-45C402602442}">
      <text>
        <r>
          <rPr>
            <b/>
            <sz val="9"/>
            <color indexed="81"/>
            <rFont val="Tahoma"/>
            <family val="2"/>
          </rPr>
          <t>Becky Dzingeleski:</t>
        </r>
        <r>
          <rPr>
            <sz val="9"/>
            <color indexed="81"/>
            <rFont val="Tahoma"/>
            <family val="2"/>
          </rPr>
          <t xml:space="preserve">
Per FOD is a new Unit.  Contributions began in 2018</t>
        </r>
      </text>
    </comment>
    <comment ref="HPV19" authorId="0" shapeId="0" xr:uid="{6CA8E7F9-8DE5-4C0B-A881-C97CEE5D5F73}">
      <text>
        <r>
          <rPr>
            <b/>
            <sz val="9"/>
            <color indexed="81"/>
            <rFont val="Tahoma"/>
            <family val="2"/>
          </rPr>
          <t>Becky Dzingeleski:</t>
        </r>
        <r>
          <rPr>
            <sz val="9"/>
            <color indexed="81"/>
            <rFont val="Tahoma"/>
            <family val="2"/>
          </rPr>
          <t xml:space="preserve">
Per FOD is a new Unit.  Contributions began in 2018</t>
        </r>
      </text>
    </comment>
    <comment ref="HPZ19" authorId="0" shapeId="0" xr:uid="{72628903-4178-4941-B6A1-48E406E995CC}">
      <text>
        <r>
          <rPr>
            <b/>
            <sz val="9"/>
            <color indexed="81"/>
            <rFont val="Tahoma"/>
            <family val="2"/>
          </rPr>
          <t>Becky Dzingeleski:</t>
        </r>
        <r>
          <rPr>
            <sz val="9"/>
            <color indexed="81"/>
            <rFont val="Tahoma"/>
            <family val="2"/>
          </rPr>
          <t xml:space="preserve">
Per FOD is a new Unit.  Contributions began in 2018</t>
        </r>
      </text>
    </comment>
    <comment ref="HQD19" authorId="0" shapeId="0" xr:uid="{05A5DF46-4C19-4BCF-A577-334631C1BDE1}">
      <text>
        <r>
          <rPr>
            <b/>
            <sz val="9"/>
            <color indexed="81"/>
            <rFont val="Tahoma"/>
            <family val="2"/>
          </rPr>
          <t>Becky Dzingeleski:</t>
        </r>
        <r>
          <rPr>
            <sz val="9"/>
            <color indexed="81"/>
            <rFont val="Tahoma"/>
            <family val="2"/>
          </rPr>
          <t xml:space="preserve">
Per FOD is a new Unit.  Contributions began in 2018</t>
        </r>
      </text>
    </comment>
    <comment ref="HQH19" authorId="0" shapeId="0" xr:uid="{6F309CC3-4368-4C73-86E7-6CA6284398AD}">
      <text>
        <r>
          <rPr>
            <b/>
            <sz val="9"/>
            <color indexed="81"/>
            <rFont val="Tahoma"/>
            <family val="2"/>
          </rPr>
          <t>Becky Dzingeleski:</t>
        </r>
        <r>
          <rPr>
            <sz val="9"/>
            <color indexed="81"/>
            <rFont val="Tahoma"/>
            <family val="2"/>
          </rPr>
          <t xml:space="preserve">
Per FOD is a new Unit.  Contributions began in 2018</t>
        </r>
      </text>
    </comment>
    <comment ref="HQL19" authorId="0" shapeId="0" xr:uid="{FA24B0D2-838E-4B77-84EC-9337D4233A85}">
      <text>
        <r>
          <rPr>
            <b/>
            <sz val="9"/>
            <color indexed="81"/>
            <rFont val="Tahoma"/>
            <family val="2"/>
          </rPr>
          <t>Becky Dzingeleski:</t>
        </r>
        <r>
          <rPr>
            <sz val="9"/>
            <color indexed="81"/>
            <rFont val="Tahoma"/>
            <family val="2"/>
          </rPr>
          <t xml:space="preserve">
Per FOD is a new Unit.  Contributions began in 2018</t>
        </r>
      </text>
    </comment>
    <comment ref="HQP19" authorId="0" shapeId="0" xr:uid="{5AB5CB7C-3922-41EB-90AC-A4D60A88ED6B}">
      <text>
        <r>
          <rPr>
            <b/>
            <sz val="9"/>
            <color indexed="81"/>
            <rFont val="Tahoma"/>
            <family val="2"/>
          </rPr>
          <t>Becky Dzingeleski:</t>
        </r>
        <r>
          <rPr>
            <sz val="9"/>
            <color indexed="81"/>
            <rFont val="Tahoma"/>
            <family val="2"/>
          </rPr>
          <t xml:space="preserve">
Per FOD is a new Unit.  Contributions began in 2018</t>
        </r>
      </text>
    </comment>
    <comment ref="HQT19" authorId="0" shapeId="0" xr:uid="{80B7F169-AF16-43AE-8457-F797DCAD409C}">
      <text>
        <r>
          <rPr>
            <b/>
            <sz val="9"/>
            <color indexed="81"/>
            <rFont val="Tahoma"/>
            <family val="2"/>
          </rPr>
          <t>Becky Dzingeleski:</t>
        </r>
        <r>
          <rPr>
            <sz val="9"/>
            <color indexed="81"/>
            <rFont val="Tahoma"/>
            <family val="2"/>
          </rPr>
          <t xml:space="preserve">
Per FOD is a new Unit.  Contributions began in 2018</t>
        </r>
      </text>
    </comment>
    <comment ref="HQX19" authorId="0" shapeId="0" xr:uid="{566C5CA6-46DF-46BC-B909-06CCDA748274}">
      <text>
        <r>
          <rPr>
            <b/>
            <sz val="9"/>
            <color indexed="81"/>
            <rFont val="Tahoma"/>
            <family val="2"/>
          </rPr>
          <t>Becky Dzingeleski:</t>
        </r>
        <r>
          <rPr>
            <sz val="9"/>
            <color indexed="81"/>
            <rFont val="Tahoma"/>
            <family val="2"/>
          </rPr>
          <t xml:space="preserve">
Per FOD is a new Unit.  Contributions began in 2018</t>
        </r>
      </text>
    </comment>
    <comment ref="HRB19" authorId="0" shapeId="0" xr:uid="{A9511B70-D8E7-4771-AB23-7662499121FC}">
      <text>
        <r>
          <rPr>
            <b/>
            <sz val="9"/>
            <color indexed="81"/>
            <rFont val="Tahoma"/>
            <family val="2"/>
          </rPr>
          <t>Becky Dzingeleski:</t>
        </r>
        <r>
          <rPr>
            <sz val="9"/>
            <color indexed="81"/>
            <rFont val="Tahoma"/>
            <family val="2"/>
          </rPr>
          <t xml:space="preserve">
Per FOD is a new Unit.  Contributions began in 2018</t>
        </r>
      </text>
    </comment>
    <comment ref="HRF19" authorId="0" shapeId="0" xr:uid="{61C92F9C-7853-4E0A-BA82-FEDB722091AA}">
      <text>
        <r>
          <rPr>
            <b/>
            <sz val="9"/>
            <color indexed="81"/>
            <rFont val="Tahoma"/>
            <family val="2"/>
          </rPr>
          <t>Becky Dzingeleski:</t>
        </r>
        <r>
          <rPr>
            <sz val="9"/>
            <color indexed="81"/>
            <rFont val="Tahoma"/>
            <family val="2"/>
          </rPr>
          <t xml:space="preserve">
Per FOD is a new Unit.  Contributions began in 2018</t>
        </r>
      </text>
    </comment>
    <comment ref="HRJ19" authorId="0" shapeId="0" xr:uid="{6BE3A212-FB4D-4FA2-8556-6024570A87E8}">
      <text>
        <r>
          <rPr>
            <b/>
            <sz val="9"/>
            <color indexed="81"/>
            <rFont val="Tahoma"/>
            <family val="2"/>
          </rPr>
          <t>Becky Dzingeleski:</t>
        </r>
        <r>
          <rPr>
            <sz val="9"/>
            <color indexed="81"/>
            <rFont val="Tahoma"/>
            <family val="2"/>
          </rPr>
          <t xml:space="preserve">
Per FOD is a new Unit.  Contributions began in 2018</t>
        </r>
      </text>
    </comment>
    <comment ref="HRN19" authorId="0" shapeId="0" xr:uid="{0E35B441-4E0D-49AB-8CBE-24ADA8C38894}">
      <text>
        <r>
          <rPr>
            <b/>
            <sz val="9"/>
            <color indexed="81"/>
            <rFont val="Tahoma"/>
            <family val="2"/>
          </rPr>
          <t>Becky Dzingeleski:</t>
        </r>
        <r>
          <rPr>
            <sz val="9"/>
            <color indexed="81"/>
            <rFont val="Tahoma"/>
            <family val="2"/>
          </rPr>
          <t xml:space="preserve">
Per FOD is a new Unit.  Contributions began in 2018</t>
        </r>
      </text>
    </comment>
    <comment ref="HRR19" authorId="0" shapeId="0" xr:uid="{7E30FC0E-A485-4F8A-A708-6B1CE8DE27B6}">
      <text>
        <r>
          <rPr>
            <b/>
            <sz val="9"/>
            <color indexed="81"/>
            <rFont val="Tahoma"/>
            <family val="2"/>
          </rPr>
          <t>Becky Dzingeleski:</t>
        </r>
        <r>
          <rPr>
            <sz val="9"/>
            <color indexed="81"/>
            <rFont val="Tahoma"/>
            <family val="2"/>
          </rPr>
          <t xml:space="preserve">
Per FOD is a new Unit.  Contributions began in 2018</t>
        </r>
      </text>
    </comment>
    <comment ref="HRV19" authorId="0" shapeId="0" xr:uid="{7D81A28E-616E-46C1-BBEA-45E2DAC59682}">
      <text>
        <r>
          <rPr>
            <b/>
            <sz val="9"/>
            <color indexed="81"/>
            <rFont val="Tahoma"/>
            <family val="2"/>
          </rPr>
          <t>Becky Dzingeleski:</t>
        </r>
        <r>
          <rPr>
            <sz val="9"/>
            <color indexed="81"/>
            <rFont val="Tahoma"/>
            <family val="2"/>
          </rPr>
          <t xml:space="preserve">
Per FOD is a new Unit.  Contributions began in 2018</t>
        </r>
      </text>
    </comment>
    <comment ref="HRZ19" authorId="0" shapeId="0" xr:uid="{1B4504E6-D5C1-45B8-A71B-3D98F290318E}">
      <text>
        <r>
          <rPr>
            <b/>
            <sz val="9"/>
            <color indexed="81"/>
            <rFont val="Tahoma"/>
            <family val="2"/>
          </rPr>
          <t>Becky Dzingeleski:</t>
        </r>
        <r>
          <rPr>
            <sz val="9"/>
            <color indexed="81"/>
            <rFont val="Tahoma"/>
            <family val="2"/>
          </rPr>
          <t xml:space="preserve">
Per FOD is a new Unit.  Contributions began in 2018</t>
        </r>
      </text>
    </comment>
    <comment ref="HSD19" authorId="0" shapeId="0" xr:uid="{09C501E7-7E24-47B2-BD7E-45ADAEF6CBA4}">
      <text>
        <r>
          <rPr>
            <b/>
            <sz val="9"/>
            <color indexed="81"/>
            <rFont val="Tahoma"/>
            <family val="2"/>
          </rPr>
          <t>Becky Dzingeleski:</t>
        </r>
        <r>
          <rPr>
            <sz val="9"/>
            <color indexed="81"/>
            <rFont val="Tahoma"/>
            <family val="2"/>
          </rPr>
          <t xml:space="preserve">
Per FOD is a new Unit.  Contributions began in 2018</t>
        </r>
      </text>
    </comment>
    <comment ref="HSH19" authorId="0" shapeId="0" xr:uid="{C19B1E69-1F85-498D-A5E9-B56839FF84CF}">
      <text>
        <r>
          <rPr>
            <b/>
            <sz val="9"/>
            <color indexed="81"/>
            <rFont val="Tahoma"/>
            <family val="2"/>
          </rPr>
          <t>Becky Dzingeleski:</t>
        </r>
        <r>
          <rPr>
            <sz val="9"/>
            <color indexed="81"/>
            <rFont val="Tahoma"/>
            <family val="2"/>
          </rPr>
          <t xml:space="preserve">
Per FOD is a new Unit.  Contributions began in 2018</t>
        </r>
      </text>
    </comment>
    <comment ref="HSL19" authorId="0" shapeId="0" xr:uid="{E283F4B2-5FA8-4E5F-8DA3-96304FDF8B19}">
      <text>
        <r>
          <rPr>
            <b/>
            <sz val="9"/>
            <color indexed="81"/>
            <rFont val="Tahoma"/>
            <family val="2"/>
          </rPr>
          <t>Becky Dzingeleski:</t>
        </r>
        <r>
          <rPr>
            <sz val="9"/>
            <color indexed="81"/>
            <rFont val="Tahoma"/>
            <family val="2"/>
          </rPr>
          <t xml:space="preserve">
Per FOD is a new Unit.  Contributions began in 2018</t>
        </r>
      </text>
    </comment>
    <comment ref="HSP19" authorId="0" shapeId="0" xr:uid="{424563C8-C217-4334-88F9-0CABE2A35062}">
      <text>
        <r>
          <rPr>
            <b/>
            <sz val="9"/>
            <color indexed="81"/>
            <rFont val="Tahoma"/>
            <family val="2"/>
          </rPr>
          <t>Becky Dzingeleski:</t>
        </r>
        <r>
          <rPr>
            <sz val="9"/>
            <color indexed="81"/>
            <rFont val="Tahoma"/>
            <family val="2"/>
          </rPr>
          <t xml:space="preserve">
Per FOD is a new Unit.  Contributions began in 2018</t>
        </r>
      </text>
    </comment>
    <comment ref="HST19" authorId="0" shapeId="0" xr:uid="{E3E64920-8848-49A0-B43C-66DE1D7FD8E7}">
      <text>
        <r>
          <rPr>
            <b/>
            <sz val="9"/>
            <color indexed="81"/>
            <rFont val="Tahoma"/>
            <family val="2"/>
          </rPr>
          <t>Becky Dzingeleski:</t>
        </r>
        <r>
          <rPr>
            <sz val="9"/>
            <color indexed="81"/>
            <rFont val="Tahoma"/>
            <family val="2"/>
          </rPr>
          <t xml:space="preserve">
Per FOD is a new Unit.  Contributions began in 2018</t>
        </r>
      </text>
    </comment>
    <comment ref="HSX19" authorId="0" shapeId="0" xr:uid="{5D953663-B587-4A12-9CDB-5E18AD666BE3}">
      <text>
        <r>
          <rPr>
            <b/>
            <sz val="9"/>
            <color indexed="81"/>
            <rFont val="Tahoma"/>
            <family val="2"/>
          </rPr>
          <t>Becky Dzingeleski:</t>
        </r>
        <r>
          <rPr>
            <sz val="9"/>
            <color indexed="81"/>
            <rFont val="Tahoma"/>
            <family val="2"/>
          </rPr>
          <t xml:space="preserve">
Per FOD is a new Unit.  Contributions began in 2018</t>
        </r>
      </text>
    </comment>
    <comment ref="HTB19" authorId="0" shapeId="0" xr:uid="{FE8ECE63-C4D1-48D4-B063-AB489464E7F6}">
      <text>
        <r>
          <rPr>
            <b/>
            <sz val="9"/>
            <color indexed="81"/>
            <rFont val="Tahoma"/>
            <family val="2"/>
          </rPr>
          <t>Becky Dzingeleski:</t>
        </r>
        <r>
          <rPr>
            <sz val="9"/>
            <color indexed="81"/>
            <rFont val="Tahoma"/>
            <family val="2"/>
          </rPr>
          <t xml:space="preserve">
Per FOD is a new Unit.  Contributions began in 2018</t>
        </r>
      </text>
    </comment>
    <comment ref="HTF19" authorId="0" shapeId="0" xr:uid="{E02F0EA6-ECC6-4DF9-872A-868BD80BC12A}">
      <text>
        <r>
          <rPr>
            <b/>
            <sz val="9"/>
            <color indexed="81"/>
            <rFont val="Tahoma"/>
            <family val="2"/>
          </rPr>
          <t>Becky Dzingeleski:</t>
        </r>
        <r>
          <rPr>
            <sz val="9"/>
            <color indexed="81"/>
            <rFont val="Tahoma"/>
            <family val="2"/>
          </rPr>
          <t xml:space="preserve">
Per FOD is a new Unit.  Contributions began in 2018</t>
        </r>
      </text>
    </comment>
    <comment ref="HTJ19" authorId="0" shapeId="0" xr:uid="{12E4C6F6-5468-4C3C-A1AF-FECB72C8BB8B}">
      <text>
        <r>
          <rPr>
            <b/>
            <sz val="9"/>
            <color indexed="81"/>
            <rFont val="Tahoma"/>
            <family val="2"/>
          </rPr>
          <t>Becky Dzingeleski:</t>
        </r>
        <r>
          <rPr>
            <sz val="9"/>
            <color indexed="81"/>
            <rFont val="Tahoma"/>
            <family val="2"/>
          </rPr>
          <t xml:space="preserve">
Per FOD is a new Unit.  Contributions began in 2018</t>
        </r>
      </text>
    </comment>
    <comment ref="HTN19" authorId="0" shapeId="0" xr:uid="{E8E38143-211A-466B-9A2A-D592237DAC8B}">
      <text>
        <r>
          <rPr>
            <b/>
            <sz val="9"/>
            <color indexed="81"/>
            <rFont val="Tahoma"/>
            <family val="2"/>
          </rPr>
          <t>Becky Dzingeleski:</t>
        </r>
        <r>
          <rPr>
            <sz val="9"/>
            <color indexed="81"/>
            <rFont val="Tahoma"/>
            <family val="2"/>
          </rPr>
          <t xml:space="preserve">
Per FOD is a new Unit.  Contributions began in 2018</t>
        </r>
      </text>
    </comment>
    <comment ref="HTR19" authorId="0" shapeId="0" xr:uid="{98087D23-0641-48DE-B876-E5665886A1CC}">
      <text>
        <r>
          <rPr>
            <b/>
            <sz val="9"/>
            <color indexed="81"/>
            <rFont val="Tahoma"/>
            <family val="2"/>
          </rPr>
          <t>Becky Dzingeleski:</t>
        </r>
        <r>
          <rPr>
            <sz val="9"/>
            <color indexed="81"/>
            <rFont val="Tahoma"/>
            <family val="2"/>
          </rPr>
          <t xml:space="preserve">
Per FOD is a new Unit.  Contributions began in 2018</t>
        </r>
      </text>
    </comment>
    <comment ref="HTV19" authorId="0" shapeId="0" xr:uid="{8180F530-9FD6-4392-B046-5BACA72C3960}">
      <text>
        <r>
          <rPr>
            <b/>
            <sz val="9"/>
            <color indexed="81"/>
            <rFont val="Tahoma"/>
            <family val="2"/>
          </rPr>
          <t>Becky Dzingeleski:</t>
        </r>
        <r>
          <rPr>
            <sz val="9"/>
            <color indexed="81"/>
            <rFont val="Tahoma"/>
            <family val="2"/>
          </rPr>
          <t xml:space="preserve">
Per FOD is a new Unit.  Contributions began in 2018</t>
        </r>
      </text>
    </comment>
    <comment ref="HTZ19" authorId="0" shapeId="0" xr:uid="{67C3B03E-F06C-41AD-9144-B85E163BB6C0}">
      <text>
        <r>
          <rPr>
            <b/>
            <sz val="9"/>
            <color indexed="81"/>
            <rFont val="Tahoma"/>
            <family val="2"/>
          </rPr>
          <t>Becky Dzingeleski:</t>
        </r>
        <r>
          <rPr>
            <sz val="9"/>
            <color indexed="81"/>
            <rFont val="Tahoma"/>
            <family val="2"/>
          </rPr>
          <t xml:space="preserve">
Per FOD is a new Unit.  Contributions began in 2018</t>
        </r>
      </text>
    </comment>
    <comment ref="HUD19" authorId="0" shapeId="0" xr:uid="{93918FF5-C105-429C-BBB9-EFD2DD247F7A}">
      <text>
        <r>
          <rPr>
            <b/>
            <sz val="9"/>
            <color indexed="81"/>
            <rFont val="Tahoma"/>
            <family val="2"/>
          </rPr>
          <t>Becky Dzingeleski:</t>
        </r>
        <r>
          <rPr>
            <sz val="9"/>
            <color indexed="81"/>
            <rFont val="Tahoma"/>
            <family val="2"/>
          </rPr>
          <t xml:space="preserve">
Per FOD is a new Unit.  Contributions began in 2018</t>
        </r>
      </text>
    </comment>
    <comment ref="HUH19" authorId="0" shapeId="0" xr:uid="{37444982-EF85-4B5A-B55B-814BA009ACC7}">
      <text>
        <r>
          <rPr>
            <b/>
            <sz val="9"/>
            <color indexed="81"/>
            <rFont val="Tahoma"/>
            <family val="2"/>
          </rPr>
          <t>Becky Dzingeleski:</t>
        </r>
        <r>
          <rPr>
            <sz val="9"/>
            <color indexed="81"/>
            <rFont val="Tahoma"/>
            <family val="2"/>
          </rPr>
          <t xml:space="preserve">
Per FOD is a new Unit.  Contributions began in 2018</t>
        </r>
      </text>
    </comment>
    <comment ref="HUL19" authorId="0" shapeId="0" xr:uid="{6E64BCDB-A62B-4248-8475-6B4452762611}">
      <text>
        <r>
          <rPr>
            <b/>
            <sz val="9"/>
            <color indexed="81"/>
            <rFont val="Tahoma"/>
            <family val="2"/>
          </rPr>
          <t>Becky Dzingeleski:</t>
        </r>
        <r>
          <rPr>
            <sz val="9"/>
            <color indexed="81"/>
            <rFont val="Tahoma"/>
            <family val="2"/>
          </rPr>
          <t xml:space="preserve">
Per FOD is a new Unit.  Contributions began in 2018</t>
        </r>
      </text>
    </comment>
    <comment ref="HUP19" authorId="0" shapeId="0" xr:uid="{5507A8F9-EA03-457D-9905-8A344BB3EF5B}">
      <text>
        <r>
          <rPr>
            <b/>
            <sz val="9"/>
            <color indexed="81"/>
            <rFont val="Tahoma"/>
            <family val="2"/>
          </rPr>
          <t>Becky Dzingeleski:</t>
        </r>
        <r>
          <rPr>
            <sz val="9"/>
            <color indexed="81"/>
            <rFont val="Tahoma"/>
            <family val="2"/>
          </rPr>
          <t xml:space="preserve">
Per FOD is a new Unit.  Contributions began in 2018</t>
        </r>
      </text>
    </comment>
    <comment ref="HUT19" authorId="0" shapeId="0" xr:uid="{B48485DB-6EA5-4E9D-96A8-DD84FD345358}">
      <text>
        <r>
          <rPr>
            <b/>
            <sz val="9"/>
            <color indexed="81"/>
            <rFont val="Tahoma"/>
            <family val="2"/>
          </rPr>
          <t>Becky Dzingeleski:</t>
        </r>
        <r>
          <rPr>
            <sz val="9"/>
            <color indexed="81"/>
            <rFont val="Tahoma"/>
            <family val="2"/>
          </rPr>
          <t xml:space="preserve">
Per FOD is a new Unit.  Contributions began in 2018</t>
        </r>
      </text>
    </comment>
    <comment ref="HUX19" authorId="0" shapeId="0" xr:uid="{E8D1B1F7-0004-4943-9F9D-09C3FF499E96}">
      <text>
        <r>
          <rPr>
            <b/>
            <sz val="9"/>
            <color indexed="81"/>
            <rFont val="Tahoma"/>
            <family val="2"/>
          </rPr>
          <t>Becky Dzingeleski:</t>
        </r>
        <r>
          <rPr>
            <sz val="9"/>
            <color indexed="81"/>
            <rFont val="Tahoma"/>
            <family val="2"/>
          </rPr>
          <t xml:space="preserve">
Per FOD is a new Unit.  Contributions began in 2018</t>
        </r>
      </text>
    </comment>
    <comment ref="HVB19" authorId="0" shapeId="0" xr:uid="{FE478387-B340-4BA8-9907-94F174596AE3}">
      <text>
        <r>
          <rPr>
            <b/>
            <sz val="9"/>
            <color indexed="81"/>
            <rFont val="Tahoma"/>
            <family val="2"/>
          </rPr>
          <t>Becky Dzingeleski:</t>
        </r>
        <r>
          <rPr>
            <sz val="9"/>
            <color indexed="81"/>
            <rFont val="Tahoma"/>
            <family val="2"/>
          </rPr>
          <t xml:space="preserve">
Per FOD is a new Unit.  Contributions began in 2018</t>
        </r>
      </text>
    </comment>
    <comment ref="HVF19" authorId="0" shapeId="0" xr:uid="{B8BEE811-A6AC-4005-AC85-F32C3F56F8FB}">
      <text>
        <r>
          <rPr>
            <b/>
            <sz val="9"/>
            <color indexed="81"/>
            <rFont val="Tahoma"/>
            <family val="2"/>
          </rPr>
          <t>Becky Dzingeleski:</t>
        </r>
        <r>
          <rPr>
            <sz val="9"/>
            <color indexed="81"/>
            <rFont val="Tahoma"/>
            <family val="2"/>
          </rPr>
          <t xml:space="preserve">
Per FOD is a new Unit.  Contributions began in 2018</t>
        </r>
      </text>
    </comment>
    <comment ref="HVJ19" authorId="0" shapeId="0" xr:uid="{C21E090D-4EA6-4350-A707-B6D47A59168A}">
      <text>
        <r>
          <rPr>
            <b/>
            <sz val="9"/>
            <color indexed="81"/>
            <rFont val="Tahoma"/>
            <family val="2"/>
          </rPr>
          <t>Becky Dzingeleski:</t>
        </r>
        <r>
          <rPr>
            <sz val="9"/>
            <color indexed="81"/>
            <rFont val="Tahoma"/>
            <family val="2"/>
          </rPr>
          <t xml:space="preserve">
Per FOD is a new Unit.  Contributions began in 2018</t>
        </r>
      </text>
    </comment>
    <comment ref="HVN19" authorId="0" shapeId="0" xr:uid="{54935ED2-EEE9-45F6-ABA0-CCD4261B690D}">
      <text>
        <r>
          <rPr>
            <b/>
            <sz val="9"/>
            <color indexed="81"/>
            <rFont val="Tahoma"/>
            <family val="2"/>
          </rPr>
          <t>Becky Dzingeleski:</t>
        </r>
        <r>
          <rPr>
            <sz val="9"/>
            <color indexed="81"/>
            <rFont val="Tahoma"/>
            <family val="2"/>
          </rPr>
          <t xml:space="preserve">
Per FOD is a new Unit.  Contributions began in 2018</t>
        </r>
      </text>
    </comment>
    <comment ref="HVR19" authorId="0" shapeId="0" xr:uid="{DEADBC3F-4085-4BA1-983F-5107381D9DE7}">
      <text>
        <r>
          <rPr>
            <b/>
            <sz val="9"/>
            <color indexed="81"/>
            <rFont val="Tahoma"/>
            <family val="2"/>
          </rPr>
          <t>Becky Dzingeleski:</t>
        </r>
        <r>
          <rPr>
            <sz val="9"/>
            <color indexed="81"/>
            <rFont val="Tahoma"/>
            <family val="2"/>
          </rPr>
          <t xml:space="preserve">
Per FOD is a new Unit.  Contributions began in 2018</t>
        </r>
      </text>
    </comment>
    <comment ref="HVV19" authorId="0" shapeId="0" xr:uid="{48DD043F-A7FF-4DDA-80FA-A119F998E396}">
      <text>
        <r>
          <rPr>
            <b/>
            <sz val="9"/>
            <color indexed="81"/>
            <rFont val="Tahoma"/>
            <family val="2"/>
          </rPr>
          <t>Becky Dzingeleski:</t>
        </r>
        <r>
          <rPr>
            <sz val="9"/>
            <color indexed="81"/>
            <rFont val="Tahoma"/>
            <family val="2"/>
          </rPr>
          <t xml:space="preserve">
Per FOD is a new Unit.  Contributions began in 2018</t>
        </r>
      </text>
    </comment>
    <comment ref="HVZ19" authorId="0" shapeId="0" xr:uid="{D6676825-9F91-4682-A4CE-A2F45AF7A0C6}">
      <text>
        <r>
          <rPr>
            <b/>
            <sz val="9"/>
            <color indexed="81"/>
            <rFont val="Tahoma"/>
            <family val="2"/>
          </rPr>
          <t>Becky Dzingeleski:</t>
        </r>
        <r>
          <rPr>
            <sz val="9"/>
            <color indexed="81"/>
            <rFont val="Tahoma"/>
            <family val="2"/>
          </rPr>
          <t xml:space="preserve">
Per FOD is a new Unit.  Contributions began in 2018</t>
        </r>
      </text>
    </comment>
    <comment ref="HWD19" authorId="0" shapeId="0" xr:uid="{A1D54234-60EF-4734-A37E-6C7AD6C82F37}">
      <text>
        <r>
          <rPr>
            <b/>
            <sz val="9"/>
            <color indexed="81"/>
            <rFont val="Tahoma"/>
            <family val="2"/>
          </rPr>
          <t>Becky Dzingeleski:</t>
        </r>
        <r>
          <rPr>
            <sz val="9"/>
            <color indexed="81"/>
            <rFont val="Tahoma"/>
            <family val="2"/>
          </rPr>
          <t xml:space="preserve">
Per FOD is a new Unit.  Contributions began in 2018</t>
        </r>
      </text>
    </comment>
    <comment ref="HWH19" authorId="0" shapeId="0" xr:uid="{E001CA60-E2A2-4896-98EA-CB1543E866F3}">
      <text>
        <r>
          <rPr>
            <b/>
            <sz val="9"/>
            <color indexed="81"/>
            <rFont val="Tahoma"/>
            <family val="2"/>
          </rPr>
          <t>Becky Dzingeleski:</t>
        </r>
        <r>
          <rPr>
            <sz val="9"/>
            <color indexed="81"/>
            <rFont val="Tahoma"/>
            <family val="2"/>
          </rPr>
          <t xml:space="preserve">
Per FOD is a new Unit.  Contributions began in 2018</t>
        </r>
      </text>
    </comment>
    <comment ref="HWL19" authorId="0" shapeId="0" xr:uid="{231D74B4-EA7A-40C1-8162-E189D09B0298}">
      <text>
        <r>
          <rPr>
            <b/>
            <sz val="9"/>
            <color indexed="81"/>
            <rFont val="Tahoma"/>
            <family val="2"/>
          </rPr>
          <t>Becky Dzingeleski:</t>
        </r>
        <r>
          <rPr>
            <sz val="9"/>
            <color indexed="81"/>
            <rFont val="Tahoma"/>
            <family val="2"/>
          </rPr>
          <t xml:space="preserve">
Per FOD is a new Unit.  Contributions began in 2018</t>
        </r>
      </text>
    </comment>
    <comment ref="HWP19" authorId="0" shapeId="0" xr:uid="{E7015F2A-FE2C-44B0-B654-57CD067F4230}">
      <text>
        <r>
          <rPr>
            <b/>
            <sz val="9"/>
            <color indexed="81"/>
            <rFont val="Tahoma"/>
            <family val="2"/>
          </rPr>
          <t>Becky Dzingeleski:</t>
        </r>
        <r>
          <rPr>
            <sz val="9"/>
            <color indexed="81"/>
            <rFont val="Tahoma"/>
            <family val="2"/>
          </rPr>
          <t xml:space="preserve">
Per FOD is a new Unit.  Contributions began in 2018</t>
        </r>
      </text>
    </comment>
    <comment ref="HWT19" authorId="0" shapeId="0" xr:uid="{F31CD66E-7416-4473-81D1-040B2B18AE80}">
      <text>
        <r>
          <rPr>
            <b/>
            <sz val="9"/>
            <color indexed="81"/>
            <rFont val="Tahoma"/>
            <family val="2"/>
          </rPr>
          <t>Becky Dzingeleski:</t>
        </r>
        <r>
          <rPr>
            <sz val="9"/>
            <color indexed="81"/>
            <rFont val="Tahoma"/>
            <family val="2"/>
          </rPr>
          <t xml:space="preserve">
Per FOD is a new Unit.  Contributions began in 2018</t>
        </r>
      </text>
    </comment>
    <comment ref="HWX19" authorId="0" shapeId="0" xr:uid="{95DDDB3B-42F4-4F4E-A7CA-CD0FC1D9A9C6}">
      <text>
        <r>
          <rPr>
            <b/>
            <sz val="9"/>
            <color indexed="81"/>
            <rFont val="Tahoma"/>
            <family val="2"/>
          </rPr>
          <t>Becky Dzingeleski:</t>
        </r>
        <r>
          <rPr>
            <sz val="9"/>
            <color indexed="81"/>
            <rFont val="Tahoma"/>
            <family val="2"/>
          </rPr>
          <t xml:space="preserve">
Per FOD is a new Unit.  Contributions began in 2018</t>
        </r>
      </text>
    </comment>
    <comment ref="HXB19" authorId="0" shapeId="0" xr:uid="{1F4231A0-D233-49B4-8198-A2BA0E8030B9}">
      <text>
        <r>
          <rPr>
            <b/>
            <sz val="9"/>
            <color indexed="81"/>
            <rFont val="Tahoma"/>
            <family val="2"/>
          </rPr>
          <t>Becky Dzingeleski:</t>
        </r>
        <r>
          <rPr>
            <sz val="9"/>
            <color indexed="81"/>
            <rFont val="Tahoma"/>
            <family val="2"/>
          </rPr>
          <t xml:space="preserve">
Per FOD is a new Unit.  Contributions began in 2018</t>
        </r>
      </text>
    </comment>
    <comment ref="HXF19" authorId="0" shapeId="0" xr:uid="{B270D0B6-378D-43F0-B6F7-21ECBDBB6A4F}">
      <text>
        <r>
          <rPr>
            <b/>
            <sz val="9"/>
            <color indexed="81"/>
            <rFont val="Tahoma"/>
            <family val="2"/>
          </rPr>
          <t>Becky Dzingeleski:</t>
        </r>
        <r>
          <rPr>
            <sz val="9"/>
            <color indexed="81"/>
            <rFont val="Tahoma"/>
            <family val="2"/>
          </rPr>
          <t xml:space="preserve">
Per FOD is a new Unit.  Contributions began in 2018</t>
        </r>
      </text>
    </comment>
    <comment ref="HXJ19" authorId="0" shapeId="0" xr:uid="{5AF4F83D-A882-46D5-9513-95C0CECF6498}">
      <text>
        <r>
          <rPr>
            <b/>
            <sz val="9"/>
            <color indexed="81"/>
            <rFont val="Tahoma"/>
            <family val="2"/>
          </rPr>
          <t>Becky Dzingeleski:</t>
        </r>
        <r>
          <rPr>
            <sz val="9"/>
            <color indexed="81"/>
            <rFont val="Tahoma"/>
            <family val="2"/>
          </rPr>
          <t xml:space="preserve">
Per FOD is a new Unit.  Contributions began in 2018</t>
        </r>
      </text>
    </comment>
    <comment ref="HXN19" authorId="0" shapeId="0" xr:uid="{DFEB610C-B58A-49A8-83D0-4CEE610E94EC}">
      <text>
        <r>
          <rPr>
            <b/>
            <sz val="9"/>
            <color indexed="81"/>
            <rFont val="Tahoma"/>
            <family val="2"/>
          </rPr>
          <t>Becky Dzingeleski:</t>
        </r>
        <r>
          <rPr>
            <sz val="9"/>
            <color indexed="81"/>
            <rFont val="Tahoma"/>
            <family val="2"/>
          </rPr>
          <t xml:space="preserve">
Per FOD is a new Unit.  Contributions began in 2018</t>
        </r>
      </text>
    </comment>
    <comment ref="HXR19" authorId="0" shapeId="0" xr:uid="{B507B282-22A8-4342-8179-AB1EAE335174}">
      <text>
        <r>
          <rPr>
            <b/>
            <sz val="9"/>
            <color indexed="81"/>
            <rFont val="Tahoma"/>
            <family val="2"/>
          </rPr>
          <t>Becky Dzingeleski:</t>
        </r>
        <r>
          <rPr>
            <sz val="9"/>
            <color indexed="81"/>
            <rFont val="Tahoma"/>
            <family val="2"/>
          </rPr>
          <t xml:space="preserve">
Per FOD is a new Unit.  Contributions began in 2018</t>
        </r>
      </text>
    </comment>
    <comment ref="HXV19" authorId="0" shapeId="0" xr:uid="{EE83526C-D05A-4383-ABB1-F1EE8189DE3F}">
      <text>
        <r>
          <rPr>
            <b/>
            <sz val="9"/>
            <color indexed="81"/>
            <rFont val="Tahoma"/>
            <family val="2"/>
          </rPr>
          <t>Becky Dzingeleski:</t>
        </r>
        <r>
          <rPr>
            <sz val="9"/>
            <color indexed="81"/>
            <rFont val="Tahoma"/>
            <family val="2"/>
          </rPr>
          <t xml:space="preserve">
Per FOD is a new Unit.  Contributions began in 2018</t>
        </r>
      </text>
    </comment>
    <comment ref="HXZ19" authorId="0" shapeId="0" xr:uid="{AE60A246-EFC0-4DDD-A8A9-461D5CB19E64}">
      <text>
        <r>
          <rPr>
            <b/>
            <sz val="9"/>
            <color indexed="81"/>
            <rFont val="Tahoma"/>
            <family val="2"/>
          </rPr>
          <t>Becky Dzingeleski:</t>
        </r>
        <r>
          <rPr>
            <sz val="9"/>
            <color indexed="81"/>
            <rFont val="Tahoma"/>
            <family val="2"/>
          </rPr>
          <t xml:space="preserve">
Per FOD is a new Unit.  Contributions began in 2018</t>
        </r>
      </text>
    </comment>
    <comment ref="HYD19" authorId="0" shapeId="0" xr:uid="{4D22E998-0863-48C7-86DF-D0CEB4486F46}">
      <text>
        <r>
          <rPr>
            <b/>
            <sz val="9"/>
            <color indexed="81"/>
            <rFont val="Tahoma"/>
            <family val="2"/>
          </rPr>
          <t>Becky Dzingeleski:</t>
        </r>
        <r>
          <rPr>
            <sz val="9"/>
            <color indexed="81"/>
            <rFont val="Tahoma"/>
            <family val="2"/>
          </rPr>
          <t xml:space="preserve">
Per FOD is a new Unit.  Contributions began in 2018</t>
        </r>
      </text>
    </comment>
    <comment ref="HYH19" authorId="0" shapeId="0" xr:uid="{7EB5F981-3676-4C36-B7AE-6708DB82D9AD}">
      <text>
        <r>
          <rPr>
            <b/>
            <sz val="9"/>
            <color indexed="81"/>
            <rFont val="Tahoma"/>
            <family val="2"/>
          </rPr>
          <t>Becky Dzingeleski:</t>
        </r>
        <r>
          <rPr>
            <sz val="9"/>
            <color indexed="81"/>
            <rFont val="Tahoma"/>
            <family val="2"/>
          </rPr>
          <t xml:space="preserve">
Per FOD is a new Unit.  Contributions began in 2018</t>
        </r>
      </text>
    </comment>
    <comment ref="HYL19" authorId="0" shapeId="0" xr:uid="{66E888E3-66BC-4D99-A0AF-CFA259603737}">
      <text>
        <r>
          <rPr>
            <b/>
            <sz val="9"/>
            <color indexed="81"/>
            <rFont val="Tahoma"/>
            <family val="2"/>
          </rPr>
          <t>Becky Dzingeleski:</t>
        </r>
        <r>
          <rPr>
            <sz val="9"/>
            <color indexed="81"/>
            <rFont val="Tahoma"/>
            <family val="2"/>
          </rPr>
          <t xml:space="preserve">
Per FOD is a new Unit.  Contributions began in 2018</t>
        </r>
      </text>
    </comment>
    <comment ref="HYP19" authorId="0" shapeId="0" xr:uid="{7F626BC1-E47C-4E69-AB61-57B0C4D868DF}">
      <text>
        <r>
          <rPr>
            <b/>
            <sz val="9"/>
            <color indexed="81"/>
            <rFont val="Tahoma"/>
            <family val="2"/>
          </rPr>
          <t>Becky Dzingeleski:</t>
        </r>
        <r>
          <rPr>
            <sz val="9"/>
            <color indexed="81"/>
            <rFont val="Tahoma"/>
            <family val="2"/>
          </rPr>
          <t xml:space="preserve">
Per FOD is a new Unit.  Contributions began in 2018</t>
        </r>
      </text>
    </comment>
    <comment ref="HYT19" authorId="0" shapeId="0" xr:uid="{13451963-4E99-48B0-88F5-DCC809D2BCA1}">
      <text>
        <r>
          <rPr>
            <b/>
            <sz val="9"/>
            <color indexed="81"/>
            <rFont val="Tahoma"/>
            <family val="2"/>
          </rPr>
          <t>Becky Dzingeleski:</t>
        </r>
        <r>
          <rPr>
            <sz val="9"/>
            <color indexed="81"/>
            <rFont val="Tahoma"/>
            <family val="2"/>
          </rPr>
          <t xml:space="preserve">
Per FOD is a new Unit.  Contributions began in 2018</t>
        </r>
      </text>
    </comment>
    <comment ref="HYX19" authorId="0" shapeId="0" xr:uid="{835ADC96-AF6B-4DD2-A491-EC1E0E43CEB5}">
      <text>
        <r>
          <rPr>
            <b/>
            <sz val="9"/>
            <color indexed="81"/>
            <rFont val="Tahoma"/>
            <family val="2"/>
          </rPr>
          <t>Becky Dzingeleski:</t>
        </r>
        <r>
          <rPr>
            <sz val="9"/>
            <color indexed="81"/>
            <rFont val="Tahoma"/>
            <family val="2"/>
          </rPr>
          <t xml:space="preserve">
Per FOD is a new Unit.  Contributions began in 2018</t>
        </r>
      </text>
    </comment>
    <comment ref="HZB19" authorId="0" shapeId="0" xr:uid="{3E9224F7-117E-4D45-96DD-3048FA26D182}">
      <text>
        <r>
          <rPr>
            <b/>
            <sz val="9"/>
            <color indexed="81"/>
            <rFont val="Tahoma"/>
            <family val="2"/>
          </rPr>
          <t>Becky Dzingeleski:</t>
        </r>
        <r>
          <rPr>
            <sz val="9"/>
            <color indexed="81"/>
            <rFont val="Tahoma"/>
            <family val="2"/>
          </rPr>
          <t xml:space="preserve">
Per FOD is a new Unit.  Contributions began in 2018</t>
        </r>
      </text>
    </comment>
    <comment ref="HZF19" authorId="0" shapeId="0" xr:uid="{09966688-8E49-4AD0-B200-DFB4EFF351C6}">
      <text>
        <r>
          <rPr>
            <b/>
            <sz val="9"/>
            <color indexed="81"/>
            <rFont val="Tahoma"/>
            <family val="2"/>
          </rPr>
          <t>Becky Dzingeleski:</t>
        </r>
        <r>
          <rPr>
            <sz val="9"/>
            <color indexed="81"/>
            <rFont val="Tahoma"/>
            <family val="2"/>
          </rPr>
          <t xml:space="preserve">
Per FOD is a new Unit.  Contributions began in 2018</t>
        </r>
      </text>
    </comment>
    <comment ref="HZJ19" authorId="0" shapeId="0" xr:uid="{27CAF088-203E-4B98-BD85-F3F43725F0F0}">
      <text>
        <r>
          <rPr>
            <b/>
            <sz val="9"/>
            <color indexed="81"/>
            <rFont val="Tahoma"/>
            <family val="2"/>
          </rPr>
          <t>Becky Dzingeleski:</t>
        </r>
        <r>
          <rPr>
            <sz val="9"/>
            <color indexed="81"/>
            <rFont val="Tahoma"/>
            <family val="2"/>
          </rPr>
          <t xml:space="preserve">
Per FOD is a new Unit.  Contributions began in 2018</t>
        </r>
      </text>
    </comment>
    <comment ref="HZN19" authorId="0" shapeId="0" xr:uid="{A916E9EB-C4E8-4859-B7F9-439593D7A766}">
      <text>
        <r>
          <rPr>
            <b/>
            <sz val="9"/>
            <color indexed="81"/>
            <rFont val="Tahoma"/>
            <family val="2"/>
          </rPr>
          <t>Becky Dzingeleski:</t>
        </r>
        <r>
          <rPr>
            <sz val="9"/>
            <color indexed="81"/>
            <rFont val="Tahoma"/>
            <family val="2"/>
          </rPr>
          <t xml:space="preserve">
Per FOD is a new Unit.  Contributions began in 2018</t>
        </r>
      </text>
    </comment>
    <comment ref="HZR19" authorId="0" shapeId="0" xr:uid="{DD7910A1-C5CB-4128-AB69-FFFE41684A82}">
      <text>
        <r>
          <rPr>
            <b/>
            <sz val="9"/>
            <color indexed="81"/>
            <rFont val="Tahoma"/>
            <family val="2"/>
          </rPr>
          <t>Becky Dzingeleski:</t>
        </r>
        <r>
          <rPr>
            <sz val="9"/>
            <color indexed="81"/>
            <rFont val="Tahoma"/>
            <family val="2"/>
          </rPr>
          <t xml:space="preserve">
Per FOD is a new Unit.  Contributions began in 2018</t>
        </r>
      </text>
    </comment>
    <comment ref="HZV19" authorId="0" shapeId="0" xr:uid="{D4156C7A-DD6C-4E78-B5A8-253D0AC418B3}">
      <text>
        <r>
          <rPr>
            <b/>
            <sz val="9"/>
            <color indexed="81"/>
            <rFont val="Tahoma"/>
            <family val="2"/>
          </rPr>
          <t>Becky Dzingeleski:</t>
        </r>
        <r>
          <rPr>
            <sz val="9"/>
            <color indexed="81"/>
            <rFont val="Tahoma"/>
            <family val="2"/>
          </rPr>
          <t xml:space="preserve">
Per FOD is a new Unit.  Contributions began in 2018</t>
        </r>
      </text>
    </comment>
    <comment ref="HZZ19" authorId="0" shapeId="0" xr:uid="{83532210-05CF-4D14-91D8-C860F6BC5DD7}">
      <text>
        <r>
          <rPr>
            <b/>
            <sz val="9"/>
            <color indexed="81"/>
            <rFont val="Tahoma"/>
            <family val="2"/>
          </rPr>
          <t>Becky Dzingeleski:</t>
        </r>
        <r>
          <rPr>
            <sz val="9"/>
            <color indexed="81"/>
            <rFont val="Tahoma"/>
            <family val="2"/>
          </rPr>
          <t xml:space="preserve">
Per FOD is a new Unit.  Contributions began in 2018</t>
        </r>
      </text>
    </comment>
    <comment ref="IAD19" authorId="0" shapeId="0" xr:uid="{51BC73D2-1019-4B09-BBD6-7E4FE89AA793}">
      <text>
        <r>
          <rPr>
            <b/>
            <sz val="9"/>
            <color indexed="81"/>
            <rFont val="Tahoma"/>
            <family val="2"/>
          </rPr>
          <t>Becky Dzingeleski:</t>
        </r>
        <r>
          <rPr>
            <sz val="9"/>
            <color indexed="81"/>
            <rFont val="Tahoma"/>
            <family val="2"/>
          </rPr>
          <t xml:space="preserve">
Per FOD is a new Unit.  Contributions began in 2018</t>
        </r>
      </text>
    </comment>
    <comment ref="IAH19" authorId="0" shapeId="0" xr:uid="{531B6E4B-FF0A-4178-895E-13D17908F93F}">
      <text>
        <r>
          <rPr>
            <b/>
            <sz val="9"/>
            <color indexed="81"/>
            <rFont val="Tahoma"/>
            <family val="2"/>
          </rPr>
          <t>Becky Dzingeleski:</t>
        </r>
        <r>
          <rPr>
            <sz val="9"/>
            <color indexed="81"/>
            <rFont val="Tahoma"/>
            <family val="2"/>
          </rPr>
          <t xml:space="preserve">
Per FOD is a new Unit.  Contributions began in 2018</t>
        </r>
      </text>
    </comment>
    <comment ref="IAL19" authorId="0" shapeId="0" xr:uid="{A3211660-727F-4944-B5F8-2B3FDE2A8B85}">
      <text>
        <r>
          <rPr>
            <b/>
            <sz val="9"/>
            <color indexed="81"/>
            <rFont val="Tahoma"/>
            <family val="2"/>
          </rPr>
          <t>Becky Dzingeleski:</t>
        </r>
        <r>
          <rPr>
            <sz val="9"/>
            <color indexed="81"/>
            <rFont val="Tahoma"/>
            <family val="2"/>
          </rPr>
          <t xml:space="preserve">
Per FOD is a new Unit.  Contributions began in 2018</t>
        </r>
      </text>
    </comment>
    <comment ref="IAP19" authorId="0" shapeId="0" xr:uid="{4D60AC76-071C-40B1-AB22-697B38D9BA0E}">
      <text>
        <r>
          <rPr>
            <b/>
            <sz val="9"/>
            <color indexed="81"/>
            <rFont val="Tahoma"/>
            <family val="2"/>
          </rPr>
          <t>Becky Dzingeleski:</t>
        </r>
        <r>
          <rPr>
            <sz val="9"/>
            <color indexed="81"/>
            <rFont val="Tahoma"/>
            <family val="2"/>
          </rPr>
          <t xml:space="preserve">
Per FOD is a new Unit.  Contributions began in 2018</t>
        </r>
      </text>
    </comment>
    <comment ref="IAT19" authorId="0" shapeId="0" xr:uid="{79FAEE7F-E9FE-4B33-8A20-C0DDEF67BC00}">
      <text>
        <r>
          <rPr>
            <b/>
            <sz val="9"/>
            <color indexed="81"/>
            <rFont val="Tahoma"/>
            <family val="2"/>
          </rPr>
          <t>Becky Dzingeleski:</t>
        </r>
        <r>
          <rPr>
            <sz val="9"/>
            <color indexed="81"/>
            <rFont val="Tahoma"/>
            <family val="2"/>
          </rPr>
          <t xml:space="preserve">
Per FOD is a new Unit.  Contributions began in 2018</t>
        </r>
      </text>
    </comment>
    <comment ref="IAX19" authorId="0" shapeId="0" xr:uid="{448F6E6D-EFB3-4AC2-84A2-546F923D69DE}">
      <text>
        <r>
          <rPr>
            <b/>
            <sz val="9"/>
            <color indexed="81"/>
            <rFont val="Tahoma"/>
            <family val="2"/>
          </rPr>
          <t>Becky Dzingeleski:</t>
        </r>
        <r>
          <rPr>
            <sz val="9"/>
            <color indexed="81"/>
            <rFont val="Tahoma"/>
            <family val="2"/>
          </rPr>
          <t xml:space="preserve">
Per FOD is a new Unit.  Contributions began in 2018</t>
        </r>
      </text>
    </comment>
    <comment ref="IBB19" authorId="0" shapeId="0" xr:uid="{C57BE05D-7855-4FC4-9025-879FB5A3E107}">
      <text>
        <r>
          <rPr>
            <b/>
            <sz val="9"/>
            <color indexed="81"/>
            <rFont val="Tahoma"/>
            <family val="2"/>
          </rPr>
          <t>Becky Dzingeleski:</t>
        </r>
        <r>
          <rPr>
            <sz val="9"/>
            <color indexed="81"/>
            <rFont val="Tahoma"/>
            <family val="2"/>
          </rPr>
          <t xml:space="preserve">
Per FOD is a new Unit.  Contributions began in 2018</t>
        </r>
      </text>
    </comment>
    <comment ref="IBF19" authorId="0" shapeId="0" xr:uid="{7E8F2A72-A973-4944-B880-9AEDB0A4F864}">
      <text>
        <r>
          <rPr>
            <b/>
            <sz val="9"/>
            <color indexed="81"/>
            <rFont val="Tahoma"/>
            <family val="2"/>
          </rPr>
          <t>Becky Dzingeleski:</t>
        </r>
        <r>
          <rPr>
            <sz val="9"/>
            <color indexed="81"/>
            <rFont val="Tahoma"/>
            <family val="2"/>
          </rPr>
          <t xml:space="preserve">
Per FOD is a new Unit.  Contributions began in 2018</t>
        </r>
      </text>
    </comment>
    <comment ref="IBJ19" authorId="0" shapeId="0" xr:uid="{81DDCB4D-00AD-4102-A9FC-F1B760359F22}">
      <text>
        <r>
          <rPr>
            <b/>
            <sz val="9"/>
            <color indexed="81"/>
            <rFont val="Tahoma"/>
            <family val="2"/>
          </rPr>
          <t>Becky Dzingeleski:</t>
        </r>
        <r>
          <rPr>
            <sz val="9"/>
            <color indexed="81"/>
            <rFont val="Tahoma"/>
            <family val="2"/>
          </rPr>
          <t xml:space="preserve">
Per FOD is a new Unit.  Contributions began in 2018</t>
        </r>
      </text>
    </comment>
    <comment ref="IBN19" authorId="0" shapeId="0" xr:uid="{FF5426C9-8C66-4BB4-A75C-F18903C149D4}">
      <text>
        <r>
          <rPr>
            <b/>
            <sz val="9"/>
            <color indexed="81"/>
            <rFont val="Tahoma"/>
            <family val="2"/>
          </rPr>
          <t>Becky Dzingeleski:</t>
        </r>
        <r>
          <rPr>
            <sz val="9"/>
            <color indexed="81"/>
            <rFont val="Tahoma"/>
            <family val="2"/>
          </rPr>
          <t xml:space="preserve">
Per FOD is a new Unit.  Contributions began in 2018</t>
        </r>
      </text>
    </comment>
    <comment ref="IBR19" authorId="0" shapeId="0" xr:uid="{B721BD90-7BFE-4933-AF9E-D446D7D8CD1B}">
      <text>
        <r>
          <rPr>
            <b/>
            <sz val="9"/>
            <color indexed="81"/>
            <rFont val="Tahoma"/>
            <family val="2"/>
          </rPr>
          <t>Becky Dzingeleski:</t>
        </r>
        <r>
          <rPr>
            <sz val="9"/>
            <color indexed="81"/>
            <rFont val="Tahoma"/>
            <family val="2"/>
          </rPr>
          <t xml:space="preserve">
Per FOD is a new Unit.  Contributions began in 2018</t>
        </r>
      </text>
    </comment>
    <comment ref="IBV19" authorId="0" shapeId="0" xr:uid="{E1BC75AB-C395-4082-A5F0-0EBE4C64E288}">
      <text>
        <r>
          <rPr>
            <b/>
            <sz val="9"/>
            <color indexed="81"/>
            <rFont val="Tahoma"/>
            <family val="2"/>
          </rPr>
          <t>Becky Dzingeleski:</t>
        </r>
        <r>
          <rPr>
            <sz val="9"/>
            <color indexed="81"/>
            <rFont val="Tahoma"/>
            <family val="2"/>
          </rPr>
          <t xml:space="preserve">
Per FOD is a new Unit.  Contributions began in 2018</t>
        </r>
      </text>
    </comment>
    <comment ref="IBZ19" authorId="0" shapeId="0" xr:uid="{A2354043-298E-4354-88AE-A4D392A5FEDC}">
      <text>
        <r>
          <rPr>
            <b/>
            <sz val="9"/>
            <color indexed="81"/>
            <rFont val="Tahoma"/>
            <family val="2"/>
          </rPr>
          <t>Becky Dzingeleski:</t>
        </r>
        <r>
          <rPr>
            <sz val="9"/>
            <color indexed="81"/>
            <rFont val="Tahoma"/>
            <family val="2"/>
          </rPr>
          <t xml:space="preserve">
Per FOD is a new Unit.  Contributions began in 2018</t>
        </r>
      </text>
    </comment>
    <comment ref="ICD19" authorId="0" shapeId="0" xr:uid="{B8441F24-19CC-408B-B7FF-611BC7717890}">
      <text>
        <r>
          <rPr>
            <b/>
            <sz val="9"/>
            <color indexed="81"/>
            <rFont val="Tahoma"/>
            <family val="2"/>
          </rPr>
          <t>Becky Dzingeleski:</t>
        </r>
        <r>
          <rPr>
            <sz val="9"/>
            <color indexed="81"/>
            <rFont val="Tahoma"/>
            <family val="2"/>
          </rPr>
          <t xml:space="preserve">
Per FOD is a new Unit.  Contributions began in 2018</t>
        </r>
      </text>
    </comment>
    <comment ref="ICH19" authorId="0" shapeId="0" xr:uid="{8A9E0DD2-8BD9-49CA-8C85-0FE5CD8EE71E}">
      <text>
        <r>
          <rPr>
            <b/>
            <sz val="9"/>
            <color indexed="81"/>
            <rFont val="Tahoma"/>
            <family val="2"/>
          </rPr>
          <t>Becky Dzingeleski:</t>
        </r>
        <r>
          <rPr>
            <sz val="9"/>
            <color indexed="81"/>
            <rFont val="Tahoma"/>
            <family val="2"/>
          </rPr>
          <t xml:space="preserve">
Per FOD is a new Unit.  Contributions began in 2018</t>
        </r>
      </text>
    </comment>
    <comment ref="ICL19" authorId="0" shapeId="0" xr:uid="{0C32132B-FDA3-4FED-9822-BA6C6042A590}">
      <text>
        <r>
          <rPr>
            <b/>
            <sz val="9"/>
            <color indexed="81"/>
            <rFont val="Tahoma"/>
            <family val="2"/>
          </rPr>
          <t>Becky Dzingeleski:</t>
        </r>
        <r>
          <rPr>
            <sz val="9"/>
            <color indexed="81"/>
            <rFont val="Tahoma"/>
            <family val="2"/>
          </rPr>
          <t xml:space="preserve">
Per FOD is a new Unit.  Contributions began in 2018</t>
        </r>
      </text>
    </comment>
    <comment ref="ICP19" authorId="0" shapeId="0" xr:uid="{19026B68-B988-4F54-84B4-0DD0217A5A58}">
      <text>
        <r>
          <rPr>
            <b/>
            <sz val="9"/>
            <color indexed="81"/>
            <rFont val="Tahoma"/>
            <family val="2"/>
          </rPr>
          <t>Becky Dzingeleski:</t>
        </r>
        <r>
          <rPr>
            <sz val="9"/>
            <color indexed="81"/>
            <rFont val="Tahoma"/>
            <family val="2"/>
          </rPr>
          <t xml:space="preserve">
Per FOD is a new Unit.  Contributions began in 2018</t>
        </r>
      </text>
    </comment>
    <comment ref="ICT19" authorId="0" shapeId="0" xr:uid="{4C589089-19A4-478B-BC9A-53A662668212}">
      <text>
        <r>
          <rPr>
            <b/>
            <sz val="9"/>
            <color indexed="81"/>
            <rFont val="Tahoma"/>
            <family val="2"/>
          </rPr>
          <t>Becky Dzingeleski:</t>
        </r>
        <r>
          <rPr>
            <sz val="9"/>
            <color indexed="81"/>
            <rFont val="Tahoma"/>
            <family val="2"/>
          </rPr>
          <t xml:space="preserve">
Per FOD is a new Unit.  Contributions began in 2018</t>
        </r>
      </text>
    </comment>
    <comment ref="ICX19" authorId="0" shapeId="0" xr:uid="{167C2C6D-09AA-49BD-AAB2-F6C904A2CAEC}">
      <text>
        <r>
          <rPr>
            <b/>
            <sz val="9"/>
            <color indexed="81"/>
            <rFont val="Tahoma"/>
            <family val="2"/>
          </rPr>
          <t>Becky Dzingeleski:</t>
        </r>
        <r>
          <rPr>
            <sz val="9"/>
            <color indexed="81"/>
            <rFont val="Tahoma"/>
            <family val="2"/>
          </rPr>
          <t xml:space="preserve">
Per FOD is a new Unit.  Contributions began in 2018</t>
        </r>
      </text>
    </comment>
    <comment ref="IDB19" authorId="0" shapeId="0" xr:uid="{848B9DF0-045C-4F06-AF73-9272BFE8F99F}">
      <text>
        <r>
          <rPr>
            <b/>
            <sz val="9"/>
            <color indexed="81"/>
            <rFont val="Tahoma"/>
            <family val="2"/>
          </rPr>
          <t>Becky Dzingeleski:</t>
        </r>
        <r>
          <rPr>
            <sz val="9"/>
            <color indexed="81"/>
            <rFont val="Tahoma"/>
            <family val="2"/>
          </rPr>
          <t xml:space="preserve">
Per FOD is a new Unit.  Contributions began in 2018</t>
        </r>
      </text>
    </comment>
    <comment ref="IDF19" authorId="0" shapeId="0" xr:uid="{45DF95C1-300B-4C8B-8780-B6BC1A324A3D}">
      <text>
        <r>
          <rPr>
            <b/>
            <sz val="9"/>
            <color indexed="81"/>
            <rFont val="Tahoma"/>
            <family val="2"/>
          </rPr>
          <t>Becky Dzingeleski:</t>
        </r>
        <r>
          <rPr>
            <sz val="9"/>
            <color indexed="81"/>
            <rFont val="Tahoma"/>
            <family val="2"/>
          </rPr>
          <t xml:space="preserve">
Per FOD is a new Unit.  Contributions began in 2018</t>
        </r>
      </text>
    </comment>
    <comment ref="IDJ19" authorId="0" shapeId="0" xr:uid="{B11A87A5-CA30-4EA6-9D93-B0FDE2BEC226}">
      <text>
        <r>
          <rPr>
            <b/>
            <sz val="9"/>
            <color indexed="81"/>
            <rFont val="Tahoma"/>
            <family val="2"/>
          </rPr>
          <t>Becky Dzingeleski:</t>
        </r>
        <r>
          <rPr>
            <sz val="9"/>
            <color indexed="81"/>
            <rFont val="Tahoma"/>
            <family val="2"/>
          </rPr>
          <t xml:space="preserve">
Per FOD is a new Unit.  Contributions began in 2018</t>
        </r>
      </text>
    </comment>
    <comment ref="IDN19" authorId="0" shapeId="0" xr:uid="{EAFD906F-053A-4ED3-B769-B1F4CE4AED5E}">
      <text>
        <r>
          <rPr>
            <b/>
            <sz val="9"/>
            <color indexed="81"/>
            <rFont val="Tahoma"/>
            <family val="2"/>
          </rPr>
          <t>Becky Dzingeleski:</t>
        </r>
        <r>
          <rPr>
            <sz val="9"/>
            <color indexed="81"/>
            <rFont val="Tahoma"/>
            <family val="2"/>
          </rPr>
          <t xml:space="preserve">
Per FOD is a new Unit.  Contributions began in 2018</t>
        </r>
      </text>
    </comment>
    <comment ref="IDR19" authorId="0" shapeId="0" xr:uid="{22BEAFA2-1778-460C-B5A7-0B48898433BC}">
      <text>
        <r>
          <rPr>
            <b/>
            <sz val="9"/>
            <color indexed="81"/>
            <rFont val="Tahoma"/>
            <family val="2"/>
          </rPr>
          <t>Becky Dzingeleski:</t>
        </r>
        <r>
          <rPr>
            <sz val="9"/>
            <color indexed="81"/>
            <rFont val="Tahoma"/>
            <family val="2"/>
          </rPr>
          <t xml:space="preserve">
Per FOD is a new Unit.  Contributions began in 2018</t>
        </r>
      </text>
    </comment>
    <comment ref="IDV19" authorId="0" shapeId="0" xr:uid="{CC2DCCB2-EC47-4C23-B09D-3986227F92CF}">
      <text>
        <r>
          <rPr>
            <b/>
            <sz val="9"/>
            <color indexed="81"/>
            <rFont val="Tahoma"/>
            <family val="2"/>
          </rPr>
          <t>Becky Dzingeleski:</t>
        </r>
        <r>
          <rPr>
            <sz val="9"/>
            <color indexed="81"/>
            <rFont val="Tahoma"/>
            <family val="2"/>
          </rPr>
          <t xml:space="preserve">
Per FOD is a new Unit.  Contributions began in 2018</t>
        </r>
      </text>
    </comment>
    <comment ref="IDZ19" authorId="0" shapeId="0" xr:uid="{BB8E59E8-DCC0-46C9-A3DD-D0DEC9C19F49}">
      <text>
        <r>
          <rPr>
            <b/>
            <sz val="9"/>
            <color indexed="81"/>
            <rFont val="Tahoma"/>
            <family val="2"/>
          </rPr>
          <t>Becky Dzingeleski:</t>
        </r>
        <r>
          <rPr>
            <sz val="9"/>
            <color indexed="81"/>
            <rFont val="Tahoma"/>
            <family val="2"/>
          </rPr>
          <t xml:space="preserve">
Per FOD is a new Unit.  Contributions began in 2018</t>
        </r>
      </text>
    </comment>
    <comment ref="IED19" authorId="0" shapeId="0" xr:uid="{3543D6DA-A7C5-43F7-A8E4-8F6E3C95B6EE}">
      <text>
        <r>
          <rPr>
            <b/>
            <sz val="9"/>
            <color indexed="81"/>
            <rFont val="Tahoma"/>
            <family val="2"/>
          </rPr>
          <t>Becky Dzingeleski:</t>
        </r>
        <r>
          <rPr>
            <sz val="9"/>
            <color indexed="81"/>
            <rFont val="Tahoma"/>
            <family val="2"/>
          </rPr>
          <t xml:space="preserve">
Per FOD is a new Unit.  Contributions began in 2018</t>
        </r>
      </text>
    </comment>
    <comment ref="IEH19" authorId="0" shapeId="0" xr:uid="{7019A548-0C23-43D4-974F-5F490E160A2E}">
      <text>
        <r>
          <rPr>
            <b/>
            <sz val="9"/>
            <color indexed="81"/>
            <rFont val="Tahoma"/>
            <family val="2"/>
          </rPr>
          <t>Becky Dzingeleski:</t>
        </r>
        <r>
          <rPr>
            <sz val="9"/>
            <color indexed="81"/>
            <rFont val="Tahoma"/>
            <family val="2"/>
          </rPr>
          <t xml:space="preserve">
Per FOD is a new Unit.  Contributions began in 2018</t>
        </r>
      </text>
    </comment>
    <comment ref="IEL19" authorId="0" shapeId="0" xr:uid="{41E3A88C-20AD-489B-8F38-93F1E5039F0A}">
      <text>
        <r>
          <rPr>
            <b/>
            <sz val="9"/>
            <color indexed="81"/>
            <rFont val="Tahoma"/>
            <family val="2"/>
          </rPr>
          <t>Becky Dzingeleski:</t>
        </r>
        <r>
          <rPr>
            <sz val="9"/>
            <color indexed="81"/>
            <rFont val="Tahoma"/>
            <family val="2"/>
          </rPr>
          <t xml:space="preserve">
Per FOD is a new Unit.  Contributions began in 2018</t>
        </r>
      </text>
    </comment>
    <comment ref="IEP19" authorId="0" shapeId="0" xr:uid="{BF166D1E-B657-40F7-8439-1845F73A855A}">
      <text>
        <r>
          <rPr>
            <b/>
            <sz val="9"/>
            <color indexed="81"/>
            <rFont val="Tahoma"/>
            <family val="2"/>
          </rPr>
          <t>Becky Dzingeleski:</t>
        </r>
        <r>
          <rPr>
            <sz val="9"/>
            <color indexed="81"/>
            <rFont val="Tahoma"/>
            <family val="2"/>
          </rPr>
          <t xml:space="preserve">
Per FOD is a new Unit.  Contributions began in 2018</t>
        </r>
      </text>
    </comment>
    <comment ref="IET19" authorId="0" shapeId="0" xr:uid="{E8205890-4C08-44FE-83DE-903163B4AF18}">
      <text>
        <r>
          <rPr>
            <b/>
            <sz val="9"/>
            <color indexed="81"/>
            <rFont val="Tahoma"/>
            <family val="2"/>
          </rPr>
          <t>Becky Dzingeleski:</t>
        </r>
        <r>
          <rPr>
            <sz val="9"/>
            <color indexed="81"/>
            <rFont val="Tahoma"/>
            <family val="2"/>
          </rPr>
          <t xml:space="preserve">
Per FOD is a new Unit.  Contributions began in 2018</t>
        </r>
      </text>
    </comment>
    <comment ref="IEX19" authorId="0" shapeId="0" xr:uid="{868B2DA2-13A3-4CB2-8C74-90D177A0709A}">
      <text>
        <r>
          <rPr>
            <b/>
            <sz val="9"/>
            <color indexed="81"/>
            <rFont val="Tahoma"/>
            <family val="2"/>
          </rPr>
          <t>Becky Dzingeleski:</t>
        </r>
        <r>
          <rPr>
            <sz val="9"/>
            <color indexed="81"/>
            <rFont val="Tahoma"/>
            <family val="2"/>
          </rPr>
          <t xml:space="preserve">
Per FOD is a new Unit.  Contributions began in 2018</t>
        </r>
      </text>
    </comment>
    <comment ref="IFB19" authorId="0" shapeId="0" xr:uid="{492A0A6A-DF16-4008-A3B2-78C1F1CA1483}">
      <text>
        <r>
          <rPr>
            <b/>
            <sz val="9"/>
            <color indexed="81"/>
            <rFont val="Tahoma"/>
            <family val="2"/>
          </rPr>
          <t>Becky Dzingeleski:</t>
        </r>
        <r>
          <rPr>
            <sz val="9"/>
            <color indexed="81"/>
            <rFont val="Tahoma"/>
            <family val="2"/>
          </rPr>
          <t xml:space="preserve">
Per FOD is a new Unit.  Contributions began in 2018</t>
        </r>
      </text>
    </comment>
    <comment ref="IFF19" authorId="0" shapeId="0" xr:uid="{F906EE92-D983-48F1-9192-702A36B83CEC}">
      <text>
        <r>
          <rPr>
            <b/>
            <sz val="9"/>
            <color indexed="81"/>
            <rFont val="Tahoma"/>
            <family val="2"/>
          </rPr>
          <t>Becky Dzingeleski:</t>
        </r>
        <r>
          <rPr>
            <sz val="9"/>
            <color indexed="81"/>
            <rFont val="Tahoma"/>
            <family val="2"/>
          </rPr>
          <t xml:space="preserve">
Per FOD is a new Unit.  Contributions began in 2018</t>
        </r>
      </text>
    </comment>
    <comment ref="IFJ19" authorId="0" shapeId="0" xr:uid="{C1A22FBD-CECD-4D78-8E16-88DB8B3C4B98}">
      <text>
        <r>
          <rPr>
            <b/>
            <sz val="9"/>
            <color indexed="81"/>
            <rFont val="Tahoma"/>
            <family val="2"/>
          </rPr>
          <t>Becky Dzingeleski:</t>
        </r>
        <r>
          <rPr>
            <sz val="9"/>
            <color indexed="81"/>
            <rFont val="Tahoma"/>
            <family val="2"/>
          </rPr>
          <t xml:space="preserve">
Per FOD is a new Unit.  Contributions began in 2018</t>
        </r>
      </text>
    </comment>
    <comment ref="IFN19" authorId="0" shapeId="0" xr:uid="{575C1EFA-AC10-418E-9D15-3778362F03C2}">
      <text>
        <r>
          <rPr>
            <b/>
            <sz val="9"/>
            <color indexed="81"/>
            <rFont val="Tahoma"/>
            <family val="2"/>
          </rPr>
          <t>Becky Dzingeleski:</t>
        </r>
        <r>
          <rPr>
            <sz val="9"/>
            <color indexed="81"/>
            <rFont val="Tahoma"/>
            <family val="2"/>
          </rPr>
          <t xml:space="preserve">
Per FOD is a new Unit.  Contributions began in 2018</t>
        </r>
      </text>
    </comment>
    <comment ref="IFR19" authorId="0" shapeId="0" xr:uid="{4C378B29-B686-4E8D-9432-98B830092AC3}">
      <text>
        <r>
          <rPr>
            <b/>
            <sz val="9"/>
            <color indexed="81"/>
            <rFont val="Tahoma"/>
            <family val="2"/>
          </rPr>
          <t>Becky Dzingeleski:</t>
        </r>
        <r>
          <rPr>
            <sz val="9"/>
            <color indexed="81"/>
            <rFont val="Tahoma"/>
            <family val="2"/>
          </rPr>
          <t xml:space="preserve">
Per FOD is a new Unit.  Contributions began in 2018</t>
        </r>
      </text>
    </comment>
    <comment ref="IFV19" authorId="0" shapeId="0" xr:uid="{66104FF1-970E-40B4-9E0A-F70CC3B7962C}">
      <text>
        <r>
          <rPr>
            <b/>
            <sz val="9"/>
            <color indexed="81"/>
            <rFont val="Tahoma"/>
            <family val="2"/>
          </rPr>
          <t>Becky Dzingeleski:</t>
        </r>
        <r>
          <rPr>
            <sz val="9"/>
            <color indexed="81"/>
            <rFont val="Tahoma"/>
            <family val="2"/>
          </rPr>
          <t xml:space="preserve">
Per FOD is a new Unit.  Contributions began in 2018</t>
        </r>
      </text>
    </comment>
    <comment ref="IFZ19" authorId="0" shapeId="0" xr:uid="{3975F01B-6DD8-41EB-A683-A33C9142E045}">
      <text>
        <r>
          <rPr>
            <b/>
            <sz val="9"/>
            <color indexed="81"/>
            <rFont val="Tahoma"/>
            <family val="2"/>
          </rPr>
          <t>Becky Dzingeleski:</t>
        </r>
        <r>
          <rPr>
            <sz val="9"/>
            <color indexed="81"/>
            <rFont val="Tahoma"/>
            <family val="2"/>
          </rPr>
          <t xml:space="preserve">
Per FOD is a new Unit.  Contributions began in 2018</t>
        </r>
      </text>
    </comment>
    <comment ref="IGD19" authorId="0" shapeId="0" xr:uid="{62260160-3F8D-4A7C-B314-73228AB2D90E}">
      <text>
        <r>
          <rPr>
            <b/>
            <sz val="9"/>
            <color indexed="81"/>
            <rFont val="Tahoma"/>
            <family val="2"/>
          </rPr>
          <t>Becky Dzingeleski:</t>
        </r>
        <r>
          <rPr>
            <sz val="9"/>
            <color indexed="81"/>
            <rFont val="Tahoma"/>
            <family val="2"/>
          </rPr>
          <t xml:space="preserve">
Per FOD is a new Unit.  Contributions began in 2018</t>
        </r>
      </text>
    </comment>
    <comment ref="IGH19" authorId="0" shapeId="0" xr:uid="{14568C52-EE62-4EEF-9EF8-C1236FACAEE3}">
      <text>
        <r>
          <rPr>
            <b/>
            <sz val="9"/>
            <color indexed="81"/>
            <rFont val="Tahoma"/>
            <family val="2"/>
          </rPr>
          <t>Becky Dzingeleski:</t>
        </r>
        <r>
          <rPr>
            <sz val="9"/>
            <color indexed="81"/>
            <rFont val="Tahoma"/>
            <family val="2"/>
          </rPr>
          <t xml:space="preserve">
Per FOD is a new Unit.  Contributions began in 2018</t>
        </r>
      </text>
    </comment>
    <comment ref="IGL19" authorId="0" shapeId="0" xr:uid="{2502917E-4DCE-46F4-A8FE-73C9CE20F8ED}">
      <text>
        <r>
          <rPr>
            <b/>
            <sz val="9"/>
            <color indexed="81"/>
            <rFont val="Tahoma"/>
            <family val="2"/>
          </rPr>
          <t>Becky Dzingeleski:</t>
        </r>
        <r>
          <rPr>
            <sz val="9"/>
            <color indexed="81"/>
            <rFont val="Tahoma"/>
            <family val="2"/>
          </rPr>
          <t xml:space="preserve">
Per FOD is a new Unit.  Contributions began in 2018</t>
        </r>
      </text>
    </comment>
    <comment ref="IGP19" authorId="0" shapeId="0" xr:uid="{5771046A-C56F-450B-A884-A3B0F49B9478}">
      <text>
        <r>
          <rPr>
            <b/>
            <sz val="9"/>
            <color indexed="81"/>
            <rFont val="Tahoma"/>
            <family val="2"/>
          </rPr>
          <t>Becky Dzingeleski:</t>
        </r>
        <r>
          <rPr>
            <sz val="9"/>
            <color indexed="81"/>
            <rFont val="Tahoma"/>
            <family val="2"/>
          </rPr>
          <t xml:space="preserve">
Per FOD is a new Unit.  Contributions began in 2018</t>
        </r>
      </text>
    </comment>
    <comment ref="IGT19" authorId="0" shapeId="0" xr:uid="{B1B5436E-FC12-4F63-983A-F688A2D41820}">
      <text>
        <r>
          <rPr>
            <b/>
            <sz val="9"/>
            <color indexed="81"/>
            <rFont val="Tahoma"/>
            <family val="2"/>
          </rPr>
          <t>Becky Dzingeleski:</t>
        </r>
        <r>
          <rPr>
            <sz val="9"/>
            <color indexed="81"/>
            <rFont val="Tahoma"/>
            <family val="2"/>
          </rPr>
          <t xml:space="preserve">
Per FOD is a new Unit.  Contributions began in 2018</t>
        </r>
      </text>
    </comment>
    <comment ref="IGX19" authorId="0" shapeId="0" xr:uid="{3C18C314-96CE-4275-8774-013C53CF7290}">
      <text>
        <r>
          <rPr>
            <b/>
            <sz val="9"/>
            <color indexed="81"/>
            <rFont val="Tahoma"/>
            <family val="2"/>
          </rPr>
          <t>Becky Dzingeleski:</t>
        </r>
        <r>
          <rPr>
            <sz val="9"/>
            <color indexed="81"/>
            <rFont val="Tahoma"/>
            <family val="2"/>
          </rPr>
          <t xml:space="preserve">
Per FOD is a new Unit.  Contributions began in 2018</t>
        </r>
      </text>
    </comment>
    <comment ref="IHB19" authorId="0" shapeId="0" xr:uid="{0F57601B-45E1-43D0-B5DD-F3445A1DD265}">
      <text>
        <r>
          <rPr>
            <b/>
            <sz val="9"/>
            <color indexed="81"/>
            <rFont val="Tahoma"/>
            <family val="2"/>
          </rPr>
          <t>Becky Dzingeleski:</t>
        </r>
        <r>
          <rPr>
            <sz val="9"/>
            <color indexed="81"/>
            <rFont val="Tahoma"/>
            <family val="2"/>
          </rPr>
          <t xml:space="preserve">
Per FOD is a new Unit.  Contributions began in 2018</t>
        </r>
      </text>
    </comment>
    <comment ref="IHF19" authorId="0" shapeId="0" xr:uid="{7913C553-2538-4DF2-A87F-C59DA18CAF93}">
      <text>
        <r>
          <rPr>
            <b/>
            <sz val="9"/>
            <color indexed="81"/>
            <rFont val="Tahoma"/>
            <family val="2"/>
          </rPr>
          <t>Becky Dzingeleski:</t>
        </r>
        <r>
          <rPr>
            <sz val="9"/>
            <color indexed="81"/>
            <rFont val="Tahoma"/>
            <family val="2"/>
          </rPr>
          <t xml:space="preserve">
Per FOD is a new Unit.  Contributions began in 2018</t>
        </r>
      </text>
    </comment>
    <comment ref="IHJ19" authorId="0" shapeId="0" xr:uid="{AAD62F15-9915-4317-BCF2-E81947C05EE3}">
      <text>
        <r>
          <rPr>
            <b/>
            <sz val="9"/>
            <color indexed="81"/>
            <rFont val="Tahoma"/>
            <family val="2"/>
          </rPr>
          <t>Becky Dzingeleski:</t>
        </r>
        <r>
          <rPr>
            <sz val="9"/>
            <color indexed="81"/>
            <rFont val="Tahoma"/>
            <family val="2"/>
          </rPr>
          <t xml:space="preserve">
Per FOD is a new Unit.  Contributions began in 2018</t>
        </r>
      </text>
    </comment>
    <comment ref="IHN19" authorId="0" shapeId="0" xr:uid="{26405CA1-8F9C-4405-ABEC-798C884FE778}">
      <text>
        <r>
          <rPr>
            <b/>
            <sz val="9"/>
            <color indexed="81"/>
            <rFont val="Tahoma"/>
            <family val="2"/>
          </rPr>
          <t>Becky Dzingeleski:</t>
        </r>
        <r>
          <rPr>
            <sz val="9"/>
            <color indexed="81"/>
            <rFont val="Tahoma"/>
            <family val="2"/>
          </rPr>
          <t xml:space="preserve">
Per FOD is a new Unit.  Contributions began in 2018</t>
        </r>
      </text>
    </comment>
    <comment ref="IHR19" authorId="0" shapeId="0" xr:uid="{4633EAE2-0D05-4FF7-A19B-7988CCF45EBE}">
      <text>
        <r>
          <rPr>
            <b/>
            <sz val="9"/>
            <color indexed="81"/>
            <rFont val="Tahoma"/>
            <family val="2"/>
          </rPr>
          <t>Becky Dzingeleski:</t>
        </r>
        <r>
          <rPr>
            <sz val="9"/>
            <color indexed="81"/>
            <rFont val="Tahoma"/>
            <family val="2"/>
          </rPr>
          <t xml:space="preserve">
Per FOD is a new Unit.  Contributions began in 2018</t>
        </r>
      </text>
    </comment>
    <comment ref="IHV19" authorId="0" shapeId="0" xr:uid="{240AA68B-C56E-4AA7-9E55-1367669F31BD}">
      <text>
        <r>
          <rPr>
            <b/>
            <sz val="9"/>
            <color indexed="81"/>
            <rFont val="Tahoma"/>
            <family val="2"/>
          </rPr>
          <t>Becky Dzingeleski:</t>
        </r>
        <r>
          <rPr>
            <sz val="9"/>
            <color indexed="81"/>
            <rFont val="Tahoma"/>
            <family val="2"/>
          </rPr>
          <t xml:space="preserve">
Per FOD is a new Unit.  Contributions began in 2018</t>
        </r>
      </text>
    </comment>
    <comment ref="IHZ19" authorId="0" shapeId="0" xr:uid="{64DDE6CB-E500-4CE4-84B6-C35DB157EEA0}">
      <text>
        <r>
          <rPr>
            <b/>
            <sz val="9"/>
            <color indexed="81"/>
            <rFont val="Tahoma"/>
            <family val="2"/>
          </rPr>
          <t>Becky Dzingeleski:</t>
        </r>
        <r>
          <rPr>
            <sz val="9"/>
            <color indexed="81"/>
            <rFont val="Tahoma"/>
            <family val="2"/>
          </rPr>
          <t xml:space="preserve">
Per FOD is a new Unit.  Contributions began in 2018</t>
        </r>
      </text>
    </comment>
    <comment ref="IID19" authorId="0" shapeId="0" xr:uid="{B2388EFE-2DE5-44CB-813D-9893D66F95B3}">
      <text>
        <r>
          <rPr>
            <b/>
            <sz val="9"/>
            <color indexed="81"/>
            <rFont val="Tahoma"/>
            <family val="2"/>
          </rPr>
          <t>Becky Dzingeleski:</t>
        </r>
        <r>
          <rPr>
            <sz val="9"/>
            <color indexed="81"/>
            <rFont val="Tahoma"/>
            <family val="2"/>
          </rPr>
          <t xml:space="preserve">
Per FOD is a new Unit.  Contributions began in 2018</t>
        </r>
      </text>
    </comment>
    <comment ref="IIH19" authorId="0" shapeId="0" xr:uid="{1B758C3A-1859-43A7-8886-06A7808EA10F}">
      <text>
        <r>
          <rPr>
            <b/>
            <sz val="9"/>
            <color indexed="81"/>
            <rFont val="Tahoma"/>
            <family val="2"/>
          </rPr>
          <t>Becky Dzingeleski:</t>
        </r>
        <r>
          <rPr>
            <sz val="9"/>
            <color indexed="81"/>
            <rFont val="Tahoma"/>
            <family val="2"/>
          </rPr>
          <t xml:space="preserve">
Per FOD is a new Unit.  Contributions began in 2018</t>
        </r>
      </text>
    </comment>
    <comment ref="IIL19" authorId="0" shapeId="0" xr:uid="{85DC5500-48AD-401C-BF93-034E66B6E415}">
      <text>
        <r>
          <rPr>
            <b/>
            <sz val="9"/>
            <color indexed="81"/>
            <rFont val="Tahoma"/>
            <family val="2"/>
          </rPr>
          <t>Becky Dzingeleski:</t>
        </r>
        <r>
          <rPr>
            <sz val="9"/>
            <color indexed="81"/>
            <rFont val="Tahoma"/>
            <family val="2"/>
          </rPr>
          <t xml:space="preserve">
Per FOD is a new Unit.  Contributions began in 2018</t>
        </r>
      </text>
    </comment>
    <comment ref="IIP19" authorId="0" shapeId="0" xr:uid="{E9923F51-D11F-4A74-8F5F-91DB0383BF6D}">
      <text>
        <r>
          <rPr>
            <b/>
            <sz val="9"/>
            <color indexed="81"/>
            <rFont val="Tahoma"/>
            <family val="2"/>
          </rPr>
          <t>Becky Dzingeleski:</t>
        </r>
        <r>
          <rPr>
            <sz val="9"/>
            <color indexed="81"/>
            <rFont val="Tahoma"/>
            <family val="2"/>
          </rPr>
          <t xml:space="preserve">
Per FOD is a new Unit.  Contributions began in 2018</t>
        </r>
      </text>
    </comment>
    <comment ref="IIT19" authorId="0" shapeId="0" xr:uid="{229AEFC0-F27A-4322-BA00-8AE20CECE56E}">
      <text>
        <r>
          <rPr>
            <b/>
            <sz val="9"/>
            <color indexed="81"/>
            <rFont val="Tahoma"/>
            <family val="2"/>
          </rPr>
          <t>Becky Dzingeleski:</t>
        </r>
        <r>
          <rPr>
            <sz val="9"/>
            <color indexed="81"/>
            <rFont val="Tahoma"/>
            <family val="2"/>
          </rPr>
          <t xml:space="preserve">
Per FOD is a new Unit.  Contributions began in 2018</t>
        </r>
      </text>
    </comment>
    <comment ref="IIX19" authorId="0" shapeId="0" xr:uid="{229F74D9-C351-4D3D-A0B2-E5E572070DCF}">
      <text>
        <r>
          <rPr>
            <b/>
            <sz val="9"/>
            <color indexed="81"/>
            <rFont val="Tahoma"/>
            <family val="2"/>
          </rPr>
          <t>Becky Dzingeleski:</t>
        </r>
        <r>
          <rPr>
            <sz val="9"/>
            <color indexed="81"/>
            <rFont val="Tahoma"/>
            <family val="2"/>
          </rPr>
          <t xml:space="preserve">
Per FOD is a new Unit.  Contributions began in 2018</t>
        </r>
      </text>
    </comment>
    <comment ref="IJB19" authorId="0" shapeId="0" xr:uid="{A5EF5A5C-0095-4C93-9F5E-B3D5B1F004C6}">
      <text>
        <r>
          <rPr>
            <b/>
            <sz val="9"/>
            <color indexed="81"/>
            <rFont val="Tahoma"/>
            <family val="2"/>
          </rPr>
          <t>Becky Dzingeleski:</t>
        </r>
        <r>
          <rPr>
            <sz val="9"/>
            <color indexed="81"/>
            <rFont val="Tahoma"/>
            <family val="2"/>
          </rPr>
          <t xml:space="preserve">
Per FOD is a new Unit.  Contributions began in 2018</t>
        </r>
      </text>
    </comment>
    <comment ref="IJF19" authorId="0" shapeId="0" xr:uid="{75047824-22E8-49C1-838A-2074EAE2A865}">
      <text>
        <r>
          <rPr>
            <b/>
            <sz val="9"/>
            <color indexed="81"/>
            <rFont val="Tahoma"/>
            <family val="2"/>
          </rPr>
          <t>Becky Dzingeleski:</t>
        </r>
        <r>
          <rPr>
            <sz val="9"/>
            <color indexed="81"/>
            <rFont val="Tahoma"/>
            <family val="2"/>
          </rPr>
          <t xml:space="preserve">
Per FOD is a new Unit.  Contributions began in 2018</t>
        </r>
      </text>
    </comment>
    <comment ref="IJJ19" authorId="0" shapeId="0" xr:uid="{194B478D-D3A3-4F85-A6F3-CEDCAC4A3EB3}">
      <text>
        <r>
          <rPr>
            <b/>
            <sz val="9"/>
            <color indexed="81"/>
            <rFont val="Tahoma"/>
            <family val="2"/>
          </rPr>
          <t>Becky Dzingeleski:</t>
        </r>
        <r>
          <rPr>
            <sz val="9"/>
            <color indexed="81"/>
            <rFont val="Tahoma"/>
            <family val="2"/>
          </rPr>
          <t xml:space="preserve">
Per FOD is a new Unit.  Contributions began in 2018</t>
        </r>
      </text>
    </comment>
    <comment ref="IJN19" authorId="0" shapeId="0" xr:uid="{9F598A10-7203-4235-AB44-513419F16E44}">
      <text>
        <r>
          <rPr>
            <b/>
            <sz val="9"/>
            <color indexed="81"/>
            <rFont val="Tahoma"/>
            <family val="2"/>
          </rPr>
          <t>Becky Dzingeleski:</t>
        </r>
        <r>
          <rPr>
            <sz val="9"/>
            <color indexed="81"/>
            <rFont val="Tahoma"/>
            <family val="2"/>
          </rPr>
          <t xml:space="preserve">
Per FOD is a new Unit.  Contributions began in 2018</t>
        </r>
      </text>
    </comment>
    <comment ref="IJR19" authorId="0" shapeId="0" xr:uid="{EDBA6E1E-A882-4936-8B26-8473EB0D40A4}">
      <text>
        <r>
          <rPr>
            <b/>
            <sz val="9"/>
            <color indexed="81"/>
            <rFont val="Tahoma"/>
            <family val="2"/>
          </rPr>
          <t>Becky Dzingeleski:</t>
        </r>
        <r>
          <rPr>
            <sz val="9"/>
            <color indexed="81"/>
            <rFont val="Tahoma"/>
            <family val="2"/>
          </rPr>
          <t xml:space="preserve">
Per FOD is a new Unit.  Contributions began in 2018</t>
        </r>
      </text>
    </comment>
    <comment ref="IJV19" authorId="0" shapeId="0" xr:uid="{24D3A9BC-838F-4403-8314-65E86986E9DB}">
      <text>
        <r>
          <rPr>
            <b/>
            <sz val="9"/>
            <color indexed="81"/>
            <rFont val="Tahoma"/>
            <family val="2"/>
          </rPr>
          <t>Becky Dzingeleski:</t>
        </r>
        <r>
          <rPr>
            <sz val="9"/>
            <color indexed="81"/>
            <rFont val="Tahoma"/>
            <family val="2"/>
          </rPr>
          <t xml:space="preserve">
Per FOD is a new Unit.  Contributions began in 2018</t>
        </r>
      </text>
    </comment>
    <comment ref="IJZ19" authorId="0" shapeId="0" xr:uid="{9DE30EF6-7345-431F-9415-DBFFF8B44880}">
      <text>
        <r>
          <rPr>
            <b/>
            <sz val="9"/>
            <color indexed="81"/>
            <rFont val="Tahoma"/>
            <family val="2"/>
          </rPr>
          <t>Becky Dzingeleski:</t>
        </r>
        <r>
          <rPr>
            <sz val="9"/>
            <color indexed="81"/>
            <rFont val="Tahoma"/>
            <family val="2"/>
          </rPr>
          <t xml:space="preserve">
Per FOD is a new Unit.  Contributions began in 2018</t>
        </r>
      </text>
    </comment>
    <comment ref="IKD19" authorId="0" shapeId="0" xr:uid="{D1B17BA0-0A28-49F2-ABB2-7FA940C63E15}">
      <text>
        <r>
          <rPr>
            <b/>
            <sz val="9"/>
            <color indexed="81"/>
            <rFont val="Tahoma"/>
            <family val="2"/>
          </rPr>
          <t>Becky Dzingeleski:</t>
        </r>
        <r>
          <rPr>
            <sz val="9"/>
            <color indexed="81"/>
            <rFont val="Tahoma"/>
            <family val="2"/>
          </rPr>
          <t xml:space="preserve">
Per FOD is a new Unit.  Contributions began in 2018</t>
        </r>
      </text>
    </comment>
    <comment ref="IKH19" authorId="0" shapeId="0" xr:uid="{2618A280-44E1-42E0-B2D4-C9BBA424C197}">
      <text>
        <r>
          <rPr>
            <b/>
            <sz val="9"/>
            <color indexed="81"/>
            <rFont val="Tahoma"/>
            <family val="2"/>
          </rPr>
          <t>Becky Dzingeleski:</t>
        </r>
        <r>
          <rPr>
            <sz val="9"/>
            <color indexed="81"/>
            <rFont val="Tahoma"/>
            <family val="2"/>
          </rPr>
          <t xml:space="preserve">
Per FOD is a new Unit.  Contributions began in 2018</t>
        </r>
      </text>
    </comment>
    <comment ref="IKL19" authorId="0" shapeId="0" xr:uid="{9A36DDA7-9632-40C0-86E2-5A867557AEB6}">
      <text>
        <r>
          <rPr>
            <b/>
            <sz val="9"/>
            <color indexed="81"/>
            <rFont val="Tahoma"/>
            <family val="2"/>
          </rPr>
          <t>Becky Dzingeleski:</t>
        </r>
        <r>
          <rPr>
            <sz val="9"/>
            <color indexed="81"/>
            <rFont val="Tahoma"/>
            <family val="2"/>
          </rPr>
          <t xml:space="preserve">
Per FOD is a new Unit.  Contributions began in 2018</t>
        </r>
      </text>
    </comment>
    <comment ref="IKP19" authorId="0" shapeId="0" xr:uid="{6421C009-6412-4823-8E08-11B1D11BFE0F}">
      <text>
        <r>
          <rPr>
            <b/>
            <sz val="9"/>
            <color indexed="81"/>
            <rFont val="Tahoma"/>
            <family val="2"/>
          </rPr>
          <t>Becky Dzingeleski:</t>
        </r>
        <r>
          <rPr>
            <sz val="9"/>
            <color indexed="81"/>
            <rFont val="Tahoma"/>
            <family val="2"/>
          </rPr>
          <t xml:space="preserve">
Per FOD is a new Unit.  Contributions began in 2018</t>
        </r>
      </text>
    </comment>
    <comment ref="IKT19" authorId="0" shapeId="0" xr:uid="{59A81A78-A4ED-4231-A2AB-63D48D9C5E82}">
      <text>
        <r>
          <rPr>
            <b/>
            <sz val="9"/>
            <color indexed="81"/>
            <rFont val="Tahoma"/>
            <family val="2"/>
          </rPr>
          <t>Becky Dzingeleski:</t>
        </r>
        <r>
          <rPr>
            <sz val="9"/>
            <color indexed="81"/>
            <rFont val="Tahoma"/>
            <family val="2"/>
          </rPr>
          <t xml:space="preserve">
Per FOD is a new Unit.  Contributions began in 2018</t>
        </r>
      </text>
    </comment>
    <comment ref="IKX19" authorId="0" shapeId="0" xr:uid="{E4761ABD-7E59-4ECC-B027-31C8B4C2953D}">
      <text>
        <r>
          <rPr>
            <b/>
            <sz val="9"/>
            <color indexed="81"/>
            <rFont val="Tahoma"/>
            <family val="2"/>
          </rPr>
          <t>Becky Dzingeleski:</t>
        </r>
        <r>
          <rPr>
            <sz val="9"/>
            <color indexed="81"/>
            <rFont val="Tahoma"/>
            <family val="2"/>
          </rPr>
          <t xml:space="preserve">
Per FOD is a new Unit.  Contributions began in 2018</t>
        </r>
      </text>
    </comment>
    <comment ref="ILB19" authorId="0" shapeId="0" xr:uid="{757ECA09-3B3B-4D0A-8FDD-EF064C298A7C}">
      <text>
        <r>
          <rPr>
            <b/>
            <sz val="9"/>
            <color indexed="81"/>
            <rFont val="Tahoma"/>
            <family val="2"/>
          </rPr>
          <t>Becky Dzingeleski:</t>
        </r>
        <r>
          <rPr>
            <sz val="9"/>
            <color indexed="81"/>
            <rFont val="Tahoma"/>
            <family val="2"/>
          </rPr>
          <t xml:space="preserve">
Per FOD is a new Unit.  Contributions began in 2018</t>
        </r>
      </text>
    </comment>
    <comment ref="ILF19" authorId="0" shapeId="0" xr:uid="{58454FD2-4AAD-4478-8726-6750E54FA609}">
      <text>
        <r>
          <rPr>
            <b/>
            <sz val="9"/>
            <color indexed="81"/>
            <rFont val="Tahoma"/>
            <family val="2"/>
          </rPr>
          <t>Becky Dzingeleski:</t>
        </r>
        <r>
          <rPr>
            <sz val="9"/>
            <color indexed="81"/>
            <rFont val="Tahoma"/>
            <family val="2"/>
          </rPr>
          <t xml:space="preserve">
Per FOD is a new Unit.  Contributions began in 2018</t>
        </r>
      </text>
    </comment>
    <comment ref="ILJ19" authorId="0" shapeId="0" xr:uid="{491EF5ED-3658-4974-A640-4B857CEA7DF6}">
      <text>
        <r>
          <rPr>
            <b/>
            <sz val="9"/>
            <color indexed="81"/>
            <rFont val="Tahoma"/>
            <family val="2"/>
          </rPr>
          <t>Becky Dzingeleski:</t>
        </r>
        <r>
          <rPr>
            <sz val="9"/>
            <color indexed="81"/>
            <rFont val="Tahoma"/>
            <family val="2"/>
          </rPr>
          <t xml:space="preserve">
Per FOD is a new Unit.  Contributions began in 2018</t>
        </r>
      </text>
    </comment>
    <comment ref="ILN19" authorId="0" shapeId="0" xr:uid="{508DC8E5-BA8D-4038-856D-D18C28901FD9}">
      <text>
        <r>
          <rPr>
            <b/>
            <sz val="9"/>
            <color indexed="81"/>
            <rFont val="Tahoma"/>
            <family val="2"/>
          </rPr>
          <t>Becky Dzingeleski:</t>
        </r>
        <r>
          <rPr>
            <sz val="9"/>
            <color indexed="81"/>
            <rFont val="Tahoma"/>
            <family val="2"/>
          </rPr>
          <t xml:space="preserve">
Per FOD is a new Unit.  Contributions began in 2018</t>
        </r>
      </text>
    </comment>
    <comment ref="ILR19" authorId="0" shapeId="0" xr:uid="{06749691-E25D-401C-8768-31FA403E3C39}">
      <text>
        <r>
          <rPr>
            <b/>
            <sz val="9"/>
            <color indexed="81"/>
            <rFont val="Tahoma"/>
            <family val="2"/>
          </rPr>
          <t>Becky Dzingeleski:</t>
        </r>
        <r>
          <rPr>
            <sz val="9"/>
            <color indexed="81"/>
            <rFont val="Tahoma"/>
            <family val="2"/>
          </rPr>
          <t xml:space="preserve">
Per FOD is a new Unit.  Contributions began in 2018</t>
        </r>
      </text>
    </comment>
    <comment ref="ILV19" authorId="0" shapeId="0" xr:uid="{F6EDE43B-2021-46E7-AF5C-7DA94332B473}">
      <text>
        <r>
          <rPr>
            <b/>
            <sz val="9"/>
            <color indexed="81"/>
            <rFont val="Tahoma"/>
            <family val="2"/>
          </rPr>
          <t>Becky Dzingeleski:</t>
        </r>
        <r>
          <rPr>
            <sz val="9"/>
            <color indexed="81"/>
            <rFont val="Tahoma"/>
            <family val="2"/>
          </rPr>
          <t xml:space="preserve">
Per FOD is a new Unit.  Contributions began in 2018</t>
        </r>
      </text>
    </comment>
    <comment ref="ILZ19" authorId="0" shapeId="0" xr:uid="{BABF4D9A-79AF-4C3C-BEAB-C336E2249274}">
      <text>
        <r>
          <rPr>
            <b/>
            <sz val="9"/>
            <color indexed="81"/>
            <rFont val="Tahoma"/>
            <family val="2"/>
          </rPr>
          <t>Becky Dzingeleski:</t>
        </r>
        <r>
          <rPr>
            <sz val="9"/>
            <color indexed="81"/>
            <rFont val="Tahoma"/>
            <family val="2"/>
          </rPr>
          <t xml:space="preserve">
Per FOD is a new Unit.  Contributions began in 2018</t>
        </r>
      </text>
    </comment>
    <comment ref="IMD19" authorId="0" shapeId="0" xr:uid="{EB185F92-F3E8-4BD5-8ABC-C1224494B6B3}">
      <text>
        <r>
          <rPr>
            <b/>
            <sz val="9"/>
            <color indexed="81"/>
            <rFont val="Tahoma"/>
            <family val="2"/>
          </rPr>
          <t>Becky Dzingeleski:</t>
        </r>
        <r>
          <rPr>
            <sz val="9"/>
            <color indexed="81"/>
            <rFont val="Tahoma"/>
            <family val="2"/>
          </rPr>
          <t xml:space="preserve">
Per FOD is a new Unit.  Contributions began in 2018</t>
        </r>
      </text>
    </comment>
    <comment ref="IMH19" authorId="0" shapeId="0" xr:uid="{B8399089-A7A9-44A6-BF0E-7F8E6BE880A2}">
      <text>
        <r>
          <rPr>
            <b/>
            <sz val="9"/>
            <color indexed="81"/>
            <rFont val="Tahoma"/>
            <family val="2"/>
          </rPr>
          <t>Becky Dzingeleski:</t>
        </r>
        <r>
          <rPr>
            <sz val="9"/>
            <color indexed="81"/>
            <rFont val="Tahoma"/>
            <family val="2"/>
          </rPr>
          <t xml:space="preserve">
Per FOD is a new Unit.  Contributions began in 2018</t>
        </r>
      </text>
    </comment>
    <comment ref="IML19" authorId="0" shapeId="0" xr:uid="{0A5D5E29-E088-4944-B5A6-DEF0A134ED7D}">
      <text>
        <r>
          <rPr>
            <b/>
            <sz val="9"/>
            <color indexed="81"/>
            <rFont val="Tahoma"/>
            <family val="2"/>
          </rPr>
          <t>Becky Dzingeleski:</t>
        </r>
        <r>
          <rPr>
            <sz val="9"/>
            <color indexed="81"/>
            <rFont val="Tahoma"/>
            <family val="2"/>
          </rPr>
          <t xml:space="preserve">
Per FOD is a new Unit.  Contributions began in 2018</t>
        </r>
      </text>
    </comment>
    <comment ref="IMP19" authorId="0" shapeId="0" xr:uid="{BF466A6E-FE5F-4787-9658-A52B172B69C8}">
      <text>
        <r>
          <rPr>
            <b/>
            <sz val="9"/>
            <color indexed="81"/>
            <rFont val="Tahoma"/>
            <family val="2"/>
          </rPr>
          <t>Becky Dzingeleski:</t>
        </r>
        <r>
          <rPr>
            <sz val="9"/>
            <color indexed="81"/>
            <rFont val="Tahoma"/>
            <family val="2"/>
          </rPr>
          <t xml:space="preserve">
Per FOD is a new Unit.  Contributions began in 2018</t>
        </r>
      </text>
    </comment>
    <comment ref="IMT19" authorId="0" shapeId="0" xr:uid="{FC0240DE-2D4E-4126-9F7E-AF0883A5F5A2}">
      <text>
        <r>
          <rPr>
            <b/>
            <sz val="9"/>
            <color indexed="81"/>
            <rFont val="Tahoma"/>
            <family val="2"/>
          </rPr>
          <t>Becky Dzingeleski:</t>
        </r>
        <r>
          <rPr>
            <sz val="9"/>
            <color indexed="81"/>
            <rFont val="Tahoma"/>
            <family val="2"/>
          </rPr>
          <t xml:space="preserve">
Per FOD is a new Unit.  Contributions began in 2018</t>
        </r>
      </text>
    </comment>
    <comment ref="IMX19" authorId="0" shapeId="0" xr:uid="{74CCBEE4-B464-408F-81FF-03485B53B9FD}">
      <text>
        <r>
          <rPr>
            <b/>
            <sz val="9"/>
            <color indexed="81"/>
            <rFont val="Tahoma"/>
            <family val="2"/>
          </rPr>
          <t>Becky Dzingeleski:</t>
        </r>
        <r>
          <rPr>
            <sz val="9"/>
            <color indexed="81"/>
            <rFont val="Tahoma"/>
            <family val="2"/>
          </rPr>
          <t xml:space="preserve">
Per FOD is a new Unit.  Contributions began in 2018</t>
        </r>
      </text>
    </comment>
    <comment ref="INB19" authorId="0" shapeId="0" xr:uid="{01654A7D-5AC0-4484-A1D8-CB7110F7ACC0}">
      <text>
        <r>
          <rPr>
            <b/>
            <sz val="9"/>
            <color indexed="81"/>
            <rFont val="Tahoma"/>
            <family val="2"/>
          </rPr>
          <t>Becky Dzingeleski:</t>
        </r>
        <r>
          <rPr>
            <sz val="9"/>
            <color indexed="81"/>
            <rFont val="Tahoma"/>
            <family val="2"/>
          </rPr>
          <t xml:space="preserve">
Per FOD is a new Unit.  Contributions began in 2018</t>
        </r>
      </text>
    </comment>
    <comment ref="INF19" authorId="0" shapeId="0" xr:uid="{F01DEA5B-8BB1-40A0-80F3-DB8E33F7ABD0}">
      <text>
        <r>
          <rPr>
            <b/>
            <sz val="9"/>
            <color indexed="81"/>
            <rFont val="Tahoma"/>
            <family val="2"/>
          </rPr>
          <t>Becky Dzingeleski:</t>
        </r>
        <r>
          <rPr>
            <sz val="9"/>
            <color indexed="81"/>
            <rFont val="Tahoma"/>
            <family val="2"/>
          </rPr>
          <t xml:space="preserve">
Per FOD is a new Unit.  Contributions began in 2018</t>
        </r>
      </text>
    </comment>
    <comment ref="INJ19" authorId="0" shapeId="0" xr:uid="{D4E09D2F-C426-47B9-8D36-C5F1A45DC96B}">
      <text>
        <r>
          <rPr>
            <b/>
            <sz val="9"/>
            <color indexed="81"/>
            <rFont val="Tahoma"/>
            <family val="2"/>
          </rPr>
          <t>Becky Dzingeleski:</t>
        </r>
        <r>
          <rPr>
            <sz val="9"/>
            <color indexed="81"/>
            <rFont val="Tahoma"/>
            <family val="2"/>
          </rPr>
          <t xml:space="preserve">
Per FOD is a new Unit.  Contributions began in 2018</t>
        </r>
      </text>
    </comment>
    <comment ref="INN19" authorId="0" shapeId="0" xr:uid="{7D630BF4-FB25-4A8F-B133-5316E34BCD1F}">
      <text>
        <r>
          <rPr>
            <b/>
            <sz val="9"/>
            <color indexed="81"/>
            <rFont val="Tahoma"/>
            <family val="2"/>
          </rPr>
          <t>Becky Dzingeleski:</t>
        </r>
        <r>
          <rPr>
            <sz val="9"/>
            <color indexed="81"/>
            <rFont val="Tahoma"/>
            <family val="2"/>
          </rPr>
          <t xml:space="preserve">
Per FOD is a new Unit.  Contributions began in 2018</t>
        </r>
      </text>
    </comment>
    <comment ref="INR19" authorId="0" shapeId="0" xr:uid="{4BF9413C-72BA-469C-A914-17A9B03DB2C4}">
      <text>
        <r>
          <rPr>
            <b/>
            <sz val="9"/>
            <color indexed="81"/>
            <rFont val="Tahoma"/>
            <family val="2"/>
          </rPr>
          <t>Becky Dzingeleski:</t>
        </r>
        <r>
          <rPr>
            <sz val="9"/>
            <color indexed="81"/>
            <rFont val="Tahoma"/>
            <family val="2"/>
          </rPr>
          <t xml:space="preserve">
Per FOD is a new Unit.  Contributions began in 2018</t>
        </r>
      </text>
    </comment>
    <comment ref="INV19" authorId="0" shapeId="0" xr:uid="{58F701F3-06C9-42AD-8834-258453BFBC4F}">
      <text>
        <r>
          <rPr>
            <b/>
            <sz val="9"/>
            <color indexed="81"/>
            <rFont val="Tahoma"/>
            <family val="2"/>
          </rPr>
          <t>Becky Dzingeleski:</t>
        </r>
        <r>
          <rPr>
            <sz val="9"/>
            <color indexed="81"/>
            <rFont val="Tahoma"/>
            <family val="2"/>
          </rPr>
          <t xml:space="preserve">
Per FOD is a new Unit.  Contributions began in 2018</t>
        </r>
      </text>
    </comment>
    <comment ref="INZ19" authorId="0" shapeId="0" xr:uid="{AA0AC958-5AD4-4A07-AE02-795CAB1B14A3}">
      <text>
        <r>
          <rPr>
            <b/>
            <sz val="9"/>
            <color indexed="81"/>
            <rFont val="Tahoma"/>
            <family val="2"/>
          </rPr>
          <t>Becky Dzingeleski:</t>
        </r>
        <r>
          <rPr>
            <sz val="9"/>
            <color indexed="81"/>
            <rFont val="Tahoma"/>
            <family val="2"/>
          </rPr>
          <t xml:space="preserve">
Per FOD is a new Unit.  Contributions began in 2018</t>
        </r>
      </text>
    </comment>
    <comment ref="IOD19" authorId="0" shapeId="0" xr:uid="{BCD12D32-57BC-4FAA-937A-4E7D54486F57}">
      <text>
        <r>
          <rPr>
            <b/>
            <sz val="9"/>
            <color indexed="81"/>
            <rFont val="Tahoma"/>
            <family val="2"/>
          </rPr>
          <t>Becky Dzingeleski:</t>
        </r>
        <r>
          <rPr>
            <sz val="9"/>
            <color indexed="81"/>
            <rFont val="Tahoma"/>
            <family val="2"/>
          </rPr>
          <t xml:space="preserve">
Per FOD is a new Unit.  Contributions began in 2018</t>
        </r>
      </text>
    </comment>
    <comment ref="IOH19" authorId="0" shapeId="0" xr:uid="{BBD824FD-F400-439D-81BC-650053911B73}">
      <text>
        <r>
          <rPr>
            <b/>
            <sz val="9"/>
            <color indexed="81"/>
            <rFont val="Tahoma"/>
            <family val="2"/>
          </rPr>
          <t>Becky Dzingeleski:</t>
        </r>
        <r>
          <rPr>
            <sz val="9"/>
            <color indexed="81"/>
            <rFont val="Tahoma"/>
            <family val="2"/>
          </rPr>
          <t xml:space="preserve">
Per FOD is a new Unit.  Contributions began in 2018</t>
        </r>
      </text>
    </comment>
    <comment ref="IOL19" authorId="0" shapeId="0" xr:uid="{225BF35B-EA04-4CA8-BC16-1412A41A8F58}">
      <text>
        <r>
          <rPr>
            <b/>
            <sz val="9"/>
            <color indexed="81"/>
            <rFont val="Tahoma"/>
            <family val="2"/>
          </rPr>
          <t>Becky Dzingeleski:</t>
        </r>
        <r>
          <rPr>
            <sz val="9"/>
            <color indexed="81"/>
            <rFont val="Tahoma"/>
            <family val="2"/>
          </rPr>
          <t xml:space="preserve">
Per FOD is a new Unit.  Contributions began in 2018</t>
        </r>
      </text>
    </comment>
    <comment ref="IOP19" authorId="0" shapeId="0" xr:uid="{0B11DABA-8CA5-417A-BA74-4718C5477414}">
      <text>
        <r>
          <rPr>
            <b/>
            <sz val="9"/>
            <color indexed="81"/>
            <rFont val="Tahoma"/>
            <family val="2"/>
          </rPr>
          <t>Becky Dzingeleski:</t>
        </r>
        <r>
          <rPr>
            <sz val="9"/>
            <color indexed="81"/>
            <rFont val="Tahoma"/>
            <family val="2"/>
          </rPr>
          <t xml:space="preserve">
Per FOD is a new Unit.  Contributions began in 2018</t>
        </r>
      </text>
    </comment>
    <comment ref="IOT19" authorId="0" shapeId="0" xr:uid="{62887D7C-2DE7-4172-BA89-3ADAF6D5E7CB}">
      <text>
        <r>
          <rPr>
            <b/>
            <sz val="9"/>
            <color indexed="81"/>
            <rFont val="Tahoma"/>
            <family val="2"/>
          </rPr>
          <t>Becky Dzingeleski:</t>
        </r>
        <r>
          <rPr>
            <sz val="9"/>
            <color indexed="81"/>
            <rFont val="Tahoma"/>
            <family val="2"/>
          </rPr>
          <t xml:space="preserve">
Per FOD is a new Unit.  Contributions began in 2018</t>
        </r>
      </text>
    </comment>
    <comment ref="IOX19" authorId="0" shapeId="0" xr:uid="{10B64F11-0809-452C-896E-27B0BEB2B263}">
      <text>
        <r>
          <rPr>
            <b/>
            <sz val="9"/>
            <color indexed="81"/>
            <rFont val="Tahoma"/>
            <family val="2"/>
          </rPr>
          <t>Becky Dzingeleski:</t>
        </r>
        <r>
          <rPr>
            <sz val="9"/>
            <color indexed="81"/>
            <rFont val="Tahoma"/>
            <family val="2"/>
          </rPr>
          <t xml:space="preserve">
Per FOD is a new Unit.  Contributions began in 2018</t>
        </r>
      </text>
    </comment>
    <comment ref="IPB19" authorId="0" shapeId="0" xr:uid="{F7F12DE1-0778-4537-8164-1E933BF7EDC3}">
      <text>
        <r>
          <rPr>
            <b/>
            <sz val="9"/>
            <color indexed="81"/>
            <rFont val="Tahoma"/>
            <family val="2"/>
          </rPr>
          <t>Becky Dzingeleski:</t>
        </r>
        <r>
          <rPr>
            <sz val="9"/>
            <color indexed="81"/>
            <rFont val="Tahoma"/>
            <family val="2"/>
          </rPr>
          <t xml:space="preserve">
Per FOD is a new Unit.  Contributions began in 2018</t>
        </r>
      </text>
    </comment>
    <comment ref="IPF19" authorId="0" shapeId="0" xr:uid="{AAB58939-7E9A-4DE9-8F6A-F34709540976}">
      <text>
        <r>
          <rPr>
            <b/>
            <sz val="9"/>
            <color indexed="81"/>
            <rFont val="Tahoma"/>
            <family val="2"/>
          </rPr>
          <t>Becky Dzingeleski:</t>
        </r>
        <r>
          <rPr>
            <sz val="9"/>
            <color indexed="81"/>
            <rFont val="Tahoma"/>
            <family val="2"/>
          </rPr>
          <t xml:space="preserve">
Per FOD is a new Unit.  Contributions began in 2018</t>
        </r>
      </text>
    </comment>
    <comment ref="IPJ19" authorId="0" shapeId="0" xr:uid="{10FBA836-49DC-49DA-BF41-5B19D2CF9819}">
      <text>
        <r>
          <rPr>
            <b/>
            <sz val="9"/>
            <color indexed="81"/>
            <rFont val="Tahoma"/>
            <family val="2"/>
          </rPr>
          <t>Becky Dzingeleski:</t>
        </r>
        <r>
          <rPr>
            <sz val="9"/>
            <color indexed="81"/>
            <rFont val="Tahoma"/>
            <family val="2"/>
          </rPr>
          <t xml:space="preserve">
Per FOD is a new Unit.  Contributions began in 2018</t>
        </r>
      </text>
    </comment>
    <comment ref="IPN19" authorId="0" shapeId="0" xr:uid="{16203EAB-33B4-4E39-9111-33F13D4527F4}">
      <text>
        <r>
          <rPr>
            <b/>
            <sz val="9"/>
            <color indexed="81"/>
            <rFont val="Tahoma"/>
            <family val="2"/>
          </rPr>
          <t>Becky Dzingeleski:</t>
        </r>
        <r>
          <rPr>
            <sz val="9"/>
            <color indexed="81"/>
            <rFont val="Tahoma"/>
            <family val="2"/>
          </rPr>
          <t xml:space="preserve">
Per FOD is a new Unit.  Contributions began in 2018</t>
        </r>
      </text>
    </comment>
    <comment ref="IPR19" authorId="0" shapeId="0" xr:uid="{96E716CB-5A3C-455F-A0C5-D226C1295BB8}">
      <text>
        <r>
          <rPr>
            <b/>
            <sz val="9"/>
            <color indexed="81"/>
            <rFont val="Tahoma"/>
            <family val="2"/>
          </rPr>
          <t>Becky Dzingeleski:</t>
        </r>
        <r>
          <rPr>
            <sz val="9"/>
            <color indexed="81"/>
            <rFont val="Tahoma"/>
            <family val="2"/>
          </rPr>
          <t xml:space="preserve">
Per FOD is a new Unit.  Contributions began in 2018</t>
        </r>
      </text>
    </comment>
    <comment ref="IPV19" authorId="0" shapeId="0" xr:uid="{0803201C-37C5-4CC1-BC95-131181665F10}">
      <text>
        <r>
          <rPr>
            <b/>
            <sz val="9"/>
            <color indexed="81"/>
            <rFont val="Tahoma"/>
            <family val="2"/>
          </rPr>
          <t>Becky Dzingeleski:</t>
        </r>
        <r>
          <rPr>
            <sz val="9"/>
            <color indexed="81"/>
            <rFont val="Tahoma"/>
            <family val="2"/>
          </rPr>
          <t xml:space="preserve">
Per FOD is a new Unit.  Contributions began in 2018</t>
        </r>
      </text>
    </comment>
    <comment ref="IPZ19" authorId="0" shapeId="0" xr:uid="{422F537D-DAFB-43E6-9596-F70A28A28769}">
      <text>
        <r>
          <rPr>
            <b/>
            <sz val="9"/>
            <color indexed="81"/>
            <rFont val="Tahoma"/>
            <family val="2"/>
          </rPr>
          <t>Becky Dzingeleski:</t>
        </r>
        <r>
          <rPr>
            <sz val="9"/>
            <color indexed="81"/>
            <rFont val="Tahoma"/>
            <family val="2"/>
          </rPr>
          <t xml:space="preserve">
Per FOD is a new Unit.  Contributions began in 2018</t>
        </r>
      </text>
    </comment>
    <comment ref="IQD19" authorId="0" shapeId="0" xr:uid="{7F5E8779-12FB-4F94-A02B-B1C6CD3F01E2}">
      <text>
        <r>
          <rPr>
            <b/>
            <sz val="9"/>
            <color indexed="81"/>
            <rFont val="Tahoma"/>
            <family val="2"/>
          </rPr>
          <t>Becky Dzingeleski:</t>
        </r>
        <r>
          <rPr>
            <sz val="9"/>
            <color indexed="81"/>
            <rFont val="Tahoma"/>
            <family val="2"/>
          </rPr>
          <t xml:space="preserve">
Per FOD is a new Unit.  Contributions began in 2018</t>
        </r>
      </text>
    </comment>
    <comment ref="IQH19" authorId="0" shapeId="0" xr:uid="{8128E7DF-49C7-41B7-965F-0EC12D119978}">
      <text>
        <r>
          <rPr>
            <b/>
            <sz val="9"/>
            <color indexed="81"/>
            <rFont val="Tahoma"/>
            <family val="2"/>
          </rPr>
          <t>Becky Dzingeleski:</t>
        </r>
        <r>
          <rPr>
            <sz val="9"/>
            <color indexed="81"/>
            <rFont val="Tahoma"/>
            <family val="2"/>
          </rPr>
          <t xml:space="preserve">
Per FOD is a new Unit.  Contributions began in 2018</t>
        </r>
      </text>
    </comment>
    <comment ref="IQL19" authorId="0" shapeId="0" xr:uid="{4D48F58C-CE13-4E50-8A41-BFF674B523F1}">
      <text>
        <r>
          <rPr>
            <b/>
            <sz val="9"/>
            <color indexed="81"/>
            <rFont val="Tahoma"/>
            <family val="2"/>
          </rPr>
          <t>Becky Dzingeleski:</t>
        </r>
        <r>
          <rPr>
            <sz val="9"/>
            <color indexed="81"/>
            <rFont val="Tahoma"/>
            <family val="2"/>
          </rPr>
          <t xml:space="preserve">
Per FOD is a new Unit.  Contributions began in 2018</t>
        </r>
      </text>
    </comment>
    <comment ref="IQP19" authorId="0" shapeId="0" xr:uid="{3AC4E670-4934-445F-B821-EDA80E2D6646}">
      <text>
        <r>
          <rPr>
            <b/>
            <sz val="9"/>
            <color indexed="81"/>
            <rFont val="Tahoma"/>
            <family val="2"/>
          </rPr>
          <t>Becky Dzingeleski:</t>
        </r>
        <r>
          <rPr>
            <sz val="9"/>
            <color indexed="81"/>
            <rFont val="Tahoma"/>
            <family val="2"/>
          </rPr>
          <t xml:space="preserve">
Per FOD is a new Unit.  Contributions began in 2018</t>
        </r>
      </text>
    </comment>
    <comment ref="IQT19" authorId="0" shapeId="0" xr:uid="{90243114-3D3D-4388-83A5-EFF34417BE0B}">
      <text>
        <r>
          <rPr>
            <b/>
            <sz val="9"/>
            <color indexed="81"/>
            <rFont val="Tahoma"/>
            <family val="2"/>
          </rPr>
          <t>Becky Dzingeleski:</t>
        </r>
        <r>
          <rPr>
            <sz val="9"/>
            <color indexed="81"/>
            <rFont val="Tahoma"/>
            <family val="2"/>
          </rPr>
          <t xml:space="preserve">
Per FOD is a new Unit.  Contributions began in 2018</t>
        </r>
      </text>
    </comment>
    <comment ref="IQX19" authorId="0" shapeId="0" xr:uid="{579E66D9-9FE0-4413-BE89-0FB3BBE80F52}">
      <text>
        <r>
          <rPr>
            <b/>
            <sz val="9"/>
            <color indexed="81"/>
            <rFont val="Tahoma"/>
            <family val="2"/>
          </rPr>
          <t>Becky Dzingeleski:</t>
        </r>
        <r>
          <rPr>
            <sz val="9"/>
            <color indexed="81"/>
            <rFont val="Tahoma"/>
            <family val="2"/>
          </rPr>
          <t xml:space="preserve">
Per FOD is a new Unit.  Contributions began in 2018</t>
        </r>
      </text>
    </comment>
    <comment ref="IRB19" authorId="0" shapeId="0" xr:uid="{E1EDDE82-45E8-437F-953C-F52416F04AC1}">
      <text>
        <r>
          <rPr>
            <b/>
            <sz val="9"/>
            <color indexed="81"/>
            <rFont val="Tahoma"/>
            <family val="2"/>
          </rPr>
          <t>Becky Dzingeleski:</t>
        </r>
        <r>
          <rPr>
            <sz val="9"/>
            <color indexed="81"/>
            <rFont val="Tahoma"/>
            <family val="2"/>
          </rPr>
          <t xml:space="preserve">
Per FOD is a new Unit.  Contributions began in 2018</t>
        </r>
      </text>
    </comment>
    <comment ref="IRF19" authorId="0" shapeId="0" xr:uid="{38617F8A-5D5C-49C8-85DB-3799AACFA4E9}">
      <text>
        <r>
          <rPr>
            <b/>
            <sz val="9"/>
            <color indexed="81"/>
            <rFont val="Tahoma"/>
            <family val="2"/>
          </rPr>
          <t>Becky Dzingeleski:</t>
        </r>
        <r>
          <rPr>
            <sz val="9"/>
            <color indexed="81"/>
            <rFont val="Tahoma"/>
            <family val="2"/>
          </rPr>
          <t xml:space="preserve">
Per FOD is a new Unit.  Contributions began in 2018</t>
        </r>
      </text>
    </comment>
    <comment ref="IRJ19" authorId="0" shapeId="0" xr:uid="{86EC6A63-A8B2-4676-A2D1-360DABFF93CA}">
      <text>
        <r>
          <rPr>
            <b/>
            <sz val="9"/>
            <color indexed="81"/>
            <rFont val="Tahoma"/>
            <family val="2"/>
          </rPr>
          <t>Becky Dzingeleski:</t>
        </r>
        <r>
          <rPr>
            <sz val="9"/>
            <color indexed="81"/>
            <rFont val="Tahoma"/>
            <family val="2"/>
          </rPr>
          <t xml:space="preserve">
Per FOD is a new Unit.  Contributions began in 2018</t>
        </r>
      </text>
    </comment>
    <comment ref="IRN19" authorId="0" shapeId="0" xr:uid="{E80CC64F-633C-4AE6-A79D-113521EF2F64}">
      <text>
        <r>
          <rPr>
            <b/>
            <sz val="9"/>
            <color indexed="81"/>
            <rFont val="Tahoma"/>
            <family val="2"/>
          </rPr>
          <t>Becky Dzingeleski:</t>
        </r>
        <r>
          <rPr>
            <sz val="9"/>
            <color indexed="81"/>
            <rFont val="Tahoma"/>
            <family val="2"/>
          </rPr>
          <t xml:space="preserve">
Per FOD is a new Unit.  Contributions began in 2018</t>
        </r>
      </text>
    </comment>
    <comment ref="IRR19" authorId="0" shapeId="0" xr:uid="{2BB834F9-A301-41C3-BF92-1FAF288CBA07}">
      <text>
        <r>
          <rPr>
            <b/>
            <sz val="9"/>
            <color indexed="81"/>
            <rFont val="Tahoma"/>
            <family val="2"/>
          </rPr>
          <t>Becky Dzingeleski:</t>
        </r>
        <r>
          <rPr>
            <sz val="9"/>
            <color indexed="81"/>
            <rFont val="Tahoma"/>
            <family val="2"/>
          </rPr>
          <t xml:space="preserve">
Per FOD is a new Unit.  Contributions began in 2018</t>
        </r>
      </text>
    </comment>
    <comment ref="IRV19" authorId="0" shapeId="0" xr:uid="{D62852A4-2EEF-4D75-B41A-A1ACBD3817F1}">
      <text>
        <r>
          <rPr>
            <b/>
            <sz val="9"/>
            <color indexed="81"/>
            <rFont val="Tahoma"/>
            <family val="2"/>
          </rPr>
          <t>Becky Dzingeleski:</t>
        </r>
        <r>
          <rPr>
            <sz val="9"/>
            <color indexed="81"/>
            <rFont val="Tahoma"/>
            <family val="2"/>
          </rPr>
          <t xml:space="preserve">
Per FOD is a new Unit.  Contributions began in 2018</t>
        </r>
      </text>
    </comment>
    <comment ref="IRZ19" authorId="0" shapeId="0" xr:uid="{3A6E5EC5-DE5C-43C9-8F16-2ACA0496957E}">
      <text>
        <r>
          <rPr>
            <b/>
            <sz val="9"/>
            <color indexed="81"/>
            <rFont val="Tahoma"/>
            <family val="2"/>
          </rPr>
          <t>Becky Dzingeleski:</t>
        </r>
        <r>
          <rPr>
            <sz val="9"/>
            <color indexed="81"/>
            <rFont val="Tahoma"/>
            <family val="2"/>
          </rPr>
          <t xml:space="preserve">
Per FOD is a new Unit.  Contributions began in 2018</t>
        </r>
      </text>
    </comment>
    <comment ref="ISD19" authorId="0" shapeId="0" xr:uid="{184CFA2D-1591-459A-AA7E-D53DD8963500}">
      <text>
        <r>
          <rPr>
            <b/>
            <sz val="9"/>
            <color indexed="81"/>
            <rFont val="Tahoma"/>
            <family val="2"/>
          </rPr>
          <t>Becky Dzingeleski:</t>
        </r>
        <r>
          <rPr>
            <sz val="9"/>
            <color indexed="81"/>
            <rFont val="Tahoma"/>
            <family val="2"/>
          </rPr>
          <t xml:space="preserve">
Per FOD is a new Unit.  Contributions began in 2018</t>
        </r>
      </text>
    </comment>
    <comment ref="ISH19" authorId="0" shapeId="0" xr:uid="{401229AE-A221-4249-9FD1-27E58FBF3FE7}">
      <text>
        <r>
          <rPr>
            <b/>
            <sz val="9"/>
            <color indexed="81"/>
            <rFont val="Tahoma"/>
            <family val="2"/>
          </rPr>
          <t>Becky Dzingeleski:</t>
        </r>
        <r>
          <rPr>
            <sz val="9"/>
            <color indexed="81"/>
            <rFont val="Tahoma"/>
            <family val="2"/>
          </rPr>
          <t xml:space="preserve">
Per FOD is a new Unit.  Contributions began in 2018</t>
        </r>
      </text>
    </comment>
    <comment ref="ISL19" authorId="0" shapeId="0" xr:uid="{BD6DB65E-083E-4ED7-A847-43AEF87F370D}">
      <text>
        <r>
          <rPr>
            <b/>
            <sz val="9"/>
            <color indexed="81"/>
            <rFont val="Tahoma"/>
            <family val="2"/>
          </rPr>
          <t>Becky Dzingeleski:</t>
        </r>
        <r>
          <rPr>
            <sz val="9"/>
            <color indexed="81"/>
            <rFont val="Tahoma"/>
            <family val="2"/>
          </rPr>
          <t xml:space="preserve">
Per FOD is a new Unit.  Contributions began in 2018</t>
        </r>
      </text>
    </comment>
    <comment ref="ISP19" authorId="0" shapeId="0" xr:uid="{3A3F227C-5F57-4D74-A2CF-900FC301FE31}">
      <text>
        <r>
          <rPr>
            <b/>
            <sz val="9"/>
            <color indexed="81"/>
            <rFont val="Tahoma"/>
            <family val="2"/>
          </rPr>
          <t>Becky Dzingeleski:</t>
        </r>
        <r>
          <rPr>
            <sz val="9"/>
            <color indexed="81"/>
            <rFont val="Tahoma"/>
            <family val="2"/>
          </rPr>
          <t xml:space="preserve">
Per FOD is a new Unit.  Contributions began in 2018</t>
        </r>
      </text>
    </comment>
    <comment ref="IST19" authorId="0" shapeId="0" xr:uid="{3CCCBA8B-50F0-49DE-ABE3-56C376962F79}">
      <text>
        <r>
          <rPr>
            <b/>
            <sz val="9"/>
            <color indexed="81"/>
            <rFont val="Tahoma"/>
            <family val="2"/>
          </rPr>
          <t>Becky Dzingeleski:</t>
        </r>
        <r>
          <rPr>
            <sz val="9"/>
            <color indexed="81"/>
            <rFont val="Tahoma"/>
            <family val="2"/>
          </rPr>
          <t xml:space="preserve">
Per FOD is a new Unit.  Contributions began in 2018</t>
        </r>
      </text>
    </comment>
    <comment ref="ISX19" authorId="0" shapeId="0" xr:uid="{4855C45F-7D53-4102-A830-D5899FE0AA45}">
      <text>
        <r>
          <rPr>
            <b/>
            <sz val="9"/>
            <color indexed="81"/>
            <rFont val="Tahoma"/>
            <family val="2"/>
          </rPr>
          <t>Becky Dzingeleski:</t>
        </r>
        <r>
          <rPr>
            <sz val="9"/>
            <color indexed="81"/>
            <rFont val="Tahoma"/>
            <family val="2"/>
          </rPr>
          <t xml:space="preserve">
Per FOD is a new Unit.  Contributions began in 2018</t>
        </r>
      </text>
    </comment>
    <comment ref="ITB19" authorId="0" shapeId="0" xr:uid="{2DBFDE5C-1111-4396-A8FA-ABD29BCBBB49}">
      <text>
        <r>
          <rPr>
            <b/>
            <sz val="9"/>
            <color indexed="81"/>
            <rFont val="Tahoma"/>
            <family val="2"/>
          </rPr>
          <t>Becky Dzingeleski:</t>
        </r>
        <r>
          <rPr>
            <sz val="9"/>
            <color indexed="81"/>
            <rFont val="Tahoma"/>
            <family val="2"/>
          </rPr>
          <t xml:space="preserve">
Per FOD is a new Unit.  Contributions began in 2018</t>
        </r>
      </text>
    </comment>
    <comment ref="ITF19" authorId="0" shapeId="0" xr:uid="{8B502F0A-E01A-4A98-BC10-4B68045FCCF4}">
      <text>
        <r>
          <rPr>
            <b/>
            <sz val="9"/>
            <color indexed="81"/>
            <rFont val="Tahoma"/>
            <family val="2"/>
          </rPr>
          <t>Becky Dzingeleski:</t>
        </r>
        <r>
          <rPr>
            <sz val="9"/>
            <color indexed="81"/>
            <rFont val="Tahoma"/>
            <family val="2"/>
          </rPr>
          <t xml:space="preserve">
Per FOD is a new Unit.  Contributions began in 2018</t>
        </r>
      </text>
    </comment>
    <comment ref="ITJ19" authorId="0" shapeId="0" xr:uid="{9D589E02-0625-447F-8D03-BF081B8D4E20}">
      <text>
        <r>
          <rPr>
            <b/>
            <sz val="9"/>
            <color indexed="81"/>
            <rFont val="Tahoma"/>
            <family val="2"/>
          </rPr>
          <t>Becky Dzingeleski:</t>
        </r>
        <r>
          <rPr>
            <sz val="9"/>
            <color indexed="81"/>
            <rFont val="Tahoma"/>
            <family val="2"/>
          </rPr>
          <t xml:space="preserve">
Per FOD is a new Unit.  Contributions began in 2018</t>
        </r>
      </text>
    </comment>
    <comment ref="ITN19" authorId="0" shapeId="0" xr:uid="{740BED54-648E-4553-86DD-1EA3C5E5EE86}">
      <text>
        <r>
          <rPr>
            <b/>
            <sz val="9"/>
            <color indexed="81"/>
            <rFont val="Tahoma"/>
            <family val="2"/>
          </rPr>
          <t>Becky Dzingeleski:</t>
        </r>
        <r>
          <rPr>
            <sz val="9"/>
            <color indexed="81"/>
            <rFont val="Tahoma"/>
            <family val="2"/>
          </rPr>
          <t xml:space="preserve">
Per FOD is a new Unit.  Contributions began in 2018</t>
        </r>
      </text>
    </comment>
    <comment ref="ITR19" authorId="0" shapeId="0" xr:uid="{C09A1DE9-7382-441A-99E8-7C1B824D6BD1}">
      <text>
        <r>
          <rPr>
            <b/>
            <sz val="9"/>
            <color indexed="81"/>
            <rFont val="Tahoma"/>
            <family val="2"/>
          </rPr>
          <t>Becky Dzingeleski:</t>
        </r>
        <r>
          <rPr>
            <sz val="9"/>
            <color indexed="81"/>
            <rFont val="Tahoma"/>
            <family val="2"/>
          </rPr>
          <t xml:space="preserve">
Per FOD is a new Unit.  Contributions began in 2018</t>
        </r>
      </text>
    </comment>
    <comment ref="ITV19" authorId="0" shapeId="0" xr:uid="{DF4FB4F4-1E7A-4BA5-A7E7-382F5D6ACE25}">
      <text>
        <r>
          <rPr>
            <b/>
            <sz val="9"/>
            <color indexed="81"/>
            <rFont val="Tahoma"/>
            <family val="2"/>
          </rPr>
          <t>Becky Dzingeleski:</t>
        </r>
        <r>
          <rPr>
            <sz val="9"/>
            <color indexed="81"/>
            <rFont val="Tahoma"/>
            <family val="2"/>
          </rPr>
          <t xml:space="preserve">
Per FOD is a new Unit.  Contributions began in 2018</t>
        </r>
      </text>
    </comment>
    <comment ref="ITZ19" authorId="0" shapeId="0" xr:uid="{642E99E0-DAFC-4CE1-BD49-850B1DA6BA28}">
      <text>
        <r>
          <rPr>
            <b/>
            <sz val="9"/>
            <color indexed="81"/>
            <rFont val="Tahoma"/>
            <family val="2"/>
          </rPr>
          <t>Becky Dzingeleski:</t>
        </r>
        <r>
          <rPr>
            <sz val="9"/>
            <color indexed="81"/>
            <rFont val="Tahoma"/>
            <family val="2"/>
          </rPr>
          <t xml:space="preserve">
Per FOD is a new Unit.  Contributions began in 2018</t>
        </r>
      </text>
    </comment>
    <comment ref="IUD19" authorId="0" shapeId="0" xr:uid="{5E74E98F-0039-48DD-BAE3-830B0461A564}">
      <text>
        <r>
          <rPr>
            <b/>
            <sz val="9"/>
            <color indexed="81"/>
            <rFont val="Tahoma"/>
            <family val="2"/>
          </rPr>
          <t>Becky Dzingeleski:</t>
        </r>
        <r>
          <rPr>
            <sz val="9"/>
            <color indexed="81"/>
            <rFont val="Tahoma"/>
            <family val="2"/>
          </rPr>
          <t xml:space="preserve">
Per FOD is a new Unit.  Contributions began in 2018</t>
        </r>
      </text>
    </comment>
    <comment ref="IUH19" authorId="0" shapeId="0" xr:uid="{9E0D16EF-22E3-4415-BA76-C280EB9FB9C0}">
      <text>
        <r>
          <rPr>
            <b/>
            <sz val="9"/>
            <color indexed="81"/>
            <rFont val="Tahoma"/>
            <family val="2"/>
          </rPr>
          <t>Becky Dzingeleski:</t>
        </r>
        <r>
          <rPr>
            <sz val="9"/>
            <color indexed="81"/>
            <rFont val="Tahoma"/>
            <family val="2"/>
          </rPr>
          <t xml:space="preserve">
Per FOD is a new Unit.  Contributions began in 2018</t>
        </r>
      </text>
    </comment>
    <comment ref="IUL19" authorId="0" shapeId="0" xr:uid="{9E70E5CB-E43B-4B72-836D-E6882166120F}">
      <text>
        <r>
          <rPr>
            <b/>
            <sz val="9"/>
            <color indexed="81"/>
            <rFont val="Tahoma"/>
            <family val="2"/>
          </rPr>
          <t>Becky Dzingeleski:</t>
        </r>
        <r>
          <rPr>
            <sz val="9"/>
            <color indexed="81"/>
            <rFont val="Tahoma"/>
            <family val="2"/>
          </rPr>
          <t xml:space="preserve">
Per FOD is a new Unit.  Contributions began in 2018</t>
        </r>
      </text>
    </comment>
    <comment ref="IUP19" authorId="0" shapeId="0" xr:uid="{061AD6BA-9B98-41F2-9A54-3AC4F6EE6A64}">
      <text>
        <r>
          <rPr>
            <b/>
            <sz val="9"/>
            <color indexed="81"/>
            <rFont val="Tahoma"/>
            <family val="2"/>
          </rPr>
          <t>Becky Dzingeleski:</t>
        </r>
        <r>
          <rPr>
            <sz val="9"/>
            <color indexed="81"/>
            <rFont val="Tahoma"/>
            <family val="2"/>
          </rPr>
          <t xml:space="preserve">
Per FOD is a new Unit.  Contributions began in 2018</t>
        </r>
      </text>
    </comment>
    <comment ref="IUT19" authorId="0" shapeId="0" xr:uid="{B9D81934-3593-4F8E-AFF1-C5B715C00422}">
      <text>
        <r>
          <rPr>
            <b/>
            <sz val="9"/>
            <color indexed="81"/>
            <rFont val="Tahoma"/>
            <family val="2"/>
          </rPr>
          <t>Becky Dzingeleski:</t>
        </r>
        <r>
          <rPr>
            <sz val="9"/>
            <color indexed="81"/>
            <rFont val="Tahoma"/>
            <family val="2"/>
          </rPr>
          <t xml:space="preserve">
Per FOD is a new Unit.  Contributions began in 2018</t>
        </r>
      </text>
    </comment>
    <comment ref="IUX19" authorId="0" shapeId="0" xr:uid="{6DAFB1FA-3172-47C2-8119-BE1888A76BE2}">
      <text>
        <r>
          <rPr>
            <b/>
            <sz val="9"/>
            <color indexed="81"/>
            <rFont val="Tahoma"/>
            <family val="2"/>
          </rPr>
          <t>Becky Dzingeleski:</t>
        </r>
        <r>
          <rPr>
            <sz val="9"/>
            <color indexed="81"/>
            <rFont val="Tahoma"/>
            <family val="2"/>
          </rPr>
          <t xml:space="preserve">
Per FOD is a new Unit.  Contributions began in 2018</t>
        </r>
      </text>
    </comment>
    <comment ref="IVB19" authorId="0" shapeId="0" xr:uid="{9915F806-1FDE-4620-9D3E-7DB0D0BE24A7}">
      <text>
        <r>
          <rPr>
            <b/>
            <sz val="9"/>
            <color indexed="81"/>
            <rFont val="Tahoma"/>
            <family val="2"/>
          </rPr>
          <t>Becky Dzingeleski:</t>
        </r>
        <r>
          <rPr>
            <sz val="9"/>
            <color indexed="81"/>
            <rFont val="Tahoma"/>
            <family val="2"/>
          </rPr>
          <t xml:space="preserve">
Per FOD is a new Unit.  Contributions began in 2018</t>
        </r>
      </text>
    </comment>
    <comment ref="IVF19" authorId="0" shapeId="0" xr:uid="{9C48FEDA-93C9-41FD-9B25-90EC587DB094}">
      <text>
        <r>
          <rPr>
            <b/>
            <sz val="9"/>
            <color indexed="81"/>
            <rFont val="Tahoma"/>
            <family val="2"/>
          </rPr>
          <t>Becky Dzingeleski:</t>
        </r>
        <r>
          <rPr>
            <sz val="9"/>
            <color indexed="81"/>
            <rFont val="Tahoma"/>
            <family val="2"/>
          </rPr>
          <t xml:space="preserve">
Per FOD is a new Unit.  Contributions began in 2018</t>
        </r>
      </text>
    </comment>
    <comment ref="IVJ19" authorId="0" shapeId="0" xr:uid="{66BDBC47-BB27-4B9F-B68A-9CC4E1E251C6}">
      <text>
        <r>
          <rPr>
            <b/>
            <sz val="9"/>
            <color indexed="81"/>
            <rFont val="Tahoma"/>
            <family val="2"/>
          </rPr>
          <t>Becky Dzingeleski:</t>
        </r>
        <r>
          <rPr>
            <sz val="9"/>
            <color indexed="81"/>
            <rFont val="Tahoma"/>
            <family val="2"/>
          </rPr>
          <t xml:space="preserve">
Per FOD is a new Unit.  Contributions began in 2018</t>
        </r>
      </text>
    </comment>
    <comment ref="IVN19" authorId="0" shapeId="0" xr:uid="{205660A0-C377-4B1F-8A69-B74810595AE0}">
      <text>
        <r>
          <rPr>
            <b/>
            <sz val="9"/>
            <color indexed="81"/>
            <rFont val="Tahoma"/>
            <family val="2"/>
          </rPr>
          <t>Becky Dzingeleski:</t>
        </r>
        <r>
          <rPr>
            <sz val="9"/>
            <color indexed="81"/>
            <rFont val="Tahoma"/>
            <family val="2"/>
          </rPr>
          <t xml:space="preserve">
Per FOD is a new Unit.  Contributions began in 2018</t>
        </r>
      </text>
    </comment>
    <comment ref="IVR19" authorId="0" shapeId="0" xr:uid="{A1E0312B-1B4F-4FD2-9AB0-682605584BEA}">
      <text>
        <r>
          <rPr>
            <b/>
            <sz val="9"/>
            <color indexed="81"/>
            <rFont val="Tahoma"/>
            <family val="2"/>
          </rPr>
          <t>Becky Dzingeleski:</t>
        </r>
        <r>
          <rPr>
            <sz val="9"/>
            <color indexed="81"/>
            <rFont val="Tahoma"/>
            <family val="2"/>
          </rPr>
          <t xml:space="preserve">
Per FOD is a new Unit.  Contributions began in 2018</t>
        </r>
      </text>
    </comment>
    <comment ref="IVV19" authorId="0" shapeId="0" xr:uid="{2FECE02A-B1BC-4E7A-95ED-D9785D8E2966}">
      <text>
        <r>
          <rPr>
            <b/>
            <sz val="9"/>
            <color indexed="81"/>
            <rFont val="Tahoma"/>
            <family val="2"/>
          </rPr>
          <t>Becky Dzingeleski:</t>
        </r>
        <r>
          <rPr>
            <sz val="9"/>
            <color indexed="81"/>
            <rFont val="Tahoma"/>
            <family val="2"/>
          </rPr>
          <t xml:space="preserve">
Per FOD is a new Unit.  Contributions began in 2018</t>
        </r>
      </text>
    </comment>
    <comment ref="IVZ19" authorId="0" shapeId="0" xr:uid="{2F281E22-C6C5-4D84-99F5-84C287DB2690}">
      <text>
        <r>
          <rPr>
            <b/>
            <sz val="9"/>
            <color indexed="81"/>
            <rFont val="Tahoma"/>
            <family val="2"/>
          </rPr>
          <t>Becky Dzingeleski:</t>
        </r>
        <r>
          <rPr>
            <sz val="9"/>
            <color indexed="81"/>
            <rFont val="Tahoma"/>
            <family val="2"/>
          </rPr>
          <t xml:space="preserve">
Per FOD is a new Unit.  Contributions began in 2018</t>
        </r>
      </text>
    </comment>
    <comment ref="IWD19" authorId="0" shapeId="0" xr:uid="{8B7F639E-3A60-4421-8323-08A8E7F8FB7A}">
      <text>
        <r>
          <rPr>
            <b/>
            <sz val="9"/>
            <color indexed="81"/>
            <rFont val="Tahoma"/>
            <family val="2"/>
          </rPr>
          <t>Becky Dzingeleski:</t>
        </r>
        <r>
          <rPr>
            <sz val="9"/>
            <color indexed="81"/>
            <rFont val="Tahoma"/>
            <family val="2"/>
          </rPr>
          <t xml:space="preserve">
Per FOD is a new Unit.  Contributions began in 2018</t>
        </r>
      </text>
    </comment>
    <comment ref="IWH19" authorId="0" shapeId="0" xr:uid="{E85DC0C8-7039-4DDF-B0F0-1C8018C436D9}">
      <text>
        <r>
          <rPr>
            <b/>
            <sz val="9"/>
            <color indexed="81"/>
            <rFont val="Tahoma"/>
            <family val="2"/>
          </rPr>
          <t>Becky Dzingeleski:</t>
        </r>
        <r>
          <rPr>
            <sz val="9"/>
            <color indexed="81"/>
            <rFont val="Tahoma"/>
            <family val="2"/>
          </rPr>
          <t xml:space="preserve">
Per FOD is a new Unit.  Contributions began in 2018</t>
        </r>
      </text>
    </comment>
    <comment ref="IWL19" authorId="0" shapeId="0" xr:uid="{CDCAC7E8-C31B-49AF-8CE4-A34951C84C4C}">
      <text>
        <r>
          <rPr>
            <b/>
            <sz val="9"/>
            <color indexed="81"/>
            <rFont val="Tahoma"/>
            <family val="2"/>
          </rPr>
          <t>Becky Dzingeleski:</t>
        </r>
        <r>
          <rPr>
            <sz val="9"/>
            <color indexed="81"/>
            <rFont val="Tahoma"/>
            <family val="2"/>
          </rPr>
          <t xml:space="preserve">
Per FOD is a new Unit.  Contributions began in 2018</t>
        </r>
      </text>
    </comment>
    <comment ref="IWP19" authorId="0" shapeId="0" xr:uid="{AAFCC1CA-BE38-472E-802F-F2A3D0394656}">
      <text>
        <r>
          <rPr>
            <b/>
            <sz val="9"/>
            <color indexed="81"/>
            <rFont val="Tahoma"/>
            <family val="2"/>
          </rPr>
          <t>Becky Dzingeleski:</t>
        </r>
        <r>
          <rPr>
            <sz val="9"/>
            <color indexed="81"/>
            <rFont val="Tahoma"/>
            <family val="2"/>
          </rPr>
          <t xml:space="preserve">
Per FOD is a new Unit.  Contributions began in 2018</t>
        </r>
      </text>
    </comment>
    <comment ref="IWT19" authorId="0" shapeId="0" xr:uid="{0EF9EE23-F52B-4999-81C9-B35B4A985584}">
      <text>
        <r>
          <rPr>
            <b/>
            <sz val="9"/>
            <color indexed="81"/>
            <rFont val="Tahoma"/>
            <family val="2"/>
          </rPr>
          <t>Becky Dzingeleski:</t>
        </r>
        <r>
          <rPr>
            <sz val="9"/>
            <color indexed="81"/>
            <rFont val="Tahoma"/>
            <family val="2"/>
          </rPr>
          <t xml:space="preserve">
Per FOD is a new Unit.  Contributions began in 2018</t>
        </r>
      </text>
    </comment>
    <comment ref="IWX19" authorId="0" shapeId="0" xr:uid="{69B89F71-76FA-4496-ADCB-AF9064AE0FB9}">
      <text>
        <r>
          <rPr>
            <b/>
            <sz val="9"/>
            <color indexed="81"/>
            <rFont val="Tahoma"/>
            <family val="2"/>
          </rPr>
          <t>Becky Dzingeleski:</t>
        </r>
        <r>
          <rPr>
            <sz val="9"/>
            <color indexed="81"/>
            <rFont val="Tahoma"/>
            <family val="2"/>
          </rPr>
          <t xml:space="preserve">
Per FOD is a new Unit.  Contributions began in 2018</t>
        </r>
      </text>
    </comment>
    <comment ref="IXB19" authorId="0" shapeId="0" xr:uid="{D92B4ED5-7620-4127-B729-78034F83B3DE}">
      <text>
        <r>
          <rPr>
            <b/>
            <sz val="9"/>
            <color indexed="81"/>
            <rFont val="Tahoma"/>
            <family val="2"/>
          </rPr>
          <t>Becky Dzingeleski:</t>
        </r>
        <r>
          <rPr>
            <sz val="9"/>
            <color indexed="81"/>
            <rFont val="Tahoma"/>
            <family val="2"/>
          </rPr>
          <t xml:space="preserve">
Per FOD is a new Unit.  Contributions began in 2018</t>
        </r>
      </text>
    </comment>
    <comment ref="IXF19" authorId="0" shapeId="0" xr:uid="{6927F4F4-5B4E-4E55-AC93-9B67204A5A8C}">
      <text>
        <r>
          <rPr>
            <b/>
            <sz val="9"/>
            <color indexed="81"/>
            <rFont val="Tahoma"/>
            <family val="2"/>
          </rPr>
          <t>Becky Dzingeleski:</t>
        </r>
        <r>
          <rPr>
            <sz val="9"/>
            <color indexed="81"/>
            <rFont val="Tahoma"/>
            <family val="2"/>
          </rPr>
          <t xml:space="preserve">
Per FOD is a new Unit.  Contributions began in 2018</t>
        </r>
      </text>
    </comment>
    <comment ref="IXJ19" authorId="0" shapeId="0" xr:uid="{5F51FB18-18B1-4B11-B9E2-B021A8BCFF51}">
      <text>
        <r>
          <rPr>
            <b/>
            <sz val="9"/>
            <color indexed="81"/>
            <rFont val="Tahoma"/>
            <family val="2"/>
          </rPr>
          <t>Becky Dzingeleski:</t>
        </r>
        <r>
          <rPr>
            <sz val="9"/>
            <color indexed="81"/>
            <rFont val="Tahoma"/>
            <family val="2"/>
          </rPr>
          <t xml:space="preserve">
Per FOD is a new Unit.  Contributions began in 2018</t>
        </r>
      </text>
    </comment>
    <comment ref="IXN19" authorId="0" shapeId="0" xr:uid="{F8662FA8-C3F4-40B9-9492-BD91EFD2ACA9}">
      <text>
        <r>
          <rPr>
            <b/>
            <sz val="9"/>
            <color indexed="81"/>
            <rFont val="Tahoma"/>
            <family val="2"/>
          </rPr>
          <t>Becky Dzingeleski:</t>
        </r>
        <r>
          <rPr>
            <sz val="9"/>
            <color indexed="81"/>
            <rFont val="Tahoma"/>
            <family val="2"/>
          </rPr>
          <t xml:space="preserve">
Per FOD is a new Unit.  Contributions began in 2018</t>
        </r>
      </text>
    </comment>
    <comment ref="IXR19" authorId="0" shapeId="0" xr:uid="{A96E94AD-1B52-4ACB-A6F7-1A11654B57AF}">
      <text>
        <r>
          <rPr>
            <b/>
            <sz val="9"/>
            <color indexed="81"/>
            <rFont val="Tahoma"/>
            <family val="2"/>
          </rPr>
          <t>Becky Dzingeleski:</t>
        </r>
        <r>
          <rPr>
            <sz val="9"/>
            <color indexed="81"/>
            <rFont val="Tahoma"/>
            <family val="2"/>
          </rPr>
          <t xml:space="preserve">
Per FOD is a new Unit.  Contributions began in 2018</t>
        </r>
      </text>
    </comment>
    <comment ref="IXV19" authorId="0" shapeId="0" xr:uid="{F92759ED-D76F-4D86-B527-24B99665C7D6}">
      <text>
        <r>
          <rPr>
            <b/>
            <sz val="9"/>
            <color indexed="81"/>
            <rFont val="Tahoma"/>
            <family val="2"/>
          </rPr>
          <t>Becky Dzingeleski:</t>
        </r>
        <r>
          <rPr>
            <sz val="9"/>
            <color indexed="81"/>
            <rFont val="Tahoma"/>
            <family val="2"/>
          </rPr>
          <t xml:space="preserve">
Per FOD is a new Unit.  Contributions began in 2018</t>
        </r>
      </text>
    </comment>
    <comment ref="IXZ19" authorId="0" shapeId="0" xr:uid="{2EB73BF1-E162-4E27-9E8F-3A271555EA52}">
      <text>
        <r>
          <rPr>
            <b/>
            <sz val="9"/>
            <color indexed="81"/>
            <rFont val="Tahoma"/>
            <family val="2"/>
          </rPr>
          <t>Becky Dzingeleski:</t>
        </r>
        <r>
          <rPr>
            <sz val="9"/>
            <color indexed="81"/>
            <rFont val="Tahoma"/>
            <family val="2"/>
          </rPr>
          <t xml:space="preserve">
Per FOD is a new Unit.  Contributions began in 2018</t>
        </r>
      </text>
    </comment>
    <comment ref="IYD19" authorId="0" shapeId="0" xr:uid="{72C6B683-10A8-4D5B-8658-853F4B31F439}">
      <text>
        <r>
          <rPr>
            <b/>
            <sz val="9"/>
            <color indexed="81"/>
            <rFont val="Tahoma"/>
            <family val="2"/>
          </rPr>
          <t>Becky Dzingeleski:</t>
        </r>
        <r>
          <rPr>
            <sz val="9"/>
            <color indexed="81"/>
            <rFont val="Tahoma"/>
            <family val="2"/>
          </rPr>
          <t xml:space="preserve">
Per FOD is a new Unit.  Contributions began in 2018</t>
        </r>
      </text>
    </comment>
    <comment ref="IYH19" authorId="0" shapeId="0" xr:uid="{365C55CA-B193-4F31-BA23-32D882718F5E}">
      <text>
        <r>
          <rPr>
            <b/>
            <sz val="9"/>
            <color indexed="81"/>
            <rFont val="Tahoma"/>
            <family val="2"/>
          </rPr>
          <t>Becky Dzingeleski:</t>
        </r>
        <r>
          <rPr>
            <sz val="9"/>
            <color indexed="81"/>
            <rFont val="Tahoma"/>
            <family val="2"/>
          </rPr>
          <t xml:space="preserve">
Per FOD is a new Unit.  Contributions began in 2018</t>
        </r>
      </text>
    </comment>
    <comment ref="IYL19" authorId="0" shapeId="0" xr:uid="{0F954DB2-27F3-45D4-8429-97A38DC600B3}">
      <text>
        <r>
          <rPr>
            <b/>
            <sz val="9"/>
            <color indexed="81"/>
            <rFont val="Tahoma"/>
            <family val="2"/>
          </rPr>
          <t>Becky Dzingeleski:</t>
        </r>
        <r>
          <rPr>
            <sz val="9"/>
            <color indexed="81"/>
            <rFont val="Tahoma"/>
            <family val="2"/>
          </rPr>
          <t xml:space="preserve">
Per FOD is a new Unit.  Contributions began in 2018</t>
        </r>
      </text>
    </comment>
    <comment ref="IYP19" authorId="0" shapeId="0" xr:uid="{3E9038FA-79D9-4172-AC2E-CE9BE588B67D}">
      <text>
        <r>
          <rPr>
            <b/>
            <sz val="9"/>
            <color indexed="81"/>
            <rFont val="Tahoma"/>
            <family val="2"/>
          </rPr>
          <t>Becky Dzingeleski:</t>
        </r>
        <r>
          <rPr>
            <sz val="9"/>
            <color indexed="81"/>
            <rFont val="Tahoma"/>
            <family val="2"/>
          </rPr>
          <t xml:space="preserve">
Per FOD is a new Unit.  Contributions began in 2018</t>
        </r>
      </text>
    </comment>
    <comment ref="IYT19" authorId="0" shapeId="0" xr:uid="{FDE8E386-6962-4EAE-91B5-69D041A07F95}">
      <text>
        <r>
          <rPr>
            <b/>
            <sz val="9"/>
            <color indexed="81"/>
            <rFont val="Tahoma"/>
            <family val="2"/>
          </rPr>
          <t>Becky Dzingeleski:</t>
        </r>
        <r>
          <rPr>
            <sz val="9"/>
            <color indexed="81"/>
            <rFont val="Tahoma"/>
            <family val="2"/>
          </rPr>
          <t xml:space="preserve">
Per FOD is a new Unit.  Contributions began in 2018</t>
        </r>
      </text>
    </comment>
    <comment ref="IYX19" authorId="0" shapeId="0" xr:uid="{678F066F-8B08-45A0-9723-95DDEC7B7AED}">
      <text>
        <r>
          <rPr>
            <b/>
            <sz val="9"/>
            <color indexed="81"/>
            <rFont val="Tahoma"/>
            <family val="2"/>
          </rPr>
          <t>Becky Dzingeleski:</t>
        </r>
        <r>
          <rPr>
            <sz val="9"/>
            <color indexed="81"/>
            <rFont val="Tahoma"/>
            <family val="2"/>
          </rPr>
          <t xml:space="preserve">
Per FOD is a new Unit.  Contributions began in 2018</t>
        </r>
      </text>
    </comment>
    <comment ref="IZB19" authorId="0" shapeId="0" xr:uid="{372AECD7-A5F2-40DD-A309-6A47734AF7B0}">
      <text>
        <r>
          <rPr>
            <b/>
            <sz val="9"/>
            <color indexed="81"/>
            <rFont val="Tahoma"/>
            <family val="2"/>
          </rPr>
          <t>Becky Dzingeleski:</t>
        </r>
        <r>
          <rPr>
            <sz val="9"/>
            <color indexed="81"/>
            <rFont val="Tahoma"/>
            <family val="2"/>
          </rPr>
          <t xml:space="preserve">
Per FOD is a new Unit.  Contributions began in 2018</t>
        </r>
      </text>
    </comment>
    <comment ref="IZF19" authorId="0" shapeId="0" xr:uid="{4D737D04-67BA-4678-9DE7-14FAED1F238A}">
      <text>
        <r>
          <rPr>
            <b/>
            <sz val="9"/>
            <color indexed="81"/>
            <rFont val="Tahoma"/>
            <family val="2"/>
          </rPr>
          <t>Becky Dzingeleski:</t>
        </r>
        <r>
          <rPr>
            <sz val="9"/>
            <color indexed="81"/>
            <rFont val="Tahoma"/>
            <family val="2"/>
          </rPr>
          <t xml:space="preserve">
Per FOD is a new Unit.  Contributions began in 2018</t>
        </r>
      </text>
    </comment>
    <comment ref="IZJ19" authorId="0" shapeId="0" xr:uid="{11E946CD-C8F2-4734-B265-3C619D3165AC}">
      <text>
        <r>
          <rPr>
            <b/>
            <sz val="9"/>
            <color indexed="81"/>
            <rFont val="Tahoma"/>
            <family val="2"/>
          </rPr>
          <t>Becky Dzingeleski:</t>
        </r>
        <r>
          <rPr>
            <sz val="9"/>
            <color indexed="81"/>
            <rFont val="Tahoma"/>
            <family val="2"/>
          </rPr>
          <t xml:space="preserve">
Per FOD is a new Unit.  Contributions began in 2018</t>
        </r>
      </text>
    </comment>
    <comment ref="IZN19" authorId="0" shapeId="0" xr:uid="{CCEA3F0E-F3C9-4BE8-88DD-4F5CCE91A4C7}">
      <text>
        <r>
          <rPr>
            <b/>
            <sz val="9"/>
            <color indexed="81"/>
            <rFont val="Tahoma"/>
            <family val="2"/>
          </rPr>
          <t>Becky Dzingeleski:</t>
        </r>
        <r>
          <rPr>
            <sz val="9"/>
            <color indexed="81"/>
            <rFont val="Tahoma"/>
            <family val="2"/>
          </rPr>
          <t xml:space="preserve">
Per FOD is a new Unit.  Contributions began in 2018</t>
        </r>
      </text>
    </comment>
    <comment ref="IZR19" authorId="0" shapeId="0" xr:uid="{AB2A7909-6AF9-4909-94D6-61B4CCC7C361}">
      <text>
        <r>
          <rPr>
            <b/>
            <sz val="9"/>
            <color indexed="81"/>
            <rFont val="Tahoma"/>
            <family val="2"/>
          </rPr>
          <t>Becky Dzingeleski:</t>
        </r>
        <r>
          <rPr>
            <sz val="9"/>
            <color indexed="81"/>
            <rFont val="Tahoma"/>
            <family val="2"/>
          </rPr>
          <t xml:space="preserve">
Per FOD is a new Unit.  Contributions began in 2018</t>
        </r>
      </text>
    </comment>
    <comment ref="IZV19" authorId="0" shapeId="0" xr:uid="{E197B670-7B19-4BCD-A80A-669D855142D0}">
      <text>
        <r>
          <rPr>
            <b/>
            <sz val="9"/>
            <color indexed="81"/>
            <rFont val="Tahoma"/>
            <family val="2"/>
          </rPr>
          <t>Becky Dzingeleski:</t>
        </r>
        <r>
          <rPr>
            <sz val="9"/>
            <color indexed="81"/>
            <rFont val="Tahoma"/>
            <family val="2"/>
          </rPr>
          <t xml:space="preserve">
Per FOD is a new Unit.  Contributions began in 2018</t>
        </r>
      </text>
    </comment>
    <comment ref="IZZ19" authorId="0" shapeId="0" xr:uid="{B53B4611-52B2-426A-9D45-B63278B2C63D}">
      <text>
        <r>
          <rPr>
            <b/>
            <sz val="9"/>
            <color indexed="81"/>
            <rFont val="Tahoma"/>
            <family val="2"/>
          </rPr>
          <t>Becky Dzingeleski:</t>
        </r>
        <r>
          <rPr>
            <sz val="9"/>
            <color indexed="81"/>
            <rFont val="Tahoma"/>
            <family val="2"/>
          </rPr>
          <t xml:space="preserve">
Per FOD is a new Unit.  Contributions began in 2018</t>
        </r>
      </text>
    </comment>
    <comment ref="JAD19" authorId="0" shapeId="0" xr:uid="{4DD72EB1-C220-45A2-B6D7-96F8276B24E1}">
      <text>
        <r>
          <rPr>
            <b/>
            <sz val="9"/>
            <color indexed="81"/>
            <rFont val="Tahoma"/>
            <family val="2"/>
          </rPr>
          <t>Becky Dzingeleski:</t>
        </r>
        <r>
          <rPr>
            <sz val="9"/>
            <color indexed="81"/>
            <rFont val="Tahoma"/>
            <family val="2"/>
          </rPr>
          <t xml:space="preserve">
Per FOD is a new Unit.  Contributions began in 2018</t>
        </r>
      </text>
    </comment>
    <comment ref="JAH19" authorId="0" shapeId="0" xr:uid="{99C7AEC9-F918-4F17-8A4B-9E166BE41AE4}">
      <text>
        <r>
          <rPr>
            <b/>
            <sz val="9"/>
            <color indexed="81"/>
            <rFont val="Tahoma"/>
            <family val="2"/>
          </rPr>
          <t>Becky Dzingeleski:</t>
        </r>
        <r>
          <rPr>
            <sz val="9"/>
            <color indexed="81"/>
            <rFont val="Tahoma"/>
            <family val="2"/>
          </rPr>
          <t xml:space="preserve">
Per FOD is a new Unit.  Contributions began in 2018</t>
        </r>
      </text>
    </comment>
    <comment ref="JAL19" authorId="0" shapeId="0" xr:uid="{D23976AC-3AE5-4146-A77A-219653A9CF86}">
      <text>
        <r>
          <rPr>
            <b/>
            <sz val="9"/>
            <color indexed="81"/>
            <rFont val="Tahoma"/>
            <family val="2"/>
          </rPr>
          <t>Becky Dzingeleski:</t>
        </r>
        <r>
          <rPr>
            <sz val="9"/>
            <color indexed="81"/>
            <rFont val="Tahoma"/>
            <family val="2"/>
          </rPr>
          <t xml:space="preserve">
Per FOD is a new Unit.  Contributions began in 2018</t>
        </r>
      </text>
    </comment>
    <comment ref="JAP19" authorId="0" shapeId="0" xr:uid="{C109CA54-18CF-46EC-9032-13BAB8044C6D}">
      <text>
        <r>
          <rPr>
            <b/>
            <sz val="9"/>
            <color indexed="81"/>
            <rFont val="Tahoma"/>
            <family val="2"/>
          </rPr>
          <t>Becky Dzingeleski:</t>
        </r>
        <r>
          <rPr>
            <sz val="9"/>
            <color indexed="81"/>
            <rFont val="Tahoma"/>
            <family val="2"/>
          </rPr>
          <t xml:space="preserve">
Per FOD is a new Unit.  Contributions began in 2018</t>
        </r>
      </text>
    </comment>
    <comment ref="JAT19" authorId="0" shapeId="0" xr:uid="{D524B355-6488-4028-941A-6178F744E5EC}">
      <text>
        <r>
          <rPr>
            <b/>
            <sz val="9"/>
            <color indexed="81"/>
            <rFont val="Tahoma"/>
            <family val="2"/>
          </rPr>
          <t>Becky Dzingeleski:</t>
        </r>
        <r>
          <rPr>
            <sz val="9"/>
            <color indexed="81"/>
            <rFont val="Tahoma"/>
            <family val="2"/>
          </rPr>
          <t xml:space="preserve">
Per FOD is a new Unit.  Contributions began in 2018</t>
        </r>
      </text>
    </comment>
    <comment ref="JAX19" authorId="0" shapeId="0" xr:uid="{767C11AB-E276-4984-B7F1-C134E2CEA30C}">
      <text>
        <r>
          <rPr>
            <b/>
            <sz val="9"/>
            <color indexed="81"/>
            <rFont val="Tahoma"/>
            <family val="2"/>
          </rPr>
          <t>Becky Dzingeleski:</t>
        </r>
        <r>
          <rPr>
            <sz val="9"/>
            <color indexed="81"/>
            <rFont val="Tahoma"/>
            <family val="2"/>
          </rPr>
          <t xml:space="preserve">
Per FOD is a new Unit.  Contributions began in 2018</t>
        </r>
      </text>
    </comment>
    <comment ref="JBB19" authorId="0" shapeId="0" xr:uid="{3917948F-AB5D-4B72-9703-5B18F2697D3E}">
      <text>
        <r>
          <rPr>
            <b/>
            <sz val="9"/>
            <color indexed="81"/>
            <rFont val="Tahoma"/>
            <family val="2"/>
          </rPr>
          <t>Becky Dzingeleski:</t>
        </r>
        <r>
          <rPr>
            <sz val="9"/>
            <color indexed="81"/>
            <rFont val="Tahoma"/>
            <family val="2"/>
          </rPr>
          <t xml:space="preserve">
Per FOD is a new Unit.  Contributions began in 2018</t>
        </r>
      </text>
    </comment>
    <comment ref="JBF19" authorId="0" shapeId="0" xr:uid="{386D43A9-8BF7-4540-9D57-EAD1F3C5447D}">
      <text>
        <r>
          <rPr>
            <b/>
            <sz val="9"/>
            <color indexed="81"/>
            <rFont val="Tahoma"/>
            <family val="2"/>
          </rPr>
          <t>Becky Dzingeleski:</t>
        </r>
        <r>
          <rPr>
            <sz val="9"/>
            <color indexed="81"/>
            <rFont val="Tahoma"/>
            <family val="2"/>
          </rPr>
          <t xml:space="preserve">
Per FOD is a new Unit.  Contributions began in 2018</t>
        </r>
      </text>
    </comment>
    <comment ref="JBJ19" authorId="0" shapeId="0" xr:uid="{1DC08624-DB99-471F-AB75-29A4ABEB4E3D}">
      <text>
        <r>
          <rPr>
            <b/>
            <sz val="9"/>
            <color indexed="81"/>
            <rFont val="Tahoma"/>
            <family val="2"/>
          </rPr>
          <t>Becky Dzingeleski:</t>
        </r>
        <r>
          <rPr>
            <sz val="9"/>
            <color indexed="81"/>
            <rFont val="Tahoma"/>
            <family val="2"/>
          </rPr>
          <t xml:space="preserve">
Per FOD is a new Unit.  Contributions began in 2018</t>
        </r>
      </text>
    </comment>
    <comment ref="JBN19" authorId="0" shapeId="0" xr:uid="{F73FBA9F-4A63-4AA3-AA63-CD36EB958A06}">
      <text>
        <r>
          <rPr>
            <b/>
            <sz val="9"/>
            <color indexed="81"/>
            <rFont val="Tahoma"/>
            <family val="2"/>
          </rPr>
          <t>Becky Dzingeleski:</t>
        </r>
        <r>
          <rPr>
            <sz val="9"/>
            <color indexed="81"/>
            <rFont val="Tahoma"/>
            <family val="2"/>
          </rPr>
          <t xml:space="preserve">
Per FOD is a new Unit.  Contributions began in 2018</t>
        </r>
      </text>
    </comment>
    <comment ref="JBR19" authorId="0" shapeId="0" xr:uid="{A5F30EF9-7E6A-4ADE-822F-620CF89FBE0F}">
      <text>
        <r>
          <rPr>
            <b/>
            <sz val="9"/>
            <color indexed="81"/>
            <rFont val="Tahoma"/>
            <family val="2"/>
          </rPr>
          <t>Becky Dzingeleski:</t>
        </r>
        <r>
          <rPr>
            <sz val="9"/>
            <color indexed="81"/>
            <rFont val="Tahoma"/>
            <family val="2"/>
          </rPr>
          <t xml:space="preserve">
Per FOD is a new Unit.  Contributions began in 2018</t>
        </r>
      </text>
    </comment>
    <comment ref="JBV19" authorId="0" shapeId="0" xr:uid="{194ED6A4-76ED-4DC5-A287-1DC1C46BE406}">
      <text>
        <r>
          <rPr>
            <b/>
            <sz val="9"/>
            <color indexed="81"/>
            <rFont val="Tahoma"/>
            <family val="2"/>
          </rPr>
          <t>Becky Dzingeleski:</t>
        </r>
        <r>
          <rPr>
            <sz val="9"/>
            <color indexed="81"/>
            <rFont val="Tahoma"/>
            <family val="2"/>
          </rPr>
          <t xml:space="preserve">
Per FOD is a new Unit.  Contributions began in 2018</t>
        </r>
      </text>
    </comment>
    <comment ref="JBZ19" authorId="0" shapeId="0" xr:uid="{00BE3DC7-FAF3-42D9-A50F-D476A6051C03}">
      <text>
        <r>
          <rPr>
            <b/>
            <sz val="9"/>
            <color indexed="81"/>
            <rFont val="Tahoma"/>
            <family val="2"/>
          </rPr>
          <t>Becky Dzingeleski:</t>
        </r>
        <r>
          <rPr>
            <sz val="9"/>
            <color indexed="81"/>
            <rFont val="Tahoma"/>
            <family val="2"/>
          </rPr>
          <t xml:space="preserve">
Per FOD is a new Unit.  Contributions began in 2018</t>
        </r>
      </text>
    </comment>
    <comment ref="JCD19" authorId="0" shapeId="0" xr:uid="{8102DC85-1FC7-41C2-98E8-C50206A6FD36}">
      <text>
        <r>
          <rPr>
            <b/>
            <sz val="9"/>
            <color indexed="81"/>
            <rFont val="Tahoma"/>
            <family val="2"/>
          </rPr>
          <t>Becky Dzingeleski:</t>
        </r>
        <r>
          <rPr>
            <sz val="9"/>
            <color indexed="81"/>
            <rFont val="Tahoma"/>
            <family val="2"/>
          </rPr>
          <t xml:space="preserve">
Per FOD is a new Unit.  Contributions began in 2018</t>
        </r>
      </text>
    </comment>
    <comment ref="JCH19" authorId="0" shapeId="0" xr:uid="{ECB16673-1E2B-4A32-B6B1-33D43B2533D9}">
      <text>
        <r>
          <rPr>
            <b/>
            <sz val="9"/>
            <color indexed="81"/>
            <rFont val="Tahoma"/>
            <family val="2"/>
          </rPr>
          <t>Becky Dzingeleski:</t>
        </r>
        <r>
          <rPr>
            <sz val="9"/>
            <color indexed="81"/>
            <rFont val="Tahoma"/>
            <family val="2"/>
          </rPr>
          <t xml:space="preserve">
Per FOD is a new Unit.  Contributions began in 2018</t>
        </r>
      </text>
    </comment>
    <comment ref="JCL19" authorId="0" shapeId="0" xr:uid="{6A2B97F3-D728-4477-A66A-507868ACB426}">
      <text>
        <r>
          <rPr>
            <b/>
            <sz val="9"/>
            <color indexed="81"/>
            <rFont val="Tahoma"/>
            <family val="2"/>
          </rPr>
          <t>Becky Dzingeleski:</t>
        </r>
        <r>
          <rPr>
            <sz val="9"/>
            <color indexed="81"/>
            <rFont val="Tahoma"/>
            <family val="2"/>
          </rPr>
          <t xml:space="preserve">
Per FOD is a new Unit.  Contributions began in 2018</t>
        </r>
      </text>
    </comment>
    <comment ref="JCP19" authorId="0" shapeId="0" xr:uid="{E9D2CCB6-CE26-4C42-8987-955586A4E94B}">
      <text>
        <r>
          <rPr>
            <b/>
            <sz val="9"/>
            <color indexed="81"/>
            <rFont val="Tahoma"/>
            <family val="2"/>
          </rPr>
          <t>Becky Dzingeleski:</t>
        </r>
        <r>
          <rPr>
            <sz val="9"/>
            <color indexed="81"/>
            <rFont val="Tahoma"/>
            <family val="2"/>
          </rPr>
          <t xml:space="preserve">
Per FOD is a new Unit.  Contributions began in 2018</t>
        </r>
      </text>
    </comment>
    <comment ref="JCT19" authorId="0" shapeId="0" xr:uid="{95CF1562-F808-48A6-912A-0F28BC052196}">
      <text>
        <r>
          <rPr>
            <b/>
            <sz val="9"/>
            <color indexed="81"/>
            <rFont val="Tahoma"/>
            <family val="2"/>
          </rPr>
          <t>Becky Dzingeleski:</t>
        </r>
        <r>
          <rPr>
            <sz val="9"/>
            <color indexed="81"/>
            <rFont val="Tahoma"/>
            <family val="2"/>
          </rPr>
          <t xml:space="preserve">
Per FOD is a new Unit.  Contributions began in 2018</t>
        </r>
      </text>
    </comment>
    <comment ref="JCX19" authorId="0" shapeId="0" xr:uid="{A5D21050-E6D2-4763-8307-95B8CEA368C8}">
      <text>
        <r>
          <rPr>
            <b/>
            <sz val="9"/>
            <color indexed="81"/>
            <rFont val="Tahoma"/>
            <family val="2"/>
          </rPr>
          <t>Becky Dzingeleski:</t>
        </r>
        <r>
          <rPr>
            <sz val="9"/>
            <color indexed="81"/>
            <rFont val="Tahoma"/>
            <family val="2"/>
          </rPr>
          <t xml:space="preserve">
Per FOD is a new Unit.  Contributions began in 2018</t>
        </r>
      </text>
    </comment>
    <comment ref="JDB19" authorId="0" shapeId="0" xr:uid="{76A08EDA-BE20-4249-8252-EECC8D36B0B8}">
      <text>
        <r>
          <rPr>
            <b/>
            <sz val="9"/>
            <color indexed="81"/>
            <rFont val="Tahoma"/>
            <family val="2"/>
          </rPr>
          <t>Becky Dzingeleski:</t>
        </r>
        <r>
          <rPr>
            <sz val="9"/>
            <color indexed="81"/>
            <rFont val="Tahoma"/>
            <family val="2"/>
          </rPr>
          <t xml:space="preserve">
Per FOD is a new Unit.  Contributions began in 2018</t>
        </r>
      </text>
    </comment>
    <comment ref="JDF19" authorId="0" shapeId="0" xr:uid="{F4AFC9FB-4D5E-4659-B5E4-5322856246A1}">
      <text>
        <r>
          <rPr>
            <b/>
            <sz val="9"/>
            <color indexed="81"/>
            <rFont val="Tahoma"/>
            <family val="2"/>
          </rPr>
          <t>Becky Dzingeleski:</t>
        </r>
        <r>
          <rPr>
            <sz val="9"/>
            <color indexed="81"/>
            <rFont val="Tahoma"/>
            <family val="2"/>
          </rPr>
          <t xml:space="preserve">
Per FOD is a new Unit.  Contributions began in 2018</t>
        </r>
      </text>
    </comment>
    <comment ref="JDJ19" authorId="0" shapeId="0" xr:uid="{54CCE6D2-2FA2-4663-A650-4059E00805D3}">
      <text>
        <r>
          <rPr>
            <b/>
            <sz val="9"/>
            <color indexed="81"/>
            <rFont val="Tahoma"/>
            <family val="2"/>
          </rPr>
          <t>Becky Dzingeleski:</t>
        </r>
        <r>
          <rPr>
            <sz val="9"/>
            <color indexed="81"/>
            <rFont val="Tahoma"/>
            <family val="2"/>
          </rPr>
          <t xml:space="preserve">
Per FOD is a new Unit.  Contributions began in 2018</t>
        </r>
      </text>
    </comment>
    <comment ref="JDN19" authorId="0" shapeId="0" xr:uid="{4F3CC5F9-BC33-4A2A-B5FF-9DDF15D27796}">
      <text>
        <r>
          <rPr>
            <b/>
            <sz val="9"/>
            <color indexed="81"/>
            <rFont val="Tahoma"/>
            <family val="2"/>
          </rPr>
          <t>Becky Dzingeleski:</t>
        </r>
        <r>
          <rPr>
            <sz val="9"/>
            <color indexed="81"/>
            <rFont val="Tahoma"/>
            <family val="2"/>
          </rPr>
          <t xml:space="preserve">
Per FOD is a new Unit.  Contributions began in 2018</t>
        </r>
      </text>
    </comment>
    <comment ref="JDR19" authorId="0" shapeId="0" xr:uid="{FE747140-6EF2-47BB-890E-C737C9A0A370}">
      <text>
        <r>
          <rPr>
            <b/>
            <sz val="9"/>
            <color indexed="81"/>
            <rFont val="Tahoma"/>
            <family val="2"/>
          </rPr>
          <t>Becky Dzingeleski:</t>
        </r>
        <r>
          <rPr>
            <sz val="9"/>
            <color indexed="81"/>
            <rFont val="Tahoma"/>
            <family val="2"/>
          </rPr>
          <t xml:space="preserve">
Per FOD is a new Unit.  Contributions began in 2018</t>
        </r>
      </text>
    </comment>
    <comment ref="JDV19" authorId="0" shapeId="0" xr:uid="{FCEE9AA0-4E36-4AC2-AAEF-F2E5B2BE5514}">
      <text>
        <r>
          <rPr>
            <b/>
            <sz val="9"/>
            <color indexed="81"/>
            <rFont val="Tahoma"/>
            <family val="2"/>
          </rPr>
          <t>Becky Dzingeleski:</t>
        </r>
        <r>
          <rPr>
            <sz val="9"/>
            <color indexed="81"/>
            <rFont val="Tahoma"/>
            <family val="2"/>
          </rPr>
          <t xml:space="preserve">
Per FOD is a new Unit.  Contributions began in 2018</t>
        </r>
      </text>
    </comment>
    <comment ref="JDZ19" authorId="0" shapeId="0" xr:uid="{E937297F-E65A-4BAA-A8A5-6FDCE1A8AECB}">
      <text>
        <r>
          <rPr>
            <b/>
            <sz val="9"/>
            <color indexed="81"/>
            <rFont val="Tahoma"/>
            <family val="2"/>
          </rPr>
          <t>Becky Dzingeleski:</t>
        </r>
        <r>
          <rPr>
            <sz val="9"/>
            <color indexed="81"/>
            <rFont val="Tahoma"/>
            <family val="2"/>
          </rPr>
          <t xml:space="preserve">
Per FOD is a new Unit.  Contributions began in 2018</t>
        </r>
      </text>
    </comment>
    <comment ref="JED19" authorId="0" shapeId="0" xr:uid="{44419A28-5879-4DDA-84CC-AE50F2087D4A}">
      <text>
        <r>
          <rPr>
            <b/>
            <sz val="9"/>
            <color indexed="81"/>
            <rFont val="Tahoma"/>
            <family val="2"/>
          </rPr>
          <t>Becky Dzingeleski:</t>
        </r>
        <r>
          <rPr>
            <sz val="9"/>
            <color indexed="81"/>
            <rFont val="Tahoma"/>
            <family val="2"/>
          </rPr>
          <t xml:space="preserve">
Per FOD is a new Unit.  Contributions began in 2018</t>
        </r>
      </text>
    </comment>
    <comment ref="JEH19" authorId="0" shapeId="0" xr:uid="{D631D25A-EEFD-4A07-86DC-D472D6D44928}">
      <text>
        <r>
          <rPr>
            <b/>
            <sz val="9"/>
            <color indexed="81"/>
            <rFont val="Tahoma"/>
            <family val="2"/>
          </rPr>
          <t>Becky Dzingeleski:</t>
        </r>
        <r>
          <rPr>
            <sz val="9"/>
            <color indexed="81"/>
            <rFont val="Tahoma"/>
            <family val="2"/>
          </rPr>
          <t xml:space="preserve">
Per FOD is a new Unit.  Contributions began in 2018</t>
        </r>
      </text>
    </comment>
    <comment ref="JEL19" authorId="0" shapeId="0" xr:uid="{153A83E5-98EE-4427-B960-F01A9E1186CB}">
      <text>
        <r>
          <rPr>
            <b/>
            <sz val="9"/>
            <color indexed="81"/>
            <rFont val="Tahoma"/>
            <family val="2"/>
          </rPr>
          <t>Becky Dzingeleski:</t>
        </r>
        <r>
          <rPr>
            <sz val="9"/>
            <color indexed="81"/>
            <rFont val="Tahoma"/>
            <family val="2"/>
          </rPr>
          <t xml:space="preserve">
Per FOD is a new Unit.  Contributions began in 2018</t>
        </r>
      </text>
    </comment>
    <comment ref="JEP19" authorId="0" shapeId="0" xr:uid="{F8B7FEB9-BE4C-45DE-A929-0789D0774E1A}">
      <text>
        <r>
          <rPr>
            <b/>
            <sz val="9"/>
            <color indexed="81"/>
            <rFont val="Tahoma"/>
            <family val="2"/>
          </rPr>
          <t>Becky Dzingeleski:</t>
        </r>
        <r>
          <rPr>
            <sz val="9"/>
            <color indexed="81"/>
            <rFont val="Tahoma"/>
            <family val="2"/>
          </rPr>
          <t xml:space="preserve">
Per FOD is a new Unit.  Contributions began in 2018</t>
        </r>
      </text>
    </comment>
    <comment ref="JET19" authorId="0" shapeId="0" xr:uid="{ADF5C3C9-ECB6-4E86-9AAF-E29049C60C94}">
      <text>
        <r>
          <rPr>
            <b/>
            <sz val="9"/>
            <color indexed="81"/>
            <rFont val="Tahoma"/>
            <family val="2"/>
          </rPr>
          <t>Becky Dzingeleski:</t>
        </r>
        <r>
          <rPr>
            <sz val="9"/>
            <color indexed="81"/>
            <rFont val="Tahoma"/>
            <family val="2"/>
          </rPr>
          <t xml:space="preserve">
Per FOD is a new Unit.  Contributions began in 2018</t>
        </r>
      </text>
    </comment>
    <comment ref="JEX19" authorId="0" shapeId="0" xr:uid="{A8254C68-A835-4C83-9346-F32C662B372B}">
      <text>
        <r>
          <rPr>
            <b/>
            <sz val="9"/>
            <color indexed="81"/>
            <rFont val="Tahoma"/>
            <family val="2"/>
          </rPr>
          <t>Becky Dzingeleski:</t>
        </r>
        <r>
          <rPr>
            <sz val="9"/>
            <color indexed="81"/>
            <rFont val="Tahoma"/>
            <family val="2"/>
          </rPr>
          <t xml:space="preserve">
Per FOD is a new Unit.  Contributions began in 2018</t>
        </r>
      </text>
    </comment>
    <comment ref="JFB19" authorId="0" shapeId="0" xr:uid="{140B51CD-48C8-4E2F-AE44-18EDC8E32955}">
      <text>
        <r>
          <rPr>
            <b/>
            <sz val="9"/>
            <color indexed="81"/>
            <rFont val="Tahoma"/>
            <family val="2"/>
          </rPr>
          <t>Becky Dzingeleski:</t>
        </r>
        <r>
          <rPr>
            <sz val="9"/>
            <color indexed="81"/>
            <rFont val="Tahoma"/>
            <family val="2"/>
          </rPr>
          <t xml:space="preserve">
Per FOD is a new Unit.  Contributions began in 2018</t>
        </r>
      </text>
    </comment>
    <comment ref="JFF19" authorId="0" shapeId="0" xr:uid="{DE20B44D-B6CF-4B3C-99EC-5BF5B41BA70A}">
      <text>
        <r>
          <rPr>
            <b/>
            <sz val="9"/>
            <color indexed="81"/>
            <rFont val="Tahoma"/>
            <family val="2"/>
          </rPr>
          <t>Becky Dzingeleski:</t>
        </r>
        <r>
          <rPr>
            <sz val="9"/>
            <color indexed="81"/>
            <rFont val="Tahoma"/>
            <family val="2"/>
          </rPr>
          <t xml:space="preserve">
Per FOD is a new Unit.  Contributions began in 2018</t>
        </r>
      </text>
    </comment>
    <comment ref="JFJ19" authorId="0" shapeId="0" xr:uid="{7ADAC280-E7C7-43D8-BB3B-C2A8BFF7D03B}">
      <text>
        <r>
          <rPr>
            <b/>
            <sz val="9"/>
            <color indexed="81"/>
            <rFont val="Tahoma"/>
            <family val="2"/>
          </rPr>
          <t>Becky Dzingeleski:</t>
        </r>
        <r>
          <rPr>
            <sz val="9"/>
            <color indexed="81"/>
            <rFont val="Tahoma"/>
            <family val="2"/>
          </rPr>
          <t xml:space="preserve">
Per FOD is a new Unit.  Contributions began in 2018</t>
        </r>
      </text>
    </comment>
    <comment ref="JFN19" authorId="0" shapeId="0" xr:uid="{711D6821-3FE4-4721-946D-2998FBEDF2B5}">
      <text>
        <r>
          <rPr>
            <b/>
            <sz val="9"/>
            <color indexed="81"/>
            <rFont val="Tahoma"/>
            <family val="2"/>
          </rPr>
          <t>Becky Dzingeleski:</t>
        </r>
        <r>
          <rPr>
            <sz val="9"/>
            <color indexed="81"/>
            <rFont val="Tahoma"/>
            <family val="2"/>
          </rPr>
          <t xml:space="preserve">
Per FOD is a new Unit.  Contributions began in 2018</t>
        </r>
      </text>
    </comment>
    <comment ref="JFR19" authorId="0" shapeId="0" xr:uid="{15014F45-D4DB-439A-8B99-4099C2F23B4A}">
      <text>
        <r>
          <rPr>
            <b/>
            <sz val="9"/>
            <color indexed="81"/>
            <rFont val="Tahoma"/>
            <family val="2"/>
          </rPr>
          <t>Becky Dzingeleski:</t>
        </r>
        <r>
          <rPr>
            <sz val="9"/>
            <color indexed="81"/>
            <rFont val="Tahoma"/>
            <family val="2"/>
          </rPr>
          <t xml:space="preserve">
Per FOD is a new Unit.  Contributions began in 2018</t>
        </r>
      </text>
    </comment>
    <comment ref="JFV19" authorId="0" shapeId="0" xr:uid="{62A8DABD-BBBC-49B9-BAD1-B8AD0F59DAD8}">
      <text>
        <r>
          <rPr>
            <b/>
            <sz val="9"/>
            <color indexed="81"/>
            <rFont val="Tahoma"/>
            <family val="2"/>
          </rPr>
          <t>Becky Dzingeleski:</t>
        </r>
        <r>
          <rPr>
            <sz val="9"/>
            <color indexed="81"/>
            <rFont val="Tahoma"/>
            <family val="2"/>
          </rPr>
          <t xml:space="preserve">
Per FOD is a new Unit.  Contributions began in 2018</t>
        </r>
      </text>
    </comment>
    <comment ref="JFZ19" authorId="0" shapeId="0" xr:uid="{F51198D0-DBEC-445A-93C1-6EDB7CC2BC11}">
      <text>
        <r>
          <rPr>
            <b/>
            <sz val="9"/>
            <color indexed="81"/>
            <rFont val="Tahoma"/>
            <family val="2"/>
          </rPr>
          <t>Becky Dzingeleski:</t>
        </r>
        <r>
          <rPr>
            <sz val="9"/>
            <color indexed="81"/>
            <rFont val="Tahoma"/>
            <family val="2"/>
          </rPr>
          <t xml:space="preserve">
Per FOD is a new Unit.  Contributions began in 2018</t>
        </r>
      </text>
    </comment>
    <comment ref="JGD19" authorId="0" shapeId="0" xr:uid="{02A8797E-BD68-4F74-949E-1F20EF494303}">
      <text>
        <r>
          <rPr>
            <b/>
            <sz val="9"/>
            <color indexed="81"/>
            <rFont val="Tahoma"/>
            <family val="2"/>
          </rPr>
          <t>Becky Dzingeleski:</t>
        </r>
        <r>
          <rPr>
            <sz val="9"/>
            <color indexed="81"/>
            <rFont val="Tahoma"/>
            <family val="2"/>
          </rPr>
          <t xml:space="preserve">
Per FOD is a new Unit.  Contributions began in 2018</t>
        </r>
      </text>
    </comment>
    <comment ref="JGH19" authorId="0" shapeId="0" xr:uid="{4E0853F8-6F1C-47D7-A551-E49ABAB974BB}">
      <text>
        <r>
          <rPr>
            <b/>
            <sz val="9"/>
            <color indexed="81"/>
            <rFont val="Tahoma"/>
            <family val="2"/>
          </rPr>
          <t>Becky Dzingeleski:</t>
        </r>
        <r>
          <rPr>
            <sz val="9"/>
            <color indexed="81"/>
            <rFont val="Tahoma"/>
            <family val="2"/>
          </rPr>
          <t xml:space="preserve">
Per FOD is a new Unit.  Contributions began in 2018</t>
        </r>
      </text>
    </comment>
    <comment ref="JGL19" authorId="0" shapeId="0" xr:uid="{05C57801-C44F-44D4-A7FD-2BBFEBABEE68}">
      <text>
        <r>
          <rPr>
            <b/>
            <sz val="9"/>
            <color indexed="81"/>
            <rFont val="Tahoma"/>
            <family val="2"/>
          </rPr>
          <t>Becky Dzingeleski:</t>
        </r>
        <r>
          <rPr>
            <sz val="9"/>
            <color indexed="81"/>
            <rFont val="Tahoma"/>
            <family val="2"/>
          </rPr>
          <t xml:space="preserve">
Per FOD is a new Unit.  Contributions began in 2018</t>
        </r>
      </text>
    </comment>
    <comment ref="JGP19" authorId="0" shapeId="0" xr:uid="{B85AABFA-4A30-46D1-BCCE-B7B2D195DEDB}">
      <text>
        <r>
          <rPr>
            <b/>
            <sz val="9"/>
            <color indexed="81"/>
            <rFont val="Tahoma"/>
            <family val="2"/>
          </rPr>
          <t>Becky Dzingeleski:</t>
        </r>
        <r>
          <rPr>
            <sz val="9"/>
            <color indexed="81"/>
            <rFont val="Tahoma"/>
            <family val="2"/>
          </rPr>
          <t xml:space="preserve">
Per FOD is a new Unit.  Contributions began in 2018</t>
        </r>
      </text>
    </comment>
    <comment ref="JGT19" authorId="0" shapeId="0" xr:uid="{5963AB82-DDD4-4E98-8936-99FE0AA60CCF}">
      <text>
        <r>
          <rPr>
            <b/>
            <sz val="9"/>
            <color indexed="81"/>
            <rFont val="Tahoma"/>
            <family val="2"/>
          </rPr>
          <t>Becky Dzingeleski:</t>
        </r>
        <r>
          <rPr>
            <sz val="9"/>
            <color indexed="81"/>
            <rFont val="Tahoma"/>
            <family val="2"/>
          </rPr>
          <t xml:space="preserve">
Per FOD is a new Unit.  Contributions began in 2018</t>
        </r>
      </text>
    </comment>
    <comment ref="JGX19" authorId="0" shapeId="0" xr:uid="{E1E0D63E-0CF5-45FF-952F-BAA5CAE79578}">
      <text>
        <r>
          <rPr>
            <b/>
            <sz val="9"/>
            <color indexed="81"/>
            <rFont val="Tahoma"/>
            <family val="2"/>
          </rPr>
          <t>Becky Dzingeleski:</t>
        </r>
        <r>
          <rPr>
            <sz val="9"/>
            <color indexed="81"/>
            <rFont val="Tahoma"/>
            <family val="2"/>
          </rPr>
          <t xml:space="preserve">
Per FOD is a new Unit.  Contributions began in 2018</t>
        </r>
      </text>
    </comment>
    <comment ref="JHB19" authorId="0" shapeId="0" xr:uid="{DE5FA3AC-E8E5-4B92-B10D-9288F8C587FF}">
      <text>
        <r>
          <rPr>
            <b/>
            <sz val="9"/>
            <color indexed="81"/>
            <rFont val="Tahoma"/>
            <family val="2"/>
          </rPr>
          <t>Becky Dzingeleski:</t>
        </r>
        <r>
          <rPr>
            <sz val="9"/>
            <color indexed="81"/>
            <rFont val="Tahoma"/>
            <family val="2"/>
          </rPr>
          <t xml:space="preserve">
Per FOD is a new Unit.  Contributions began in 2018</t>
        </r>
      </text>
    </comment>
    <comment ref="JHF19" authorId="0" shapeId="0" xr:uid="{72760201-94A4-476E-933B-76E892717812}">
      <text>
        <r>
          <rPr>
            <b/>
            <sz val="9"/>
            <color indexed="81"/>
            <rFont val="Tahoma"/>
            <family val="2"/>
          </rPr>
          <t>Becky Dzingeleski:</t>
        </r>
        <r>
          <rPr>
            <sz val="9"/>
            <color indexed="81"/>
            <rFont val="Tahoma"/>
            <family val="2"/>
          </rPr>
          <t xml:space="preserve">
Per FOD is a new Unit.  Contributions began in 2018</t>
        </r>
      </text>
    </comment>
    <comment ref="JHJ19" authorId="0" shapeId="0" xr:uid="{AA8FCFBB-A030-4567-AD9E-73C011376B93}">
      <text>
        <r>
          <rPr>
            <b/>
            <sz val="9"/>
            <color indexed="81"/>
            <rFont val="Tahoma"/>
            <family val="2"/>
          </rPr>
          <t>Becky Dzingeleski:</t>
        </r>
        <r>
          <rPr>
            <sz val="9"/>
            <color indexed="81"/>
            <rFont val="Tahoma"/>
            <family val="2"/>
          </rPr>
          <t xml:space="preserve">
Per FOD is a new Unit.  Contributions began in 2018</t>
        </r>
      </text>
    </comment>
    <comment ref="JHN19" authorId="0" shapeId="0" xr:uid="{E009B0D8-B5E4-41E3-BA45-A8F35523BA85}">
      <text>
        <r>
          <rPr>
            <b/>
            <sz val="9"/>
            <color indexed="81"/>
            <rFont val="Tahoma"/>
            <family val="2"/>
          </rPr>
          <t>Becky Dzingeleski:</t>
        </r>
        <r>
          <rPr>
            <sz val="9"/>
            <color indexed="81"/>
            <rFont val="Tahoma"/>
            <family val="2"/>
          </rPr>
          <t xml:space="preserve">
Per FOD is a new Unit.  Contributions began in 2018</t>
        </r>
      </text>
    </comment>
    <comment ref="JHR19" authorId="0" shapeId="0" xr:uid="{E373E032-D9AB-4C4B-BB21-2678268A4633}">
      <text>
        <r>
          <rPr>
            <b/>
            <sz val="9"/>
            <color indexed="81"/>
            <rFont val="Tahoma"/>
            <family val="2"/>
          </rPr>
          <t>Becky Dzingeleski:</t>
        </r>
        <r>
          <rPr>
            <sz val="9"/>
            <color indexed="81"/>
            <rFont val="Tahoma"/>
            <family val="2"/>
          </rPr>
          <t xml:space="preserve">
Per FOD is a new Unit.  Contributions began in 2018</t>
        </r>
      </text>
    </comment>
    <comment ref="JHV19" authorId="0" shapeId="0" xr:uid="{8AAB11AD-525C-4248-B1EA-7973BA1A29A4}">
      <text>
        <r>
          <rPr>
            <b/>
            <sz val="9"/>
            <color indexed="81"/>
            <rFont val="Tahoma"/>
            <family val="2"/>
          </rPr>
          <t>Becky Dzingeleski:</t>
        </r>
        <r>
          <rPr>
            <sz val="9"/>
            <color indexed="81"/>
            <rFont val="Tahoma"/>
            <family val="2"/>
          </rPr>
          <t xml:space="preserve">
Per FOD is a new Unit.  Contributions began in 2018</t>
        </r>
      </text>
    </comment>
    <comment ref="JHZ19" authorId="0" shapeId="0" xr:uid="{056255B8-D172-40F0-B30D-4C0BFA472BE8}">
      <text>
        <r>
          <rPr>
            <b/>
            <sz val="9"/>
            <color indexed="81"/>
            <rFont val="Tahoma"/>
            <family val="2"/>
          </rPr>
          <t>Becky Dzingeleski:</t>
        </r>
        <r>
          <rPr>
            <sz val="9"/>
            <color indexed="81"/>
            <rFont val="Tahoma"/>
            <family val="2"/>
          </rPr>
          <t xml:space="preserve">
Per FOD is a new Unit.  Contributions began in 2018</t>
        </r>
      </text>
    </comment>
    <comment ref="JID19" authorId="0" shapeId="0" xr:uid="{8DEA1E69-AA91-451E-B611-1DEABA2C46EE}">
      <text>
        <r>
          <rPr>
            <b/>
            <sz val="9"/>
            <color indexed="81"/>
            <rFont val="Tahoma"/>
            <family val="2"/>
          </rPr>
          <t>Becky Dzingeleski:</t>
        </r>
        <r>
          <rPr>
            <sz val="9"/>
            <color indexed="81"/>
            <rFont val="Tahoma"/>
            <family val="2"/>
          </rPr>
          <t xml:space="preserve">
Per FOD is a new Unit.  Contributions began in 2018</t>
        </r>
      </text>
    </comment>
    <comment ref="JIH19" authorId="0" shapeId="0" xr:uid="{1C9B235B-E2A3-48B8-98ED-DEA4F3C9F127}">
      <text>
        <r>
          <rPr>
            <b/>
            <sz val="9"/>
            <color indexed="81"/>
            <rFont val="Tahoma"/>
            <family val="2"/>
          </rPr>
          <t>Becky Dzingeleski:</t>
        </r>
        <r>
          <rPr>
            <sz val="9"/>
            <color indexed="81"/>
            <rFont val="Tahoma"/>
            <family val="2"/>
          </rPr>
          <t xml:space="preserve">
Per FOD is a new Unit.  Contributions began in 2018</t>
        </r>
      </text>
    </comment>
    <comment ref="JIL19" authorId="0" shapeId="0" xr:uid="{7ECC2436-25D1-42C2-9DB6-4EE9D370FCEC}">
      <text>
        <r>
          <rPr>
            <b/>
            <sz val="9"/>
            <color indexed="81"/>
            <rFont val="Tahoma"/>
            <family val="2"/>
          </rPr>
          <t>Becky Dzingeleski:</t>
        </r>
        <r>
          <rPr>
            <sz val="9"/>
            <color indexed="81"/>
            <rFont val="Tahoma"/>
            <family val="2"/>
          </rPr>
          <t xml:space="preserve">
Per FOD is a new Unit.  Contributions began in 2018</t>
        </r>
      </text>
    </comment>
    <comment ref="JIP19" authorId="0" shapeId="0" xr:uid="{5D838508-505E-45CD-B69C-ADE314340B21}">
      <text>
        <r>
          <rPr>
            <b/>
            <sz val="9"/>
            <color indexed="81"/>
            <rFont val="Tahoma"/>
            <family val="2"/>
          </rPr>
          <t>Becky Dzingeleski:</t>
        </r>
        <r>
          <rPr>
            <sz val="9"/>
            <color indexed="81"/>
            <rFont val="Tahoma"/>
            <family val="2"/>
          </rPr>
          <t xml:space="preserve">
Per FOD is a new Unit.  Contributions began in 2018</t>
        </r>
      </text>
    </comment>
    <comment ref="JIT19" authorId="0" shapeId="0" xr:uid="{DB0FC786-B035-42B7-B835-53ACCA98F882}">
      <text>
        <r>
          <rPr>
            <b/>
            <sz val="9"/>
            <color indexed="81"/>
            <rFont val="Tahoma"/>
            <family val="2"/>
          </rPr>
          <t>Becky Dzingeleski:</t>
        </r>
        <r>
          <rPr>
            <sz val="9"/>
            <color indexed="81"/>
            <rFont val="Tahoma"/>
            <family val="2"/>
          </rPr>
          <t xml:space="preserve">
Per FOD is a new Unit.  Contributions began in 2018</t>
        </r>
      </text>
    </comment>
    <comment ref="JIX19" authorId="0" shapeId="0" xr:uid="{2D05BC52-F22A-455E-801E-2409191DF367}">
      <text>
        <r>
          <rPr>
            <b/>
            <sz val="9"/>
            <color indexed="81"/>
            <rFont val="Tahoma"/>
            <family val="2"/>
          </rPr>
          <t>Becky Dzingeleski:</t>
        </r>
        <r>
          <rPr>
            <sz val="9"/>
            <color indexed="81"/>
            <rFont val="Tahoma"/>
            <family val="2"/>
          </rPr>
          <t xml:space="preserve">
Per FOD is a new Unit.  Contributions began in 2018</t>
        </r>
      </text>
    </comment>
    <comment ref="JJB19" authorId="0" shapeId="0" xr:uid="{0851667E-A82F-4EE9-AF58-2E9B89722279}">
      <text>
        <r>
          <rPr>
            <b/>
            <sz val="9"/>
            <color indexed="81"/>
            <rFont val="Tahoma"/>
            <family val="2"/>
          </rPr>
          <t>Becky Dzingeleski:</t>
        </r>
        <r>
          <rPr>
            <sz val="9"/>
            <color indexed="81"/>
            <rFont val="Tahoma"/>
            <family val="2"/>
          </rPr>
          <t xml:space="preserve">
Per FOD is a new Unit.  Contributions began in 2018</t>
        </r>
      </text>
    </comment>
    <comment ref="JJF19" authorId="0" shapeId="0" xr:uid="{B4C552FF-A042-4C13-8F6F-6531C4D0BE98}">
      <text>
        <r>
          <rPr>
            <b/>
            <sz val="9"/>
            <color indexed="81"/>
            <rFont val="Tahoma"/>
            <family val="2"/>
          </rPr>
          <t>Becky Dzingeleski:</t>
        </r>
        <r>
          <rPr>
            <sz val="9"/>
            <color indexed="81"/>
            <rFont val="Tahoma"/>
            <family val="2"/>
          </rPr>
          <t xml:space="preserve">
Per FOD is a new Unit.  Contributions began in 2018</t>
        </r>
      </text>
    </comment>
    <comment ref="JJJ19" authorId="0" shapeId="0" xr:uid="{7399EA54-CE6C-47C3-ADF5-D58A16909003}">
      <text>
        <r>
          <rPr>
            <b/>
            <sz val="9"/>
            <color indexed="81"/>
            <rFont val="Tahoma"/>
            <family val="2"/>
          </rPr>
          <t>Becky Dzingeleski:</t>
        </r>
        <r>
          <rPr>
            <sz val="9"/>
            <color indexed="81"/>
            <rFont val="Tahoma"/>
            <family val="2"/>
          </rPr>
          <t xml:space="preserve">
Per FOD is a new Unit.  Contributions began in 2018</t>
        </r>
      </text>
    </comment>
    <comment ref="JJN19" authorId="0" shapeId="0" xr:uid="{38B3AA99-7275-4BA6-BA3F-72FADEE05DCE}">
      <text>
        <r>
          <rPr>
            <b/>
            <sz val="9"/>
            <color indexed="81"/>
            <rFont val="Tahoma"/>
            <family val="2"/>
          </rPr>
          <t>Becky Dzingeleski:</t>
        </r>
        <r>
          <rPr>
            <sz val="9"/>
            <color indexed="81"/>
            <rFont val="Tahoma"/>
            <family val="2"/>
          </rPr>
          <t xml:space="preserve">
Per FOD is a new Unit.  Contributions began in 2018</t>
        </r>
      </text>
    </comment>
    <comment ref="JJR19" authorId="0" shapeId="0" xr:uid="{6567A5C9-0225-439D-AA82-FFBA95CAC5DA}">
      <text>
        <r>
          <rPr>
            <b/>
            <sz val="9"/>
            <color indexed="81"/>
            <rFont val="Tahoma"/>
            <family val="2"/>
          </rPr>
          <t>Becky Dzingeleski:</t>
        </r>
        <r>
          <rPr>
            <sz val="9"/>
            <color indexed="81"/>
            <rFont val="Tahoma"/>
            <family val="2"/>
          </rPr>
          <t xml:space="preserve">
Per FOD is a new Unit.  Contributions began in 2018</t>
        </r>
      </text>
    </comment>
    <comment ref="JJV19" authorId="0" shapeId="0" xr:uid="{72A94944-E6A0-4574-A3D3-284A4BBAABCF}">
      <text>
        <r>
          <rPr>
            <b/>
            <sz val="9"/>
            <color indexed="81"/>
            <rFont val="Tahoma"/>
            <family val="2"/>
          </rPr>
          <t>Becky Dzingeleski:</t>
        </r>
        <r>
          <rPr>
            <sz val="9"/>
            <color indexed="81"/>
            <rFont val="Tahoma"/>
            <family val="2"/>
          </rPr>
          <t xml:space="preserve">
Per FOD is a new Unit.  Contributions began in 2018</t>
        </r>
      </text>
    </comment>
    <comment ref="JJZ19" authorId="0" shapeId="0" xr:uid="{6FF0A52C-CFB0-4122-9407-44902B0FFB77}">
      <text>
        <r>
          <rPr>
            <b/>
            <sz val="9"/>
            <color indexed="81"/>
            <rFont val="Tahoma"/>
            <family val="2"/>
          </rPr>
          <t>Becky Dzingeleski:</t>
        </r>
        <r>
          <rPr>
            <sz val="9"/>
            <color indexed="81"/>
            <rFont val="Tahoma"/>
            <family val="2"/>
          </rPr>
          <t xml:space="preserve">
Per FOD is a new Unit.  Contributions began in 2018</t>
        </r>
      </text>
    </comment>
    <comment ref="JKD19" authorId="0" shapeId="0" xr:uid="{FD0C4C02-898B-486A-A2E2-FA33AE31FC8D}">
      <text>
        <r>
          <rPr>
            <b/>
            <sz val="9"/>
            <color indexed="81"/>
            <rFont val="Tahoma"/>
            <family val="2"/>
          </rPr>
          <t>Becky Dzingeleski:</t>
        </r>
        <r>
          <rPr>
            <sz val="9"/>
            <color indexed="81"/>
            <rFont val="Tahoma"/>
            <family val="2"/>
          </rPr>
          <t xml:space="preserve">
Per FOD is a new Unit.  Contributions began in 2018</t>
        </r>
      </text>
    </comment>
    <comment ref="JKH19" authorId="0" shapeId="0" xr:uid="{4B637330-84B9-4503-AD4B-E04D8ACF24A9}">
      <text>
        <r>
          <rPr>
            <b/>
            <sz val="9"/>
            <color indexed="81"/>
            <rFont val="Tahoma"/>
            <family val="2"/>
          </rPr>
          <t>Becky Dzingeleski:</t>
        </r>
        <r>
          <rPr>
            <sz val="9"/>
            <color indexed="81"/>
            <rFont val="Tahoma"/>
            <family val="2"/>
          </rPr>
          <t xml:space="preserve">
Per FOD is a new Unit.  Contributions began in 2018</t>
        </r>
      </text>
    </comment>
    <comment ref="JKL19" authorId="0" shapeId="0" xr:uid="{2AF4C1E7-E31C-4909-AF9E-37B643E759C9}">
      <text>
        <r>
          <rPr>
            <b/>
            <sz val="9"/>
            <color indexed="81"/>
            <rFont val="Tahoma"/>
            <family val="2"/>
          </rPr>
          <t>Becky Dzingeleski:</t>
        </r>
        <r>
          <rPr>
            <sz val="9"/>
            <color indexed="81"/>
            <rFont val="Tahoma"/>
            <family val="2"/>
          </rPr>
          <t xml:space="preserve">
Per FOD is a new Unit.  Contributions began in 2018</t>
        </r>
      </text>
    </comment>
    <comment ref="JKP19" authorId="0" shapeId="0" xr:uid="{D2012A28-B805-4A56-9B45-872F8B5C34EC}">
      <text>
        <r>
          <rPr>
            <b/>
            <sz val="9"/>
            <color indexed="81"/>
            <rFont val="Tahoma"/>
            <family val="2"/>
          </rPr>
          <t>Becky Dzingeleski:</t>
        </r>
        <r>
          <rPr>
            <sz val="9"/>
            <color indexed="81"/>
            <rFont val="Tahoma"/>
            <family val="2"/>
          </rPr>
          <t xml:space="preserve">
Per FOD is a new Unit.  Contributions began in 2018</t>
        </r>
      </text>
    </comment>
    <comment ref="JKT19" authorId="0" shapeId="0" xr:uid="{F99D77FF-F19D-485B-A77C-892590C546CE}">
      <text>
        <r>
          <rPr>
            <b/>
            <sz val="9"/>
            <color indexed="81"/>
            <rFont val="Tahoma"/>
            <family val="2"/>
          </rPr>
          <t>Becky Dzingeleski:</t>
        </r>
        <r>
          <rPr>
            <sz val="9"/>
            <color indexed="81"/>
            <rFont val="Tahoma"/>
            <family val="2"/>
          </rPr>
          <t xml:space="preserve">
Per FOD is a new Unit.  Contributions began in 2018</t>
        </r>
      </text>
    </comment>
    <comment ref="JKX19" authorId="0" shapeId="0" xr:uid="{22116728-14A8-47AA-9C10-4B7B5B7DF17C}">
      <text>
        <r>
          <rPr>
            <b/>
            <sz val="9"/>
            <color indexed="81"/>
            <rFont val="Tahoma"/>
            <family val="2"/>
          </rPr>
          <t>Becky Dzingeleski:</t>
        </r>
        <r>
          <rPr>
            <sz val="9"/>
            <color indexed="81"/>
            <rFont val="Tahoma"/>
            <family val="2"/>
          </rPr>
          <t xml:space="preserve">
Per FOD is a new Unit.  Contributions began in 2018</t>
        </r>
      </text>
    </comment>
    <comment ref="JLB19" authorId="0" shapeId="0" xr:uid="{B17C0C7A-3489-4DD9-BD8E-2057AEB039D7}">
      <text>
        <r>
          <rPr>
            <b/>
            <sz val="9"/>
            <color indexed="81"/>
            <rFont val="Tahoma"/>
            <family val="2"/>
          </rPr>
          <t>Becky Dzingeleski:</t>
        </r>
        <r>
          <rPr>
            <sz val="9"/>
            <color indexed="81"/>
            <rFont val="Tahoma"/>
            <family val="2"/>
          </rPr>
          <t xml:space="preserve">
Per FOD is a new Unit.  Contributions began in 2018</t>
        </r>
      </text>
    </comment>
    <comment ref="JLF19" authorId="0" shapeId="0" xr:uid="{E5994AE1-7309-49F4-B802-7CD0766B48A4}">
      <text>
        <r>
          <rPr>
            <b/>
            <sz val="9"/>
            <color indexed="81"/>
            <rFont val="Tahoma"/>
            <family val="2"/>
          </rPr>
          <t>Becky Dzingeleski:</t>
        </r>
        <r>
          <rPr>
            <sz val="9"/>
            <color indexed="81"/>
            <rFont val="Tahoma"/>
            <family val="2"/>
          </rPr>
          <t xml:space="preserve">
Per FOD is a new Unit.  Contributions began in 2018</t>
        </r>
      </text>
    </comment>
    <comment ref="JLJ19" authorId="0" shapeId="0" xr:uid="{74B2101A-33ED-4C0E-82FF-755145B74C20}">
      <text>
        <r>
          <rPr>
            <b/>
            <sz val="9"/>
            <color indexed="81"/>
            <rFont val="Tahoma"/>
            <family val="2"/>
          </rPr>
          <t>Becky Dzingeleski:</t>
        </r>
        <r>
          <rPr>
            <sz val="9"/>
            <color indexed="81"/>
            <rFont val="Tahoma"/>
            <family val="2"/>
          </rPr>
          <t xml:space="preserve">
Per FOD is a new Unit.  Contributions began in 2018</t>
        </r>
      </text>
    </comment>
    <comment ref="JLN19" authorId="0" shapeId="0" xr:uid="{313FDB4E-240F-4C9D-98E2-CAA19EA269C9}">
      <text>
        <r>
          <rPr>
            <b/>
            <sz val="9"/>
            <color indexed="81"/>
            <rFont val="Tahoma"/>
            <family val="2"/>
          </rPr>
          <t>Becky Dzingeleski:</t>
        </r>
        <r>
          <rPr>
            <sz val="9"/>
            <color indexed="81"/>
            <rFont val="Tahoma"/>
            <family val="2"/>
          </rPr>
          <t xml:space="preserve">
Per FOD is a new Unit.  Contributions began in 2018</t>
        </r>
      </text>
    </comment>
    <comment ref="JLR19" authorId="0" shapeId="0" xr:uid="{DDAAF8F4-DAE3-483D-997D-9E6CB94E8670}">
      <text>
        <r>
          <rPr>
            <b/>
            <sz val="9"/>
            <color indexed="81"/>
            <rFont val="Tahoma"/>
            <family val="2"/>
          </rPr>
          <t>Becky Dzingeleski:</t>
        </r>
        <r>
          <rPr>
            <sz val="9"/>
            <color indexed="81"/>
            <rFont val="Tahoma"/>
            <family val="2"/>
          </rPr>
          <t xml:space="preserve">
Per FOD is a new Unit.  Contributions began in 2018</t>
        </r>
      </text>
    </comment>
    <comment ref="JLV19" authorId="0" shapeId="0" xr:uid="{B52AF82F-D0F2-4F12-8EEA-ACEB23E33BDC}">
      <text>
        <r>
          <rPr>
            <b/>
            <sz val="9"/>
            <color indexed="81"/>
            <rFont val="Tahoma"/>
            <family val="2"/>
          </rPr>
          <t>Becky Dzingeleski:</t>
        </r>
        <r>
          <rPr>
            <sz val="9"/>
            <color indexed="81"/>
            <rFont val="Tahoma"/>
            <family val="2"/>
          </rPr>
          <t xml:space="preserve">
Per FOD is a new Unit.  Contributions began in 2018</t>
        </r>
      </text>
    </comment>
    <comment ref="JLZ19" authorId="0" shapeId="0" xr:uid="{D0070EF3-DDE9-4CED-82D8-148D2A8B9311}">
      <text>
        <r>
          <rPr>
            <b/>
            <sz val="9"/>
            <color indexed="81"/>
            <rFont val="Tahoma"/>
            <family val="2"/>
          </rPr>
          <t>Becky Dzingeleski:</t>
        </r>
        <r>
          <rPr>
            <sz val="9"/>
            <color indexed="81"/>
            <rFont val="Tahoma"/>
            <family val="2"/>
          </rPr>
          <t xml:space="preserve">
Per FOD is a new Unit.  Contributions began in 2018</t>
        </r>
      </text>
    </comment>
    <comment ref="JMD19" authorId="0" shapeId="0" xr:uid="{9EACE2DD-DDF9-42AF-A318-41AF8AEDA8F6}">
      <text>
        <r>
          <rPr>
            <b/>
            <sz val="9"/>
            <color indexed="81"/>
            <rFont val="Tahoma"/>
            <family val="2"/>
          </rPr>
          <t>Becky Dzingeleski:</t>
        </r>
        <r>
          <rPr>
            <sz val="9"/>
            <color indexed="81"/>
            <rFont val="Tahoma"/>
            <family val="2"/>
          </rPr>
          <t xml:space="preserve">
Per FOD is a new Unit.  Contributions began in 2018</t>
        </r>
      </text>
    </comment>
    <comment ref="JMH19" authorId="0" shapeId="0" xr:uid="{FC90D5D5-BCFF-4CF4-975C-6855DA867522}">
      <text>
        <r>
          <rPr>
            <b/>
            <sz val="9"/>
            <color indexed="81"/>
            <rFont val="Tahoma"/>
            <family val="2"/>
          </rPr>
          <t>Becky Dzingeleski:</t>
        </r>
        <r>
          <rPr>
            <sz val="9"/>
            <color indexed="81"/>
            <rFont val="Tahoma"/>
            <family val="2"/>
          </rPr>
          <t xml:space="preserve">
Per FOD is a new Unit.  Contributions began in 2018</t>
        </r>
      </text>
    </comment>
    <comment ref="JML19" authorId="0" shapeId="0" xr:uid="{96F3330C-756E-4696-A065-CC8CBAE24B7A}">
      <text>
        <r>
          <rPr>
            <b/>
            <sz val="9"/>
            <color indexed="81"/>
            <rFont val="Tahoma"/>
            <family val="2"/>
          </rPr>
          <t>Becky Dzingeleski:</t>
        </r>
        <r>
          <rPr>
            <sz val="9"/>
            <color indexed="81"/>
            <rFont val="Tahoma"/>
            <family val="2"/>
          </rPr>
          <t xml:space="preserve">
Per FOD is a new Unit.  Contributions began in 2018</t>
        </r>
      </text>
    </comment>
    <comment ref="JMP19" authorId="0" shapeId="0" xr:uid="{D808B58D-4719-44E9-A5F9-02760EB25030}">
      <text>
        <r>
          <rPr>
            <b/>
            <sz val="9"/>
            <color indexed="81"/>
            <rFont val="Tahoma"/>
            <family val="2"/>
          </rPr>
          <t>Becky Dzingeleski:</t>
        </r>
        <r>
          <rPr>
            <sz val="9"/>
            <color indexed="81"/>
            <rFont val="Tahoma"/>
            <family val="2"/>
          </rPr>
          <t xml:space="preserve">
Per FOD is a new Unit.  Contributions began in 2018</t>
        </r>
      </text>
    </comment>
    <comment ref="JMT19" authorId="0" shapeId="0" xr:uid="{98ED2AAA-C218-4475-9C5D-D2BC9DFC23AE}">
      <text>
        <r>
          <rPr>
            <b/>
            <sz val="9"/>
            <color indexed="81"/>
            <rFont val="Tahoma"/>
            <family val="2"/>
          </rPr>
          <t>Becky Dzingeleski:</t>
        </r>
        <r>
          <rPr>
            <sz val="9"/>
            <color indexed="81"/>
            <rFont val="Tahoma"/>
            <family val="2"/>
          </rPr>
          <t xml:space="preserve">
Per FOD is a new Unit.  Contributions began in 2018</t>
        </r>
      </text>
    </comment>
    <comment ref="JMX19" authorId="0" shapeId="0" xr:uid="{43F5083C-F36D-40D1-8C95-176CD2844B7C}">
      <text>
        <r>
          <rPr>
            <b/>
            <sz val="9"/>
            <color indexed="81"/>
            <rFont val="Tahoma"/>
            <family val="2"/>
          </rPr>
          <t>Becky Dzingeleski:</t>
        </r>
        <r>
          <rPr>
            <sz val="9"/>
            <color indexed="81"/>
            <rFont val="Tahoma"/>
            <family val="2"/>
          </rPr>
          <t xml:space="preserve">
Per FOD is a new Unit.  Contributions began in 2018</t>
        </r>
      </text>
    </comment>
    <comment ref="JNB19" authorId="0" shapeId="0" xr:uid="{3F80A8F8-CBAA-4BD6-A6D0-8E1CD03A437C}">
      <text>
        <r>
          <rPr>
            <b/>
            <sz val="9"/>
            <color indexed="81"/>
            <rFont val="Tahoma"/>
            <family val="2"/>
          </rPr>
          <t>Becky Dzingeleski:</t>
        </r>
        <r>
          <rPr>
            <sz val="9"/>
            <color indexed="81"/>
            <rFont val="Tahoma"/>
            <family val="2"/>
          </rPr>
          <t xml:space="preserve">
Per FOD is a new Unit.  Contributions began in 2018</t>
        </r>
      </text>
    </comment>
    <comment ref="JNF19" authorId="0" shapeId="0" xr:uid="{F7DEE741-7CE8-4D9D-8456-5976194824CA}">
      <text>
        <r>
          <rPr>
            <b/>
            <sz val="9"/>
            <color indexed="81"/>
            <rFont val="Tahoma"/>
            <family val="2"/>
          </rPr>
          <t>Becky Dzingeleski:</t>
        </r>
        <r>
          <rPr>
            <sz val="9"/>
            <color indexed="81"/>
            <rFont val="Tahoma"/>
            <family val="2"/>
          </rPr>
          <t xml:space="preserve">
Per FOD is a new Unit.  Contributions began in 2018</t>
        </r>
      </text>
    </comment>
    <comment ref="JNJ19" authorId="0" shapeId="0" xr:uid="{B740F2EB-D34F-4459-86D9-EBC5E1E18DCD}">
      <text>
        <r>
          <rPr>
            <b/>
            <sz val="9"/>
            <color indexed="81"/>
            <rFont val="Tahoma"/>
            <family val="2"/>
          </rPr>
          <t>Becky Dzingeleski:</t>
        </r>
        <r>
          <rPr>
            <sz val="9"/>
            <color indexed="81"/>
            <rFont val="Tahoma"/>
            <family val="2"/>
          </rPr>
          <t xml:space="preserve">
Per FOD is a new Unit.  Contributions began in 2018</t>
        </r>
      </text>
    </comment>
    <comment ref="JNN19" authorId="0" shapeId="0" xr:uid="{5955CDCD-7E03-416C-8425-5B245A91C09A}">
      <text>
        <r>
          <rPr>
            <b/>
            <sz val="9"/>
            <color indexed="81"/>
            <rFont val="Tahoma"/>
            <family val="2"/>
          </rPr>
          <t>Becky Dzingeleski:</t>
        </r>
        <r>
          <rPr>
            <sz val="9"/>
            <color indexed="81"/>
            <rFont val="Tahoma"/>
            <family val="2"/>
          </rPr>
          <t xml:space="preserve">
Per FOD is a new Unit.  Contributions began in 2018</t>
        </r>
      </text>
    </comment>
    <comment ref="JNR19" authorId="0" shapeId="0" xr:uid="{A10F6427-F237-43CD-8E96-035859E7168A}">
      <text>
        <r>
          <rPr>
            <b/>
            <sz val="9"/>
            <color indexed="81"/>
            <rFont val="Tahoma"/>
            <family val="2"/>
          </rPr>
          <t>Becky Dzingeleski:</t>
        </r>
        <r>
          <rPr>
            <sz val="9"/>
            <color indexed="81"/>
            <rFont val="Tahoma"/>
            <family val="2"/>
          </rPr>
          <t xml:space="preserve">
Per FOD is a new Unit.  Contributions began in 2018</t>
        </r>
      </text>
    </comment>
    <comment ref="JNV19" authorId="0" shapeId="0" xr:uid="{49C903AE-529A-4827-8349-5E50F9996BB7}">
      <text>
        <r>
          <rPr>
            <b/>
            <sz val="9"/>
            <color indexed="81"/>
            <rFont val="Tahoma"/>
            <family val="2"/>
          </rPr>
          <t>Becky Dzingeleski:</t>
        </r>
        <r>
          <rPr>
            <sz val="9"/>
            <color indexed="81"/>
            <rFont val="Tahoma"/>
            <family val="2"/>
          </rPr>
          <t xml:space="preserve">
Per FOD is a new Unit.  Contributions began in 2018</t>
        </r>
      </text>
    </comment>
    <comment ref="JNZ19" authorId="0" shapeId="0" xr:uid="{F05985A1-FEA3-4AE1-B172-E4433FB07397}">
      <text>
        <r>
          <rPr>
            <b/>
            <sz val="9"/>
            <color indexed="81"/>
            <rFont val="Tahoma"/>
            <family val="2"/>
          </rPr>
          <t>Becky Dzingeleski:</t>
        </r>
        <r>
          <rPr>
            <sz val="9"/>
            <color indexed="81"/>
            <rFont val="Tahoma"/>
            <family val="2"/>
          </rPr>
          <t xml:space="preserve">
Per FOD is a new Unit.  Contributions began in 2018</t>
        </r>
      </text>
    </comment>
    <comment ref="JOD19" authorId="0" shapeId="0" xr:uid="{37DE2E98-EA51-4E11-B682-3C73FFA70AB7}">
      <text>
        <r>
          <rPr>
            <b/>
            <sz val="9"/>
            <color indexed="81"/>
            <rFont val="Tahoma"/>
            <family val="2"/>
          </rPr>
          <t>Becky Dzingeleski:</t>
        </r>
        <r>
          <rPr>
            <sz val="9"/>
            <color indexed="81"/>
            <rFont val="Tahoma"/>
            <family val="2"/>
          </rPr>
          <t xml:space="preserve">
Per FOD is a new Unit.  Contributions began in 2018</t>
        </r>
      </text>
    </comment>
    <comment ref="JOH19" authorId="0" shapeId="0" xr:uid="{8C287B07-1858-4A78-8C44-ABEB67B5F084}">
      <text>
        <r>
          <rPr>
            <b/>
            <sz val="9"/>
            <color indexed="81"/>
            <rFont val="Tahoma"/>
            <family val="2"/>
          </rPr>
          <t>Becky Dzingeleski:</t>
        </r>
        <r>
          <rPr>
            <sz val="9"/>
            <color indexed="81"/>
            <rFont val="Tahoma"/>
            <family val="2"/>
          </rPr>
          <t xml:space="preserve">
Per FOD is a new Unit.  Contributions began in 2018</t>
        </r>
      </text>
    </comment>
    <comment ref="JOL19" authorId="0" shapeId="0" xr:uid="{D0B409BE-B730-4504-BBE3-F44965A648CF}">
      <text>
        <r>
          <rPr>
            <b/>
            <sz val="9"/>
            <color indexed="81"/>
            <rFont val="Tahoma"/>
            <family val="2"/>
          </rPr>
          <t>Becky Dzingeleski:</t>
        </r>
        <r>
          <rPr>
            <sz val="9"/>
            <color indexed="81"/>
            <rFont val="Tahoma"/>
            <family val="2"/>
          </rPr>
          <t xml:space="preserve">
Per FOD is a new Unit.  Contributions began in 2018</t>
        </r>
      </text>
    </comment>
    <comment ref="JOP19" authorId="0" shapeId="0" xr:uid="{D71974E1-0BE2-47C9-83E6-009769322300}">
      <text>
        <r>
          <rPr>
            <b/>
            <sz val="9"/>
            <color indexed="81"/>
            <rFont val="Tahoma"/>
            <family val="2"/>
          </rPr>
          <t>Becky Dzingeleski:</t>
        </r>
        <r>
          <rPr>
            <sz val="9"/>
            <color indexed="81"/>
            <rFont val="Tahoma"/>
            <family val="2"/>
          </rPr>
          <t xml:space="preserve">
Per FOD is a new Unit.  Contributions began in 2018</t>
        </r>
      </text>
    </comment>
    <comment ref="JOT19" authorId="0" shapeId="0" xr:uid="{3DF1AA5D-EE0C-4E48-8C89-D95528BBB447}">
      <text>
        <r>
          <rPr>
            <b/>
            <sz val="9"/>
            <color indexed="81"/>
            <rFont val="Tahoma"/>
            <family val="2"/>
          </rPr>
          <t>Becky Dzingeleski:</t>
        </r>
        <r>
          <rPr>
            <sz val="9"/>
            <color indexed="81"/>
            <rFont val="Tahoma"/>
            <family val="2"/>
          </rPr>
          <t xml:space="preserve">
Per FOD is a new Unit.  Contributions began in 2018</t>
        </r>
      </text>
    </comment>
    <comment ref="JOX19" authorId="0" shapeId="0" xr:uid="{B1F2E30B-D2FE-49D7-A243-AF388452EF4C}">
      <text>
        <r>
          <rPr>
            <b/>
            <sz val="9"/>
            <color indexed="81"/>
            <rFont val="Tahoma"/>
            <family val="2"/>
          </rPr>
          <t>Becky Dzingeleski:</t>
        </r>
        <r>
          <rPr>
            <sz val="9"/>
            <color indexed="81"/>
            <rFont val="Tahoma"/>
            <family val="2"/>
          </rPr>
          <t xml:space="preserve">
Per FOD is a new Unit.  Contributions began in 2018</t>
        </r>
      </text>
    </comment>
    <comment ref="JPB19" authorId="0" shapeId="0" xr:uid="{143ECC29-4135-4802-ACB5-49BEC1061AF5}">
      <text>
        <r>
          <rPr>
            <b/>
            <sz val="9"/>
            <color indexed="81"/>
            <rFont val="Tahoma"/>
            <family val="2"/>
          </rPr>
          <t>Becky Dzingeleski:</t>
        </r>
        <r>
          <rPr>
            <sz val="9"/>
            <color indexed="81"/>
            <rFont val="Tahoma"/>
            <family val="2"/>
          </rPr>
          <t xml:space="preserve">
Per FOD is a new Unit.  Contributions began in 2018</t>
        </r>
      </text>
    </comment>
    <comment ref="JPF19" authorId="0" shapeId="0" xr:uid="{D21D9236-DEA4-4043-8A31-703767565230}">
      <text>
        <r>
          <rPr>
            <b/>
            <sz val="9"/>
            <color indexed="81"/>
            <rFont val="Tahoma"/>
            <family val="2"/>
          </rPr>
          <t>Becky Dzingeleski:</t>
        </r>
        <r>
          <rPr>
            <sz val="9"/>
            <color indexed="81"/>
            <rFont val="Tahoma"/>
            <family val="2"/>
          </rPr>
          <t xml:space="preserve">
Per FOD is a new Unit.  Contributions began in 2018</t>
        </r>
      </text>
    </comment>
    <comment ref="JPJ19" authorId="0" shapeId="0" xr:uid="{BAF313DC-0C96-4D06-AE15-68BD603B8704}">
      <text>
        <r>
          <rPr>
            <b/>
            <sz val="9"/>
            <color indexed="81"/>
            <rFont val="Tahoma"/>
            <family val="2"/>
          </rPr>
          <t>Becky Dzingeleski:</t>
        </r>
        <r>
          <rPr>
            <sz val="9"/>
            <color indexed="81"/>
            <rFont val="Tahoma"/>
            <family val="2"/>
          </rPr>
          <t xml:space="preserve">
Per FOD is a new Unit.  Contributions began in 2018</t>
        </r>
      </text>
    </comment>
    <comment ref="JPN19" authorId="0" shapeId="0" xr:uid="{214BB010-2879-4A49-A6E6-37E1287B80BE}">
      <text>
        <r>
          <rPr>
            <b/>
            <sz val="9"/>
            <color indexed="81"/>
            <rFont val="Tahoma"/>
            <family val="2"/>
          </rPr>
          <t>Becky Dzingeleski:</t>
        </r>
        <r>
          <rPr>
            <sz val="9"/>
            <color indexed="81"/>
            <rFont val="Tahoma"/>
            <family val="2"/>
          </rPr>
          <t xml:space="preserve">
Per FOD is a new Unit.  Contributions began in 2018</t>
        </r>
      </text>
    </comment>
    <comment ref="JPR19" authorId="0" shapeId="0" xr:uid="{EBEFE83C-E1B0-4509-82DD-6CD475775401}">
      <text>
        <r>
          <rPr>
            <b/>
            <sz val="9"/>
            <color indexed="81"/>
            <rFont val="Tahoma"/>
            <family val="2"/>
          </rPr>
          <t>Becky Dzingeleski:</t>
        </r>
        <r>
          <rPr>
            <sz val="9"/>
            <color indexed="81"/>
            <rFont val="Tahoma"/>
            <family val="2"/>
          </rPr>
          <t xml:space="preserve">
Per FOD is a new Unit.  Contributions began in 2018</t>
        </r>
      </text>
    </comment>
    <comment ref="JPV19" authorId="0" shapeId="0" xr:uid="{82D43127-D267-4894-B616-17868ABCF171}">
      <text>
        <r>
          <rPr>
            <b/>
            <sz val="9"/>
            <color indexed="81"/>
            <rFont val="Tahoma"/>
            <family val="2"/>
          </rPr>
          <t>Becky Dzingeleski:</t>
        </r>
        <r>
          <rPr>
            <sz val="9"/>
            <color indexed="81"/>
            <rFont val="Tahoma"/>
            <family val="2"/>
          </rPr>
          <t xml:space="preserve">
Per FOD is a new Unit.  Contributions began in 2018</t>
        </r>
      </text>
    </comment>
    <comment ref="JPZ19" authorId="0" shapeId="0" xr:uid="{0DE9264F-CE96-48FF-8744-4C38B2F919A9}">
      <text>
        <r>
          <rPr>
            <b/>
            <sz val="9"/>
            <color indexed="81"/>
            <rFont val="Tahoma"/>
            <family val="2"/>
          </rPr>
          <t>Becky Dzingeleski:</t>
        </r>
        <r>
          <rPr>
            <sz val="9"/>
            <color indexed="81"/>
            <rFont val="Tahoma"/>
            <family val="2"/>
          </rPr>
          <t xml:space="preserve">
Per FOD is a new Unit.  Contributions began in 2018</t>
        </r>
      </text>
    </comment>
    <comment ref="JQD19" authorId="0" shapeId="0" xr:uid="{010560FE-59C9-4205-BC13-0CAE37F3A890}">
      <text>
        <r>
          <rPr>
            <b/>
            <sz val="9"/>
            <color indexed="81"/>
            <rFont val="Tahoma"/>
            <family val="2"/>
          </rPr>
          <t>Becky Dzingeleski:</t>
        </r>
        <r>
          <rPr>
            <sz val="9"/>
            <color indexed="81"/>
            <rFont val="Tahoma"/>
            <family val="2"/>
          </rPr>
          <t xml:space="preserve">
Per FOD is a new Unit.  Contributions began in 2018</t>
        </r>
      </text>
    </comment>
    <comment ref="JQH19" authorId="0" shapeId="0" xr:uid="{B0E34482-2DB9-46B9-A2B9-6AAFB8F881B9}">
      <text>
        <r>
          <rPr>
            <b/>
            <sz val="9"/>
            <color indexed="81"/>
            <rFont val="Tahoma"/>
            <family val="2"/>
          </rPr>
          <t>Becky Dzingeleski:</t>
        </r>
        <r>
          <rPr>
            <sz val="9"/>
            <color indexed="81"/>
            <rFont val="Tahoma"/>
            <family val="2"/>
          </rPr>
          <t xml:space="preserve">
Per FOD is a new Unit.  Contributions began in 2018</t>
        </r>
      </text>
    </comment>
    <comment ref="JQL19" authorId="0" shapeId="0" xr:uid="{62FAFA63-2629-4492-9C25-85C10C6FB117}">
      <text>
        <r>
          <rPr>
            <b/>
            <sz val="9"/>
            <color indexed="81"/>
            <rFont val="Tahoma"/>
            <family val="2"/>
          </rPr>
          <t>Becky Dzingeleski:</t>
        </r>
        <r>
          <rPr>
            <sz val="9"/>
            <color indexed="81"/>
            <rFont val="Tahoma"/>
            <family val="2"/>
          </rPr>
          <t xml:space="preserve">
Per FOD is a new Unit.  Contributions began in 2018</t>
        </r>
      </text>
    </comment>
    <comment ref="JQP19" authorId="0" shapeId="0" xr:uid="{EA72771E-1BDE-40C6-8CF5-4A3F77A45889}">
      <text>
        <r>
          <rPr>
            <b/>
            <sz val="9"/>
            <color indexed="81"/>
            <rFont val="Tahoma"/>
            <family val="2"/>
          </rPr>
          <t>Becky Dzingeleski:</t>
        </r>
        <r>
          <rPr>
            <sz val="9"/>
            <color indexed="81"/>
            <rFont val="Tahoma"/>
            <family val="2"/>
          </rPr>
          <t xml:space="preserve">
Per FOD is a new Unit.  Contributions began in 2018</t>
        </r>
      </text>
    </comment>
    <comment ref="JQT19" authorId="0" shapeId="0" xr:uid="{BFC3066C-7241-449E-9170-C30AC74C278D}">
      <text>
        <r>
          <rPr>
            <b/>
            <sz val="9"/>
            <color indexed="81"/>
            <rFont val="Tahoma"/>
            <family val="2"/>
          </rPr>
          <t>Becky Dzingeleski:</t>
        </r>
        <r>
          <rPr>
            <sz val="9"/>
            <color indexed="81"/>
            <rFont val="Tahoma"/>
            <family val="2"/>
          </rPr>
          <t xml:space="preserve">
Per FOD is a new Unit.  Contributions began in 2018</t>
        </r>
      </text>
    </comment>
    <comment ref="JQX19" authorId="0" shapeId="0" xr:uid="{E3B41BC4-FFD9-45AC-90B4-56E886FDD134}">
      <text>
        <r>
          <rPr>
            <b/>
            <sz val="9"/>
            <color indexed="81"/>
            <rFont val="Tahoma"/>
            <family val="2"/>
          </rPr>
          <t>Becky Dzingeleski:</t>
        </r>
        <r>
          <rPr>
            <sz val="9"/>
            <color indexed="81"/>
            <rFont val="Tahoma"/>
            <family val="2"/>
          </rPr>
          <t xml:space="preserve">
Per FOD is a new Unit.  Contributions began in 2018</t>
        </r>
      </text>
    </comment>
    <comment ref="JRB19" authorId="0" shapeId="0" xr:uid="{AF77FE41-B43E-43E3-9793-8ABCC4ED681B}">
      <text>
        <r>
          <rPr>
            <b/>
            <sz val="9"/>
            <color indexed="81"/>
            <rFont val="Tahoma"/>
            <family val="2"/>
          </rPr>
          <t>Becky Dzingeleski:</t>
        </r>
        <r>
          <rPr>
            <sz val="9"/>
            <color indexed="81"/>
            <rFont val="Tahoma"/>
            <family val="2"/>
          </rPr>
          <t xml:space="preserve">
Per FOD is a new Unit.  Contributions began in 2018</t>
        </r>
      </text>
    </comment>
    <comment ref="JRF19" authorId="0" shapeId="0" xr:uid="{D3EE0343-45C8-4030-ABE8-54ECC8164D49}">
      <text>
        <r>
          <rPr>
            <b/>
            <sz val="9"/>
            <color indexed="81"/>
            <rFont val="Tahoma"/>
            <family val="2"/>
          </rPr>
          <t>Becky Dzingeleski:</t>
        </r>
        <r>
          <rPr>
            <sz val="9"/>
            <color indexed="81"/>
            <rFont val="Tahoma"/>
            <family val="2"/>
          </rPr>
          <t xml:space="preserve">
Per FOD is a new Unit.  Contributions began in 2018</t>
        </r>
      </text>
    </comment>
    <comment ref="JRJ19" authorId="0" shapeId="0" xr:uid="{C9C82534-F4A8-4E10-A8D1-6DC521533BD9}">
      <text>
        <r>
          <rPr>
            <b/>
            <sz val="9"/>
            <color indexed="81"/>
            <rFont val="Tahoma"/>
            <family val="2"/>
          </rPr>
          <t>Becky Dzingeleski:</t>
        </r>
        <r>
          <rPr>
            <sz val="9"/>
            <color indexed="81"/>
            <rFont val="Tahoma"/>
            <family val="2"/>
          </rPr>
          <t xml:space="preserve">
Per FOD is a new Unit.  Contributions began in 2018</t>
        </r>
      </text>
    </comment>
    <comment ref="JRN19" authorId="0" shapeId="0" xr:uid="{8A6DED82-0333-4B72-96B6-469C264DA7AC}">
      <text>
        <r>
          <rPr>
            <b/>
            <sz val="9"/>
            <color indexed="81"/>
            <rFont val="Tahoma"/>
            <family val="2"/>
          </rPr>
          <t>Becky Dzingeleski:</t>
        </r>
        <r>
          <rPr>
            <sz val="9"/>
            <color indexed="81"/>
            <rFont val="Tahoma"/>
            <family val="2"/>
          </rPr>
          <t xml:space="preserve">
Per FOD is a new Unit.  Contributions began in 2018</t>
        </r>
      </text>
    </comment>
    <comment ref="JRR19" authorId="0" shapeId="0" xr:uid="{3D6FAF43-95CE-440C-AB6D-9F19578851AA}">
      <text>
        <r>
          <rPr>
            <b/>
            <sz val="9"/>
            <color indexed="81"/>
            <rFont val="Tahoma"/>
            <family val="2"/>
          </rPr>
          <t>Becky Dzingeleski:</t>
        </r>
        <r>
          <rPr>
            <sz val="9"/>
            <color indexed="81"/>
            <rFont val="Tahoma"/>
            <family val="2"/>
          </rPr>
          <t xml:space="preserve">
Per FOD is a new Unit.  Contributions began in 2018</t>
        </r>
      </text>
    </comment>
    <comment ref="JRV19" authorId="0" shapeId="0" xr:uid="{A721C5BE-527A-4202-98F4-19DF260EC2DB}">
      <text>
        <r>
          <rPr>
            <b/>
            <sz val="9"/>
            <color indexed="81"/>
            <rFont val="Tahoma"/>
            <family val="2"/>
          </rPr>
          <t>Becky Dzingeleski:</t>
        </r>
        <r>
          <rPr>
            <sz val="9"/>
            <color indexed="81"/>
            <rFont val="Tahoma"/>
            <family val="2"/>
          </rPr>
          <t xml:space="preserve">
Per FOD is a new Unit.  Contributions began in 2018</t>
        </r>
      </text>
    </comment>
    <comment ref="JRZ19" authorId="0" shapeId="0" xr:uid="{80CA9FA5-2599-4F60-847A-B9CDA1BAB886}">
      <text>
        <r>
          <rPr>
            <b/>
            <sz val="9"/>
            <color indexed="81"/>
            <rFont val="Tahoma"/>
            <family val="2"/>
          </rPr>
          <t>Becky Dzingeleski:</t>
        </r>
        <r>
          <rPr>
            <sz val="9"/>
            <color indexed="81"/>
            <rFont val="Tahoma"/>
            <family val="2"/>
          </rPr>
          <t xml:space="preserve">
Per FOD is a new Unit.  Contributions began in 2018</t>
        </r>
      </text>
    </comment>
    <comment ref="JSD19" authorId="0" shapeId="0" xr:uid="{897F8CFE-5E31-4380-AE3F-BAEE9A78D735}">
      <text>
        <r>
          <rPr>
            <b/>
            <sz val="9"/>
            <color indexed="81"/>
            <rFont val="Tahoma"/>
            <family val="2"/>
          </rPr>
          <t>Becky Dzingeleski:</t>
        </r>
        <r>
          <rPr>
            <sz val="9"/>
            <color indexed="81"/>
            <rFont val="Tahoma"/>
            <family val="2"/>
          </rPr>
          <t xml:space="preserve">
Per FOD is a new Unit.  Contributions began in 2018</t>
        </r>
      </text>
    </comment>
    <comment ref="JSH19" authorId="0" shapeId="0" xr:uid="{35F73405-752E-4F2E-B7D4-A62B4D7A79F0}">
      <text>
        <r>
          <rPr>
            <b/>
            <sz val="9"/>
            <color indexed="81"/>
            <rFont val="Tahoma"/>
            <family val="2"/>
          </rPr>
          <t>Becky Dzingeleski:</t>
        </r>
        <r>
          <rPr>
            <sz val="9"/>
            <color indexed="81"/>
            <rFont val="Tahoma"/>
            <family val="2"/>
          </rPr>
          <t xml:space="preserve">
Per FOD is a new Unit.  Contributions began in 2018</t>
        </r>
      </text>
    </comment>
    <comment ref="JSL19" authorId="0" shapeId="0" xr:uid="{AA07032F-9B86-41FC-8E16-F4CC7EE7B208}">
      <text>
        <r>
          <rPr>
            <b/>
            <sz val="9"/>
            <color indexed="81"/>
            <rFont val="Tahoma"/>
            <family val="2"/>
          </rPr>
          <t>Becky Dzingeleski:</t>
        </r>
        <r>
          <rPr>
            <sz val="9"/>
            <color indexed="81"/>
            <rFont val="Tahoma"/>
            <family val="2"/>
          </rPr>
          <t xml:space="preserve">
Per FOD is a new Unit.  Contributions began in 2018</t>
        </r>
      </text>
    </comment>
    <comment ref="JSP19" authorId="0" shapeId="0" xr:uid="{D18737E9-3497-4A93-808A-C07D2F83E8F9}">
      <text>
        <r>
          <rPr>
            <b/>
            <sz val="9"/>
            <color indexed="81"/>
            <rFont val="Tahoma"/>
            <family val="2"/>
          </rPr>
          <t>Becky Dzingeleski:</t>
        </r>
        <r>
          <rPr>
            <sz val="9"/>
            <color indexed="81"/>
            <rFont val="Tahoma"/>
            <family val="2"/>
          </rPr>
          <t xml:space="preserve">
Per FOD is a new Unit.  Contributions began in 2018</t>
        </r>
      </text>
    </comment>
    <comment ref="JST19" authorId="0" shapeId="0" xr:uid="{FA3ECF5D-0AF2-4EE0-A9A8-6A1F1A8BF6F1}">
      <text>
        <r>
          <rPr>
            <b/>
            <sz val="9"/>
            <color indexed="81"/>
            <rFont val="Tahoma"/>
            <family val="2"/>
          </rPr>
          <t>Becky Dzingeleski:</t>
        </r>
        <r>
          <rPr>
            <sz val="9"/>
            <color indexed="81"/>
            <rFont val="Tahoma"/>
            <family val="2"/>
          </rPr>
          <t xml:space="preserve">
Per FOD is a new Unit.  Contributions began in 2018</t>
        </r>
      </text>
    </comment>
    <comment ref="JSX19" authorId="0" shapeId="0" xr:uid="{3027D5EE-882A-4F0C-B0C2-50B98B40DDEB}">
      <text>
        <r>
          <rPr>
            <b/>
            <sz val="9"/>
            <color indexed="81"/>
            <rFont val="Tahoma"/>
            <family val="2"/>
          </rPr>
          <t>Becky Dzingeleski:</t>
        </r>
        <r>
          <rPr>
            <sz val="9"/>
            <color indexed="81"/>
            <rFont val="Tahoma"/>
            <family val="2"/>
          </rPr>
          <t xml:space="preserve">
Per FOD is a new Unit.  Contributions began in 2018</t>
        </r>
      </text>
    </comment>
    <comment ref="JTB19" authorId="0" shapeId="0" xr:uid="{A475752F-3C6B-422A-9273-9BD2A4B174F1}">
      <text>
        <r>
          <rPr>
            <b/>
            <sz val="9"/>
            <color indexed="81"/>
            <rFont val="Tahoma"/>
            <family val="2"/>
          </rPr>
          <t>Becky Dzingeleski:</t>
        </r>
        <r>
          <rPr>
            <sz val="9"/>
            <color indexed="81"/>
            <rFont val="Tahoma"/>
            <family val="2"/>
          </rPr>
          <t xml:space="preserve">
Per FOD is a new Unit.  Contributions began in 2018</t>
        </r>
      </text>
    </comment>
    <comment ref="JTF19" authorId="0" shapeId="0" xr:uid="{AC6318FB-2FA7-412C-8D54-49A8C25FB77C}">
      <text>
        <r>
          <rPr>
            <b/>
            <sz val="9"/>
            <color indexed="81"/>
            <rFont val="Tahoma"/>
            <family val="2"/>
          </rPr>
          <t>Becky Dzingeleski:</t>
        </r>
        <r>
          <rPr>
            <sz val="9"/>
            <color indexed="81"/>
            <rFont val="Tahoma"/>
            <family val="2"/>
          </rPr>
          <t xml:space="preserve">
Per FOD is a new Unit.  Contributions began in 2018</t>
        </r>
      </text>
    </comment>
    <comment ref="JTJ19" authorId="0" shapeId="0" xr:uid="{327AD052-B2F9-4405-82F0-3F9FBC0D1E7C}">
      <text>
        <r>
          <rPr>
            <b/>
            <sz val="9"/>
            <color indexed="81"/>
            <rFont val="Tahoma"/>
            <family val="2"/>
          </rPr>
          <t>Becky Dzingeleski:</t>
        </r>
        <r>
          <rPr>
            <sz val="9"/>
            <color indexed="81"/>
            <rFont val="Tahoma"/>
            <family val="2"/>
          </rPr>
          <t xml:space="preserve">
Per FOD is a new Unit.  Contributions began in 2018</t>
        </r>
      </text>
    </comment>
    <comment ref="JTN19" authorId="0" shapeId="0" xr:uid="{C1AC04CC-8730-4018-89C6-AADD121FBCEE}">
      <text>
        <r>
          <rPr>
            <b/>
            <sz val="9"/>
            <color indexed="81"/>
            <rFont val="Tahoma"/>
            <family val="2"/>
          </rPr>
          <t>Becky Dzingeleski:</t>
        </r>
        <r>
          <rPr>
            <sz val="9"/>
            <color indexed="81"/>
            <rFont val="Tahoma"/>
            <family val="2"/>
          </rPr>
          <t xml:space="preserve">
Per FOD is a new Unit.  Contributions began in 2018</t>
        </r>
      </text>
    </comment>
    <comment ref="JTR19" authorId="0" shapeId="0" xr:uid="{411352F8-24F8-4FED-B42D-4E9BA4831927}">
      <text>
        <r>
          <rPr>
            <b/>
            <sz val="9"/>
            <color indexed="81"/>
            <rFont val="Tahoma"/>
            <family val="2"/>
          </rPr>
          <t>Becky Dzingeleski:</t>
        </r>
        <r>
          <rPr>
            <sz val="9"/>
            <color indexed="81"/>
            <rFont val="Tahoma"/>
            <family val="2"/>
          </rPr>
          <t xml:space="preserve">
Per FOD is a new Unit.  Contributions began in 2018</t>
        </r>
      </text>
    </comment>
    <comment ref="JTV19" authorId="0" shapeId="0" xr:uid="{8B705164-8328-483D-9F08-7372A88CEAF5}">
      <text>
        <r>
          <rPr>
            <b/>
            <sz val="9"/>
            <color indexed="81"/>
            <rFont val="Tahoma"/>
            <family val="2"/>
          </rPr>
          <t>Becky Dzingeleski:</t>
        </r>
        <r>
          <rPr>
            <sz val="9"/>
            <color indexed="81"/>
            <rFont val="Tahoma"/>
            <family val="2"/>
          </rPr>
          <t xml:space="preserve">
Per FOD is a new Unit.  Contributions began in 2018</t>
        </r>
      </text>
    </comment>
    <comment ref="JTZ19" authorId="0" shapeId="0" xr:uid="{0CF37B47-DB08-40A8-B0B0-F46458A54DA1}">
      <text>
        <r>
          <rPr>
            <b/>
            <sz val="9"/>
            <color indexed="81"/>
            <rFont val="Tahoma"/>
            <family val="2"/>
          </rPr>
          <t>Becky Dzingeleski:</t>
        </r>
        <r>
          <rPr>
            <sz val="9"/>
            <color indexed="81"/>
            <rFont val="Tahoma"/>
            <family val="2"/>
          </rPr>
          <t xml:space="preserve">
Per FOD is a new Unit.  Contributions began in 2018</t>
        </r>
      </text>
    </comment>
    <comment ref="JUD19" authorId="0" shapeId="0" xr:uid="{93BB9E1E-D392-45CC-B719-0B62F3821980}">
      <text>
        <r>
          <rPr>
            <b/>
            <sz val="9"/>
            <color indexed="81"/>
            <rFont val="Tahoma"/>
            <family val="2"/>
          </rPr>
          <t>Becky Dzingeleski:</t>
        </r>
        <r>
          <rPr>
            <sz val="9"/>
            <color indexed="81"/>
            <rFont val="Tahoma"/>
            <family val="2"/>
          </rPr>
          <t xml:space="preserve">
Per FOD is a new Unit.  Contributions began in 2018</t>
        </r>
      </text>
    </comment>
    <comment ref="JUH19" authorId="0" shapeId="0" xr:uid="{D0A9A1DD-2EF6-4731-BC9C-5C76FAECB83F}">
      <text>
        <r>
          <rPr>
            <b/>
            <sz val="9"/>
            <color indexed="81"/>
            <rFont val="Tahoma"/>
            <family val="2"/>
          </rPr>
          <t>Becky Dzingeleski:</t>
        </r>
        <r>
          <rPr>
            <sz val="9"/>
            <color indexed="81"/>
            <rFont val="Tahoma"/>
            <family val="2"/>
          </rPr>
          <t xml:space="preserve">
Per FOD is a new Unit.  Contributions began in 2018</t>
        </r>
      </text>
    </comment>
    <comment ref="JUL19" authorId="0" shapeId="0" xr:uid="{8A049701-1030-4738-8B21-9006AC01C887}">
      <text>
        <r>
          <rPr>
            <b/>
            <sz val="9"/>
            <color indexed="81"/>
            <rFont val="Tahoma"/>
            <family val="2"/>
          </rPr>
          <t>Becky Dzingeleski:</t>
        </r>
        <r>
          <rPr>
            <sz val="9"/>
            <color indexed="81"/>
            <rFont val="Tahoma"/>
            <family val="2"/>
          </rPr>
          <t xml:space="preserve">
Per FOD is a new Unit.  Contributions began in 2018</t>
        </r>
      </text>
    </comment>
    <comment ref="JUP19" authorId="0" shapeId="0" xr:uid="{0057AF63-F1D2-4E83-BB8C-B62332947B71}">
      <text>
        <r>
          <rPr>
            <b/>
            <sz val="9"/>
            <color indexed="81"/>
            <rFont val="Tahoma"/>
            <family val="2"/>
          </rPr>
          <t>Becky Dzingeleski:</t>
        </r>
        <r>
          <rPr>
            <sz val="9"/>
            <color indexed="81"/>
            <rFont val="Tahoma"/>
            <family val="2"/>
          </rPr>
          <t xml:space="preserve">
Per FOD is a new Unit.  Contributions began in 2018</t>
        </r>
      </text>
    </comment>
    <comment ref="JUT19" authorId="0" shapeId="0" xr:uid="{DA08657C-6BAE-41A5-8838-FF772253A267}">
      <text>
        <r>
          <rPr>
            <b/>
            <sz val="9"/>
            <color indexed="81"/>
            <rFont val="Tahoma"/>
            <family val="2"/>
          </rPr>
          <t>Becky Dzingeleski:</t>
        </r>
        <r>
          <rPr>
            <sz val="9"/>
            <color indexed="81"/>
            <rFont val="Tahoma"/>
            <family val="2"/>
          </rPr>
          <t xml:space="preserve">
Per FOD is a new Unit.  Contributions began in 2018</t>
        </r>
      </text>
    </comment>
    <comment ref="JUX19" authorId="0" shapeId="0" xr:uid="{A5242F2C-8684-48BE-AC43-EB3174E43416}">
      <text>
        <r>
          <rPr>
            <b/>
            <sz val="9"/>
            <color indexed="81"/>
            <rFont val="Tahoma"/>
            <family val="2"/>
          </rPr>
          <t>Becky Dzingeleski:</t>
        </r>
        <r>
          <rPr>
            <sz val="9"/>
            <color indexed="81"/>
            <rFont val="Tahoma"/>
            <family val="2"/>
          </rPr>
          <t xml:space="preserve">
Per FOD is a new Unit.  Contributions began in 2018</t>
        </r>
      </text>
    </comment>
    <comment ref="JVB19" authorId="0" shapeId="0" xr:uid="{F289EFDE-9A42-45E9-9C4A-595657667160}">
      <text>
        <r>
          <rPr>
            <b/>
            <sz val="9"/>
            <color indexed="81"/>
            <rFont val="Tahoma"/>
            <family val="2"/>
          </rPr>
          <t>Becky Dzingeleski:</t>
        </r>
        <r>
          <rPr>
            <sz val="9"/>
            <color indexed="81"/>
            <rFont val="Tahoma"/>
            <family val="2"/>
          </rPr>
          <t xml:space="preserve">
Per FOD is a new Unit.  Contributions began in 2018</t>
        </r>
      </text>
    </comment>
    <comment ref="JVF19" authorId="0" shapeId="0" xr:uid="{D2CCF388-5119-4334-A8F2-E3EBF86614A9}">
      <text>
        <r>
          <rPr>
            <b/>
            <sz val="9"/>
            <color indexed="81"/>
            <rFont val="Tahoma"/>
            <family val="2"/>
          </rPr>
          <t>Becky Dzingeleski:</t>
        </r>
        <r>
          <rPr>
            <sz val="9"/>
            <color indexed="81"/>
            <rFont val="Tahoma"/>
            <family val="2"/>
          </rPr>
          <t xml:space="preserve">
Per FOD is a new Unit.  Contributions began in 2018</t>
        </r>
      </text>
    </comment>
    <comment ref="JVJ19" authorId="0" shapeId="0" xr:uid="{F6B51645-9859-457E-9C46-0CDF84377A19}">
      <text>
        <r>
          <rPr>
            <b/>
            <sz val="9"/>
            <color indexed="81"/>
            <rFont val="Tahoma"/>
            <family val="2"/>
          </rPr>
          <t>Becky Dzingeleski:</t>
        </r>
        <r>
          <rPr>
            <sz val="9"/>
            <color indexed="81"/>
            <rFont val="Tahoma"/>
            <family val="2"/>
          </rPr>
          <t xml:space="preserve">
Per FOD is a new Unit.  Contributions began in 2018</t>
        </r>
      </text>
    </comment>
    <comment ref="JVN19" authorId="0" shapeId="0" xr:uid="{F28A382E-B82F-44A1-9371-D3F1C7FBD181}">
      <text>
        <r>
          <rPr>
            <b/>
            <sz val="9"/>
            <color indexed="81"/>
            <rFont val="Tahoma"/>
            <family val="2"/>
          </rPr>
          <t>Becky Dzingeleski:</t>
        </r>
        <r>
          <rPr>
            <sz val="9"/>
            <color indexed="81"/>
            <rFont val="Tahoma"/>
            <family val="2"/>
          </rPr>
          <t xml:space="preserve">
Per FOD is a new Unit.  Contributions began in 2018</t>
        </r>
      </text>
    </comment>
    <comment ref="JVR19" authorId="0" shapeId="0" xr:uid="{3BED92DB-5770-48F9-AD17-2C50CACF8026}">
      <text>
        <r>
          <rPr>
            <b/>
            <sz val="9"/>
            <color indexed="81"/>
            <rFont val="Tahoma"/>
            <family val="2"/>
          </rPr>
          <t>Becky Dzingeleski:</t>
        </r>
        <r>
          <rPr>
            <sz val="9"/>
            <color indexed="81"/>
            <rFont val="Tahoma"/>
            <family val="2"/>
          </rPr>
          <t xml:space="preserve">
Per FOD is a new Unit.  Contributions began in 2018</t>
        </r>
      </text>
    </comment>
    <comment ref="JVV19" authorId="0" shapeId="0" xr:uid="{866FEC8D-EB53-48A8-BBF0-78FC28CA8C12}">
      <text>
        <r>
          <rPr>
            <b/>
            <sz val="9"/>
            <color indexed="81"/>
            <rFont val="Tahoma"/>
            <family val="2"/>
          </rPr>
          <t>Becky Dzingeleski:</t>
        </r>
        <r>
          <rPr>
            <sz val="9"/>
            <color indexed="81"/>
            <rFont val="Tahoma"/>
            <family val="2"/>
          </rPr>
          <t xml:space="preserve">
Per FOD is a new Unit.  Contributions began in 2018</t>
        </r>
      </text>
    </comment>
    <comment ref="JVZ19" authorId="0" shapeId="0" xr:uid="{388B13BA-539E-4968-A47A-290B3B7C22DE}">
      <text>
        <r>
          <rPr>
            <b/>
            <sz val="9"/>
            <color indexed="81"/>
            <rFont val="Tahoma"/>
            <family val="2"/>
          </rPr>
          <t>Becky Dzingeleski:</t>
        </r>
        <r>
          <rPr>
            <sz val="9"/>
            <color indexed="81"/>
            <rFont val="Tahoma"/>
            <family val="2"/>
          </rPr>
          <t xml:space="preserve">
Per FOD is a new Unit.  Contributions began in 2018</t>
        </r>
      </text>
    </comment>
    <comment ref="JWD19" authorId="0" shapeId="0" xr:uid="{3D162669-4303-408A-B32E-A85DA6097E63}">
      <text>
        <r>
          <rPr>
            <b/>
            <sz val="9"/>
            <color indexed="81"/>
            <rFont val="Tahoma"/>
            <family val="2"/>
          </rPr>
          <t>Becky Dzingeleski:</t>
        </r>
        <r>
          <rPr>
            <sz val="9"/>
            <color indexed="81"/>
            <rFont val="Tahoma"/>
            <family val="2"/>
          </rPr>
          <t xml:space="preserve">
Per FOD is a new Unit.  Contributions began in 2018</t>
        </r>
      </text>
    </comment>
    <comment ref="JWH19" authorId="0" shapeId="0" xr:uid="{D1A456F8-F7D3-4B95-9C8C-FA4FE870AD58}">
      <text>
        <r>
          <rPr>
            <b/>
            <sz val="9"/>
            <color indexed="81"/>
            <rFont val="Tahoma"/>
            <family val="2"/>
          </rPr>
          <t>Becky Dzingeleski:</t>
        </r>
        <r>
          <rPr>
            <sz val="9"/>
            <color indexed="81"/>
            <rFont val="Tahoma"/>
            <family val="2"/>
          </rPr>
          <t xml:space="preserve">
Per FOD is a new Unit.  Contributions began in 2018</t>
        </r>
      </text>
    </comment>
    <comment ref="JWL19" authorId="0" shapeId="0" xr:uid="{77094FAE-0996-41EF-90A6-DF2DD2498589}">
      <text>
        <r>
          <rPr>
            <b/>
            <sz val="9"/>
            <color indexed="81"/>
            <rFont val="Tahoma"/>
            <family val="2"/>
          </rPr>
          <t>Becky Dzingeleski:</t>
        </r>
        <r>
          <rPr>
            <sz val="9"/>
            <color indexed="81"/>
            <rFont val="Tahoma"/>
            <family val="2"/>
          </rPr>
          <t xml:space="preserve">
Per FOD is a new Unit.  Contributions began in 2018</t>
        </r>
      </text>
    </comment>
    <comment ref="JWP19" authorId="0" shapeId="0" xr:uid="{38B2D1A0-3F78-4A38-A7BD-18E99263C1EE}">
      <text>
        <r>
          <rPr>
            <b/>
            <sz val="9"/>
            <color indexed="81"/>
            <rFont val="Tahoma"/>
            <family val="2"/>
          </rPr>
          <t>Becky Dzingeleski:</t>
        </r>
        <r>
          <rPr>
            <sz val="9"/>
            <color indexed="81"/>
            <rFont val="Tahoma"/>
            <family val="2"/>
          </rPr>
          <t xml:space="preserve">
Per FOD is a new Unit.  Contributions began in 2018</t>
        </r>
      </text>
    </comment>
    <comment ref="JWT19" authorId="0" shapeId="0" xr:uid="{3B61A812-1656-41EE-9B63-8BEA2D709F5A}">
      <text>
        <r>
          <rPr>
            <b/>
            <sz val="9"/>
            <color indexed="81"/>
            <rFont val="Tahoma"/>
            <family val="2"/>
          </rPr>
          <t>Becky Dzingeleski:</t>
        </r>
        <r>
          <rPr>
            <sz val="9"/>
            <color indexed="81"/>
            <rFont val="Tahoma"/>
            <family val="2"/>
          </rPr>
          <t xml:space="preserve">
Per FOD is a new Unit.  Contributions began in 2018</t>
        </r>
      </text>
    </comment>
    <comment ref="JWX19" authorId="0" shapeId="0" xr:uid="{98185558-A5DF-4C6E-99AC-9F2E5132B0E1}">
      <text>
        <r>
          <rPr>
            <b/>
            <sz val="9"/>
            <color indexed="81"/>
            <rFont val="Tahoma"/>
            <family val="2"/>
          </rPr>
          <t>Becky Dzingeleski:</t>
        </r>
        <r>
          <rPr>
            <sz val="9"/>
            <color indexed="81"/>
            <rFont val="Tahoma"/>
            <family val="2"/>
          </rPr>
          <t xml:space="preserve">
Per FOD is a new Unit.  Contributions began in 2018</t>
        </r>
      </text>
    </comment>
    <comment ref="JXB19" authorId="0" shapeId="0" xr:uid="{36E7BDA8-AACE-4F35-A11C-5838AA43DD4E}">
      <text>
        <r>
          <rPr>
            <b/>
            <sz val="9"/>
            <color indexed="81"/>
            <rFont val="Tahoma"/>
            <family val="2"/>
          </rPr>
          <t>Becky Dzingeleski:</t>
        </r>
        <r>
          <rPr>
            <sz val="9"/>
            <color indexed="81"/>
            <rFont val="Tahoma"/>
            <family val="2"/>
          </rPr>
          <t xml:space="preserve">
Per FOD is a new Unit.  Contributions began in 2018</t>
        </r>
      </text>
    </comment>
    <comment ref="JXF19" authorId="0" shapeId="0" xr:uid="{C1A44DC1-8C81-43BD-8927-71F713F4EB16}">
      <text>
        <r>
          <rPr>
            <b/>
            <sz val="9"/>
            <color indexed="81"/>
            <rFont val="Tahoma"/>
            <family val="2"/>
          </rPr>
          <t>Becky Dzingeleski:</t>
        </r>
        <r>
          <rPr>
            <sz val="9"/>
            <color indexed="81"/>
            <rFont val="Tahoma"/>
            <family val="2"/>
          </rPr>
          <t xml:space="preserve">
Per FOD is a new Unit.  Contributions began in 2018</t>
        </r>
      </text>
    </comment>
    <comment ref="JXJ19" authorId="0" shapeId="0" xr:uid="{C843BFCC-D3D0-4401-BA79-433392022CAE}">
      <text>
        <r>
          <rPr>
            <b/>
            <sz val="9"/>
            <color indexed="81"/>
            <rFont val="Tahoma"/>
            <family val="2"/>
          </rPr>
          <t>Becky Dzingeleski:</t>
        </r>
        <r>
          <rPr>
            <sz val="9"/>
            <color indexed="81"/>
            <rFont val="Tahoma"/>
            <family val="2"/>
          </rPr>
          <t xml:space="preserve">
Per FOD is a new Unit.  Contributions began in 2018</t>
        </r>
      </text>
    </comment>
    <comment ref="JXN19" authorId="0" shapeId="0" xr:uid="{60F3DFF3-EDCD-44A3-B76B-1306B33BC91E}">
      <text>
        <r>
          <rPr>
            <b/>
            <sz val="9"/>
            <color indexed="81"/>
            <rFont val="Tahoma"/>
            <family val="2"/>
          </rPr>
          <t>Becky Dzingeleski:</t>
        </r>
        <r>
          <rPr>
            <sz val="9"/>
            <color indexed="81"/>
            <rFont val="Tahoma"/>
            <family val="2"/>
          </rPr>
          <t xml:space="preserve">
Per FOD is a new Unit.  Contributions began in 2018</t>
        </r>
      </text>
    </comment>
    <comment ref="JXR19" authorId="0" shapeId="0" xr:uid="{54475C8E-EBEB-41D6-81FB-6631EA43A462}">
      <text>
        <r>
          <rPr>
            <b/>
            <sz val="9"/>
            <color indexed="81"/>
            <rFont val="Tahoma"/>
            <family val="2"/>
          </rPr>
          <t>Becky Dzingeleski:</t>
        </r>
        <r>
          <rPr>
            <sz val="9"/>
            <color indexed="81"/>
            <rFont val="Tahoma"/>
            <family val="2"/>
          </rPr>
          <t xml:space="preserve">
Per FOD is a new Unit.  Contributions began in 2018</t>
        </r>
      </text>
    </comment>
    <comment ref="JXV19" authorId="0" shapeId="0" xr:uid="{5609DEF9-3872-48E8-A21C-56115F626BFE}">
      <text>
        <r>
          <rPr>
            <b/>
            <sz val="9"/>
            <color indexed="81"/>
            <rFont val="Tahoma"/>
            <family val="2"/>
          </rPr>
          <t>Becky Dzingeleski:</t>
        </r>
        <r>
          <rPr>
            <sz val="9"/>
            <color indexed="81"/>
            <rFont val="Tahoma"/>
            <family val="2"/>
          </rPr>
          <t xml:space="preserve">
Per FOD is a new Unit.  Contributions began in 2018</t>
        </r>
      </text>
    </comment>
    <comment ref="JXZ19" authorId="0" shapeId="0" xr:uid="{72644E82-6CEE-46F9-9E27-B47812D9DE81}">
      <text>
        <r>
          <rPr>
            <b/>
            <sz val="9"/>
            <color indexed="81"/>
            <rFont val="Tahoma"/>
            <family val="2"/>
          </rPr>
          <t>Becky Dzingeleski:</t>
        </r>
        <r>
          <rPr>
            <sz val="9"/>
            <color indexed="81"/>
            <rFont val="Tahoma"/>
            <family val="2"/>
          </rPr>
          <t xml:space="preserve">
Per FOD is a new Unit.  Contributions began in 2018</t>
        </r>
      </text>
    </comment>
    <comment ref="JYD19" authorId="0" shapeId="0" xr:uid="{230914AE-BD58-478A-959D-5D0CC2767038}">
      <text>
        <r>
          <rPr>
            <b/>
            <sz val="9"/>
            <color indexed="81"/>
            <rFont val="Tahoma"/>
            <family val="2"/>
          </rPr>
          <t>Becky Dzingeleski:</t>
        </r>
        <r>
          <rPr>
            <sz val="9"/>
            <color indexed="81"/>
            <rFont val="Tahoma"/>
            <family val="2"/>
          </rPr>
          <t xml:space="preserve">
Per FOD is a new Unit.  Contributions began in 2018</t>
        </r>
      </text>
    </comment>
    <comment ref="JYH19" authorId="0" shapeId="0" xr:uid="{EB11096A-510E-4099-89E5-F6DE86DE3AFA}">
      <text>
        <r>
          <rPr>
            <b/>
            <sz val="9"/>
            <color indexed="81"/>
            <rFont val="Tahoma"/>
            <family val="2"/>
          </rPr>
          <t>Becky Dzingeleski:</t>
        </r>
        <r>
          <rPr>
            <sz val="9"/>
            <color indexed="81"/>
            <rFont val="Tahoma"/>
            <family val="2"/>
          </rPr>
          <t xml:space="preserve">
Per FOD is a new Unit.  Contributions began in 2018</t>
        </r>
      </text>
    </comment>
    <comment ref="JYL19" authorId="0" shapeId="0" xr:uid="{A75CF24B-2620-4F42-8159-03481C2C8732}">
      <text>
        <r>
          <rPr>
            <b/>
            <sz val="9"/>
            <color indexed="81"/>
            <rFont val="Tahoma"/>
            <family val="2"/>
          </rPr>
          <t>Becky Dzingeleski:</t>
        </r>
        <r>
          <rPr>
            <sz val="9"/>
            <color indexed="81"/>
            <rFont val="Tahoma"/>
            <family val="2"/>
          </rPr>
          <t xml:space="preserve">
Per FOD is a new Unit.  Contributions began in 2018</t>
        </r>
      </text>
    </comment>
    <comment ref="JYP19" authorId="0" shapeId="0" xr:uid="{3EEE292F-A07D-4454-B61C-054D97B6B5B5}">
      <text>
        <r>
          <rPr>
            <b/>
            <sz val="9"/>
            <color indexed="81"/>
            <rFont val="Tahoma"/>
            <family val="2"/>
          </rPr>
          <t>Becky Dzingeleski:</t>
        </r>
        <r>
          <rPr>
            <sz val="9"/>
            <color indexed="81"/>
            <rFont val="Tahoma"/>
            <family val="2"/>
          </rPr>
          <t xml:space="preserve">
Per FOD is a new Unit.  Contributions began in 2018</t>
        </r>
      </text>
    </comment>
    <comment ref="JYT19" authorId="0" shapeId="0" xr:uid="{60F092A7-64E0-4209-9311-922DEA47DE9D}">
      <text>
        <r>
          <rPr>
            <b/>
            <sz val="9"/>
            <color indexed="81"/>
            <rFont val="Tahoma"/>
            <family val="2"/>
          </rPr>
          <t>Becky Dzingeleski:</t>
        </r>
        <r>
          <rPr>
            <sz val="9"/>
            <color indexed="81"/>
            <rFont val="Tahoma"/>
            <family val="2"/>
          </rPr>
          <t xml:space="preserve">
Per FOD is a new Unit.  Contributions began in 2018</t>
        </r>
      </text>
    </comment>
    <comment ref="JYX19" authorId="0" shapeId="0" xr:uid="{2298790B-63A8-4870-925B-8A425C444D92}">
      <text>
        <r>
          <rPr>
            <b/>
            <sz val="9"/>
            <color indexed="81"/>
            <rFont val="Tahoma"/>
            <family val="2"/>
          </rPr>
          <t>Becky Dzingeleski:</t>
        </r>
        <r>
          <rPr>
            <sz val="9"/>
            <color indexed="81"/>
            <rFont val="Tahoma"/>
            <family val="2"/>
          </rPr>
          <t xml:space="preserve">
Per FOD is a new Unit.  Contributions began in 2018</t>
        </r>
      </text>
    </comment>
    <comment ref="JZB19" authorId="0" shapeId="0" xr:uid="{D45A6132-19B3-4A91-AE90-809851EE6FFF}">
      <text>
        <r>
          <rPr>
            <b/>
            <sz val="9"/>
            <color indexed="81"/>
            <rFont val="Tahoma"/>
            <family val="2"/>
          </rPr>
          <t>Becky Dzingeleski:</t>
        </r>
        <r>
          <rPr>
            <sz val="9"/>
            <color indexed="81"/>
            <rFont val="Tahoma"/>
            <family val="2"/>
          </rPr>
          <t xml:space="preserve">
Per FOD is a new Unit.  Contributions began in 2018</t>
        </r>
      </text>
    </comment>
    <comment ref="JZF19" authorId="0" shapeId="0" xr:uid="{82217DDA-C3DA-4219-95E0-2C70F1E488BB}">
      <text>
        <r>
          <rPr>
            <b/>
            <sz val="9"/>
            <color indexed="81"/>
            <rFont val="Tahoma"/>
            <family val="2"/>
          </rPr>
          <t>Becky Dzingeleski:</t>
        </r>
        <r>
          <rPr>
            <sz val="9"/>
            <color indexed="81"/>
            <rFont val="Tahoma"/>
            <family val="2"/>
          </rPr>
          <t xml:space="preserve">
Per FOD is a new Unit.  Contributions began in 2018</t>
        </r>
      </text>
    </comment>
    <comment ref="JZJ19" authorId="0" shapeId="0" xr:uid="{90D8E496-D1BA-4749-8581-B9C56BED3D22}">
      <text>
        <r>
          <rPr>
            <b/>
            <sz val="9"/>
            <color indexed="81"/>
            <rFont val="Tahoma"/>
            <family val="2"/>
          </rPr>
          <t>Becky Dzingeleski:</t>
        </r>
        <r>
          <rPr>
            <sz val="9"/>
            <color indexed="81"/>
            <rFont val="Tahoma"/>
            <family val="2"/>
          </rPr>
          <t xml:space="preserve">
Per FOD is a new Unit.  Contributions began in 2018</t>
        </r>
      </text>
    </comment>
    <comment ref="JZN19" authorId="0" shapeId="0" xr:uid="{69ED69AE-01B3-4B89-92F1-09AD7BC1745E}">
      <text>
        <r>
          <rPr>
            <b/>
            <sz val="9"/>
            <color indexed="81"/>
            <rFont val="Tahoma"/>
            <family val="2"/>
          </rPr>
          <t>Becky Dzingeleski:</t>
        </r>
        <r>
          <rPr>
            <sz val="9"/>
            <color indexed="81"/>
            <rFont val="Tahoma"/>
            <family val="2"/>
          </rPr>
          <t xml:space="preserve">
Per FOD is a new Unit.  Contributions began in 2018</t>
        </r>
      </text>
    </comment>
    <comment ref="JZR19" authorId="0" shapeId="0" xr:uid="{15F4CD18-B35A-4BFA-96ED-AA6D414C9E57}">
      <text>
        <r>
          <rPr>
            <b/>
            <sz val="9"/>
            <color indexed="81"/>
            <rFont val="Tahoma"/>
            <family val="2"/>
          </rPr>
          <t>Becky Dzingeleski:</t>
        </r>
        <r>
          <rPr>
            <sz val="9"/>
            <color indexed="81"/>
            <rFont val="Tahoma"/>
            <family val="2"/>
          </rPr>
          <t xml:space="preserve">
Per FOD is a new Unit.  Contributions began in 2018</t>
        </r>
      </text>
    </comment>
    <comment ref="JZV19" authorId="0" shapeId="0" xr:uid="{5018DEF8-AADA-432C-AB63-655E4412B7DC}">
      <text>
        <r>
          <rPr>
            <b/>
            <sz val="9"/>
            <color indexed="81"/>
            <rFont val="Tahoma"/>
            <family val="2"/>
          </rPr>
          <t>Becky Dzingeleski:</t>
        </r>
        <r>
          <rPr>
            <sz val="9"/>
            <color indexed="81"/>
            <rFont val="Tahoma"/>
            <family val="2"/>
          </rPr>
          <t xml:space="preserve">
Per FOD is a new Unit.  Contributions began in 2018</t>
        </r>
      </text>
    </comment>
    <comment ref="JZZ19" authorId="0" shapeId="0" xr:uid="{8A7E2BD2-E2B2-4E29-AA89-C83F201AA3B0}">
      <text>
        <r>
          <rPr>
            <b/>
            <sz val="9"/>
            <color indexed="81"/>
            <rFont val="Tahoma"/>
            <family val="2"/>
          </rPr>
          <t>Becky Dzingeleski:</t>
        </r>
        <r>
          <rPr>
            <sz val="9"/>
            <color indexed="81"/>
            <rFont val="Tahoma"/>
            <family val="2"/>
          </rPr>
          <t xml:space="preserve">
Per FOD is a new Unit.  Contributions began in 2018</t>
        </r>
      </text>
    </comment>
    <comment ref="KAD19" authorId="0" shapeId="0" xr:uid="{C121A2E6-D0B0-4FB3-9C55-BFEC34B5B57D}">
      <text>
        <r>
          <rPr>
            <b/>
            <sz val="9"/>
            <color indexed="81"/>
            <rFont val="Tahoma"/>
            <family val="2"/>
          </rPr>
          <t>Becky Dzingeleski:</t>
        </r>
        <r>
          <rPr>
            <sz val="9"/>
            <color indexed="81"/>
            <rFont val="Tahoma"/>
            <family val="2"/>
          </rPr>
          <t xml:space="preserve">
Per FOD is a new Unit.  Contributions began in 2018</t>
        </r>
      </text>
    </comment>
    <comment ref="KAH19" authorId="0" shapeId="0" xr:uid="{F12582F9-EFA1-4141-83DF-588F523C5852}">
      <text>
        <r>
          <rPr>
            <b/>
            <sz val="9"/>
            <color indexed="81"/>
            <rFont val="Tahoma"/>
            <family val="2"/>
          </rPr>
          <t>Becky Dzingeleski:</t>
        </r>
        <r>
          <rPr>
            <sz val="9"/>
            <color indexed="81"/>
            <rFont val="Tahoma"/>
            <family val="2"/>
          </rPr>
          <t xml:space="preserve">
Per FOD is a new Unit.  Contributions began in 2018</t>
        </r>
      </text>
    </comment>
    <comment ref="KAL19" authorId="0" shapeId="0" xr:uid="{65D4CF66-17BB-4530-B317-F9DD3B8D12E3}">
      <text>
        <r>
          <rPr>
            <b/>
            <sz val="9"/>
            <color indexed="81"/>
            <rFont val="Tahoma"/>
            <family val="2"/>
          </rPr>
          <t>Becky Dzingeleski:</t>
        </r>
        <r>
          <rPr>
            <sz val="9"/>
            <color indexed="81"/>
            <rFont val="Tahoma"/>
            <family val="2"/>
          </rPr>
          <t xml:space="preserve">
Per FOD is a new Unit.  Contributions began in 2018</t>
        </r>
      </text>
    </comment>
    <comment ref="KAP19" authorId="0" shapeId="0" xr:uid="{554771ED-14BC-40DE-9167-521F5DE4458C}">
      <text>
        <r>
          <rPr>
            <b/>
            <sz val="9"/>
            <color indexed="81"/>
            <rFont val="Tahoma"/>
            <family val="2"/>
          </rPr>
          <t>Becky Dzingeleski:</t>
        </r>
        <r>
          <rPr>
            <sz val="9"/>
            <color indexed="81"/>
            <rFont val="Tahoma"/>
            <family val="2"/>
          </rPr>
          <t xml:space="preserve">
Per FOD is a new Unit.  Contributions began in 2018</t>
        </r>
      </text>
    </comment>
    <comment ref="KAT19" authorId="0" shapeId="0" xr:uid="{E9C36DAC-B9D9-422B-9F21-E6498613F562}">
      <text>
        <r>
          <rPr>
            <b/>
            <sz val="9"/>
            <color indexed="81"/>
            <rFont val="Tahoma"/>
            <family val="2"/>
          </rPr>
          <t>Becky Dzingeleski:</t>
        </r>
        <r>
          <rPr>
            <sz val="9"/>
            <color indexed="81"/>
            <rFont val="Tahoma"/>
            <family val="2"/>
          </rPr>
          <t xml:space="preserve">
Per FOD is a new Unit.  Contributions began in 2018</t>
        </r>
      </text>
    </comment>
    <comment ref="KAX19" authorId="0" shapeId="0" xr:uid="{C6F57422-5268-417E-93CF-1C87398B1C9E}">
      <text>
        <r>
          <rPr>
            <b/>
            <sz val="9"/>
            <color indexed="81"/>
            <rFont val="Tahoma"/>
            <family val="2"/>
          </rPr>
          <t>Becky Dzingeleski:</t>
        </r>
        <r>
          <rPr>
            <sz val="9"/>
            <color indexed="81"/>
            <rFont val="Tahoma"/>
            <family val="2"/>
          </rPr>
          <t xml:space="preserve">
Per FOD is a new Unit.  Contributions began in 2018</t>
        </r>
      </text>
    </comment>
    <comment ref="KBB19" authorId="0" shapeId="0" xr:uid="{26324352-8EA0-4155-AC35-8D552B1AE581}">
      <text>
        <r>
          <rPr>
            <b/>
            <sz val="9"/>
            <color indexed="81"/>
            <rFont val="Tahoma"/>
            <family val="2"/>
          </rPr>
          <t>Becky Dzingeleski:</t>
        </r>
        <r>
          <rPr>
            <sz val="9"/>
            <color indexed="81"/>
            <rFont val="Tahoma"/>
            <family val="2"/>
          </rPr>
          <t xml:space="preserve">
Per FOD is a new Unit.  Contributions began in 2018</t>
        </r>
      </text>
    </comment>
    <comment ref="KBF19" authorId="0" shapeId="0" xr:uid="{3D58B989-9B9A-4284-B572-373B9E7129BF}">
      <text>
        <r>
          <rPr>
            <b/>
            <sz val="9"/>
            <color indexed="81"/>
            <rFont val="Tahoma"/>
            <family val="2"/>
          </rPr>
          <t>Becky Dzingeleski:</t>
        </r>
        <r>
          <rPr>
            <sz val="9"/>
            <color indexed="81"/>
            <rFont val="Tahoma"/>
            <family val="2"/>
          </rPr>
          <t xml:space="preserve">
Per FOD is a new Unit.  Contributions began in 2018</t>
        </r>
      </text>
    </comment>
    <comment ref="KBJ19" authorId="0" shapeId="0" xr:uid="{CB4A7E1B-BCD0-42E5-B7AA-3771A3223ED5}">
      <text>
        <r>
          <rPr>
            <b/>
            <sz val="9"/>
            <color indexed="81"/>
            <rFont val="Tahoma"/>
            <family val="2"/>
          </rPr>
          <t>Becky Dzingeleski:</t>
        </r>
        <r>
          <rPr>
            <sz val="9"/>
            <color indexed="81"/>
            <rFont val="Tahoma"/>
            <family val="2"/>
          </rPr>
          <t xml:space="preserve">
Per FOD is a new Unit.  Contributions began in 2018</t>
        </r>
      </text>
    </comment>
    <comment ref="KBN19" authorId="0" shapeId="0" xr:uid="{EDD740F3-8190-472E-9928-DBBDA8735A5A}">
      <text>
        <r>
          <rPr>
            <b/>
            <sz val="9"/>
            <color indexed="81"/>
            <rFont val="Tahoma"/>
            <family val="2"/>
          </rPr>
          <t>Becky Dzingeleski:</t>
        </r>
        <r>
          <rPr>
            <sz val="9"/>
            <color indexed="81"/>
            <rFont val="Tahoma"/>
            <family val="2"/>
          </rPr>
          <t xml:space="preserve">
Per FOD is a new Unit.  Contributions began in 2018</t>
        </r>
      </text>
    </comment>
    <comment ref="KBR19" authorId="0" shapeId="0" xr:uid="{6DB33724-3586-4209-B19D-FCA861AF03F2}">
      <text>
        <r>
          <rPr>
            <b/>
            <sz val="9"/>
            <color indexed="81"/>
            <rFont val="Tahoma"/>
            <family val="2"/>
          </rPr>
          <t>Becky Dzingeleski:</t>
        </r>
        <r>
          <rPr>
            <sz val="9"/>
            <color indexed="81"/>
            <rFont val="Tahoma"/>
            <family val="2"/>
          </rPr>
          <t xml:space="preserve">
Per FOD is a new Unit.  Contributions began in 2018</t>
        </r>
      </text>
    </comment>
    <comment ref="KBV19" authorId="0" shapeId="0" xr:uid="{DB12BD2C-4F91-4C2B-A95C-7C0AC8DD4296}">
      <text>
        <r>
          <rPr>
            <b/>
            <sz val="9"/>
            <color indexed="81"/>
            <rFont val="Tahoma"/>
            <family val="2"/>
          </rPr>
          <t>Becky Dzingeleski:</t>
        </r>
        <r>
          <rPr>
            <sz val="9"/>
            <color indexed="81"/>
            <rFont val="Tahoma"/>
            <family val="2"/>
          </rPr>
          <t xml:space="preserve">
Per FOD is a new Unit.  Contributions began in 2018</t>
        </r>
      </text>
    </comment>
    <comment ref="KBZ19" authorId="0" shapeId="0" xr:uid="{42D400E0-0290-4B9D-B74A-5DAE74476EB7}">
      <text>
        <r>
          <rPr>
            <b/>
            <sz val="9"/>
            <color indexed="81"/>
            <rFont val="Tahoma"/>
            <family val="2"/>
          </rPr>
          <t>Becky Dzingeleski:</t>
        </r>
        <r>
          <rPr>
            <sz val="9"/>
            <color indexed="81"/>
            <rFont val="Tahoma"/>
            <family val="2"/>
          </rPr>
          <t xml:space="preserve">
Per FOD is a new Unit.  Contributions began in 2018</t>
        </r>
      </text>
    </comment>
    <comment ref="KCD19" authorId="0" shapeId="0" xr:uid="{09E16D0D-9EB0-4F4A-9256-5AF4633D74D4}">
      <text>
        <r>
          <rPr>
            <b/>
            <sz val="9"/>
            <color indexed="81"/>
            <rFont val="Tahoma"/>
            <family val="2"/>
          </rPr>
          <t>Becky Dzingeleski:</t>
        </r>
        <r>
          <rPr>
            <sz val="9"/>
            <color indexed="81"/>
            <rFont val="Tahoma"/>
            <family val="2"/>
          </rPr>
          <t xml:space="preserve">
Per FOD is a new Unit.  Contributions began in 2018</t>
        </r>
      </text>
    </comment>
    <comment ref="KCH19" authorId="0" shapeId="0" xr:uid="{2D0572F7-F87E-4FE6-B392-13B8682C12B8}">
      <text>
        <r>
          <rPr>
            <b/>
            <sz val="9"/>
            <color indexed="81"/>
            <rFont val="Tahoma"/>
            <family val="2"/>
          </rPr>
          <t>Becky Dzingeleski:</t>
        </r>
        <r>
          <rPr>
            <sz val="9"/>
            <color indexed="81"/>
            <rFont val="Tahoma"/>
            <family val="2"/>
          </rPr>
          <t xml:space="preserve">
Per FOD is a new Unit.  Contributions began in 2018</t>
        </r>
      </text>
    </comment>
    <comment ref="KCL19" authorId="0" shapeId="0" xr:uid="{B8AA6041-66F0-403D-B160-E150C1CB918F}">
      <text>
        <r>
          <rPr>
            <b/>
            <sz val="9"/>
            <color indexed="81"/>
            <rFont val="Tahoma"/>
            <family val="2"/>
          </rPr>
          <t>Becky Dzingeleski:</t>
        </r>
        <r>
          <rPr>
            <sz val="9"/>
            <color indexed="81"/>
            <rFont val="Tahoma"/>
            <family val="2"/>
          </rPr>
          <t xml:space="preserve">
Per FOD is a new Unit.  Contributions began in 2018</t>
        </r>
      </text>
    </comment>
    <comment ref="KCP19" authorId="0" shapeId="0" xr:uid="{B7431C9A-A08F-46E8-BA14-84E02EAC6F34}">
      <text>
        <r>
          <rPr>
            <b/>
            <sz val="9"/>
            <color indexed="81"/>
            <rFont val="Tahoma"/>
            <family val="2"/>
          </rPr>
          <t>Becky Dzingeleski:</t>
        </r>
        <r>
          <rPr>
            <sz val="9"/>
            <color indexed="81"/>
            <rFont val="Tahoma"/>
            <family val="2"/>
          </rPr>
          <t xml:space="preserve">
Per FOD is a new Unit.  Contributions began in 2018</t>
        </r>
      </text>
    </comment>
    <comment ref="KCT19" authorId="0" shapeId="0" xr:uid="{841B9CF2-440B-4B68-A53E-D5A48E6AECE4}">
      <text>
        <r>
          <rPr>
            <b/>
            <sz val="9"/>
            <color indexed="81"/>
            <rFont val="Tahoma"/>
            <family val="2"/>
          </rPr>
          <t>Becky Dzingeleski:</t>
        </r>
        <r>
          <rPr>
            <sz val="9"/>
            <color indexed="81"/>
            <rFont val="Tahoma"/>
            <family val="2"/>
          </rPr>
          <t xml:space="preserve">
Per FOD is a new Unit.  Contributions began in 2018</t>
        </r>
      </text>
    </comment>
    <comment ref="KCX19" authorId="0" shapeId="0" xr:uid="{EA86B887-C57D-4AD9-BE65-21E074C1F204}">
      <text>
        <r>
          <rPr>
            <b/>
            <sz val="9"/>
            <color indexed="81"/>
            <rFont val="Tahoma"/>
            <family val="2"/>
          </rPr>
          <t>Becky Dzingeleski:</t>
        </r>
        <r>
          <rPr>
            <sz val="9"/>
            <color indexed="81"/>
            <rFont val="Tahoma"/>
            <family val="2"/>
          </rPr>
          <t xml:space="preserve">
Per FOD is a new Unit.  Contributions began in 2018</t>
        </r>
      </text>
    </comment>
    <comment ref="KDB19" authorId="0" shapeId="0" xr:uid="{95CA4864-D7C8-48DC-A5CC-87320436F500}">
      <text>
        <r>
          <rPr>
            <b/>
            <sz val="9"/>
            <color indexed="81"/>
            <rFont val="Tahoma"/>
            <family val="2"/>
          </rPr>
          <t>Becky Dzingeleski:</t>
        </r>
        <r>
          <rPr>
            <sz val="9"/>
            <color indexed="81"/>
            <rFont val="Tahoma"/>
            <family val="2"/>
          </rPr>
          <t xml:space="preserve">
Per FOD is a new Unit.  Contributions began in 2018</t>
        </r>
      </text>
    </comment>
    <comment ref="KDF19" authorId="0" shapeId="0" xr:uid="{9BCC6991-6B91-4CCD-875E-9A682CE43894}">
      <text>
        <r>
          <rPr>
            <b/>
            <sz val="9"/>
            <color indexed="81"/>
            <rFont val="Tahoma"/>
            <family val="2"/>
          </rPr>
          <t>Becky Dzingeleski:</t>
        </r>
        <r>
          <rPr>
            <sz val="9"/>
            <color indexed="81"/>
            <rFont val="Tahoma"/>
            <family val="2"/>
          </rPr>
          <t xml:space="preserve">
Per FOD is a new Unit.  Contributions began in 2018</t>
        </r>
      </text>
    </comment>
    <comment ref="KDJ19" authorId="0" shapeId="0" xr:uid="{73DFC7DB-0D92-4BBC-8D93-3055D522EC32}">
      <text>
        <r>
          <rPr>
            <b/>
            <sz val="9"/>
            <color indexed="81"/>
            <rFont val="Tahoma"/>
            <family val="2"/>
          </rPr>
          <t>Becky Dzingeleski:</t>
        </r>
        <r>
          <rPr>
            <sz val="9"/>
            <color indexed="81"/>
            <rFont val="Tahoma"/>
            <family val="2"/>
          </rPr>
          <t xml:space="preserve">
Per FOD is a new Unit.  Contributions began in 2018</t>
        </r>
      </text>
    </comment>
    <comment ref="KDN19" authorId="0" shapeId="0" xr:uid="{C86FCFA4-EDCD-4406-8B5B-4A175AEA0081}">
      <text>
        <r>
          <rPr>
            <b/>
            <sz val="9"/>
            <color indexed="81"/>
            <rFont val="Tahoma"/>
            <family val="2"/>
          </rPr>
          <t>Becky Dzingeleski:</t>
        </r>
        <r>
          <rPr>
            <sz val="9"/>
            <color indexed="81"/>
            <rFont val="Tahoma"/>
            <family val="2"/>
          </rPr>
          <t xml:space="preserve">
Per FOD is a new Unit.  Contributions began in 2018</t>
        </r>
      </text>
    </comment>
    <comment ref="KDR19" authorId="0" shapeId="0" xr:uid="{8A0A0560-67E9-46FB-9B0E-4C303B5671C2}">
      <text>
        <r>
          <rPr>
            <b/>
            <sz val="9"/>
            <color indexed="81"/>
            <rFont val="Tahoma"/>
            <family val="2"/>
          </rPr>
          <t>Becky Dzingeleski:</t>
        </r>
        <r>
          <rPr>
            <sz val="9"/>
            <color indexed="81"/>
            <rFont val="Tahoma"/>
            <family val="2"/>
          </rPr>
          <t xml:space="preserve">
Per FOD is a new Unit.  Contributions began in 2018</t>
        </r>
      </text>
    </comment>
    <comment ref="KDV19" authorId="0" shapeId="0" xr:uid="{705EAAF2-917D-4377-ACFF-0C811CDA63DD}">
      <text>
        <r>
          <rPr>
            <b/>
            <sz val="9"/>
            <color indexed="81"/>
            <rFont val="Tahoma"/>
            <family val="2"/>
          </rPr>
          <t>Becky Dzingeleski:</t>
        </r>
        <r>
          <rPr>
            <sz val="9"/>
            <color indexed="81"/>
            <rFont val="Tahoma"/>
            <family val="2"/>
          </rPr>
          <t xml:space="preserve">
Per FOD is a new Unit.  Contributions began in 2018</t>
        </r>
      </text>
    </comment>
    <comment ref="KDZ19" authorId="0" shapeId="0" xr:uid="{41C8B829-DCBA-4B37-93AB-7CABB4850D06}">
      <text>
        <r>
          <rPr>
            <b/>
            <sz val="9"/>
            <color indexed="81"/>
            <rFont val="Tahoma"/>
            <family val="2"/>
          </rPr>
          <t>Becky Dzingeleski:</t>
        </r>
        <r>
          <rPr>
            <sz val="9"/>
            <color indexed="81"/>
            <rFont val="Tahoma"/>
            <family val="2"/>
          </rPr>
          <t xml:space="preserve">
Per FOD is a new Unit.  Contributions began in 2018</t>
        </r>
      </text>
    </comment>
    <comment ref="KED19" authorId="0" shapeId="0" xr:uid="{18BC1811-07E6-4898-A8F6-A60718A2D9E9}">
      <text>
        <r>
          <rPr>
            <b/>
            <sz val="9"/>
            <color indexed="81"/>
            <rFont val="Tahoma"/>
            <family val="2"/>
          </rPr>
          <t>Becky Dzingeleski:</t>
        </r>
        <r>
          <rPr>
            <sz val="9"/>
            <color indexed="81"/>
            <rFont val="Tahoma"/>
            <family val="2"/>
          </rPr>
          <t xml:space="preserve">
Per FOD is a new Unit.  Contributions began in 2018</t>
        </r>
      </text>
    </comment>
    <comment ref="KEH19" authorId="0" shapeId="0" xr:uid="{86FA239E-E51D-4DE4-829A-73CD3A6D53C9}">
      <text>
        <r>
          <rPr>
            <b/>
            <sz val="9"/>
            <color indexed="81"/>
            <rFont val="Tahoma"/>
            <family val="2"/>
          </rPr>
          <t>Becky Dzingeleski:</t>
        </r>
        <r>
          <rPr>
            <sz val="9"/>
            <color indexed="81"/>
            <rFont val="Tahoma"/>
            <family val="2"/>
          </rPr>
          <t xml:space="preserve">
Per FOD is a new Unit.  Contributions began in 2018</t>
        </r>
      </text>
    </comment>
    <comment ref="KEL19" authorId="0" shapeId="0" xr:uid="{2ADE66BB-BF11-4E46-9B9D-D7A100FE9393}">
      <text>
        <r>
          <rPr>
            <b/>
            <sz val="9"/>
            <color indexed="81"/>
            <rFont val="Tahoma"/>
            <family val="2"/>
          </rPr>
          <t>Becky Dzingeleski:</t>
        </r>
        <r>
          <rPr>
            <sz val="9"/>
            <color indexed="81"/>
            <rFont val="Tahoma"/>
            <family val="2"/>
          </rPr>
          <t xml:space="preserve">
Per FOD is a new Unit.  Contributions began in 2018</t>
        </r>
      </text>
    </comment>
    <comment ref="KEP19" authorId="0" shapeId="0" xr:uid="{96A646DF-240C-43FB-AA50-87A81E517962}">
      <text>
        <r>
          <rPr>
            <b/>
            <sz val="9"/>
            <color indexed="81"/>
            <rFont val="Tahoma"/>
            <family val="2"/>
          </rPr>
          <t>Becky Dzingeleski:</t>
        </r>
        <r>
          <rPr>
            <sz val="9"/>
            <color indexed="81"/>
            <rFont val="Tahoma"/>
            <family val="2"/>
          </rPr>
          <t xml:space="preserve">
Per FOD is a new Unit.  Contributions began in 2018</t>
        </r>
      </text>
    </comment>
    <comment ref="KET19" authorId="0" shapeId="0" xr:uid="{43819AF1-EAD2-4B25-9761-A193D50B56D9}">
      <text>
        <r>
          <rPr>
            <b/>
            <sz val="9"/>
            <color indexed="81"/>
            <rFont val="Tahoma"/>
            <family val="2"/>
          </rPr>
          <t>Becky Dzingeleski:</t>
        </r>
        <r>
          <rPr>
            <sz val="9"/>
            <color indexed="81"/>
            <rFont val="Tahoma"/>
            <family val="2"/>
          </rPr>
          <t xml:space="preserve">
Per FOD is a new Unit.  Contributions began in 2018</t>
        </r>
      </text>
    </comment>
    <comment ref="KEX19" authorId="0" shapeId="0" xr:uid="{4A827884-92A9-4DC8-9602-52B260E5CFA9}">
      <text>
        <r>
          <rPr>
            <b/>
            <sz val="9"/>
            <color indexed="81"/>
            <rFont val="Tahoma"/>
            <family val="2"/>
          </rPr>
          <t>Becky Dzingeleski:</t>
        </r>
        <r>
          <rPr>
            <sz val="9"/>
            <color indexed="81"/>
            <rFont val="Tahoma"/>
            <family val="2"/>
          </rPr>
          <t xml:space="preserve">
Per FOD is a new Unit.  Contributions began in 2018</t>
        </r>
      </text>
    </comment>
    <comment ref="KFB19" authorId="0" shapeId="0" xr:uid="{4E0746E2-570F-4D42-B934-D6414B65B3DE}">
      <text>
        <r>
          <rPr>
            <b/>
            <sz val="9"/>
            <color indexed="81"/>
            <rFont val="Tahoma"/>
            <family val="2"/>
          </rPr>
          <t>Becky Dzingeleski:</t>
        </r>
        <r>
          <rPr>
            <sz val="9"/>
            <color indexed="81"/>
            <rFont val="Tahoma"/>
            <family val="2"/>
          </rPr>
          <t xml:space="preserve">
Per FOD is a new Unit.  Contributions began in 2018</t>
        </r>
      </text>
    </comment>
    <comment ref="KFF19" authorId="0" shapeId="0" xr:uid="{11D1CACC-D74F-45CD-A0B2-1E727FD760F8}">
      <text>
        <r>
          <rPr>
            <b/>
            <sz val="9"/>
            <color indexed="81"/>
            <rFont val="Tahoma"/>
            <family val="2"/>
          </rPr>
          <t>Becky Dzingeleski:</t>
        </r>
        <r>
          <rPr>
            <sz val="9"/>
            <color indexed="81"/>
            <rFont val="Tahoma"/>
            <family val="2"/>
          </rPr>
          <t xml:space="preserve">
Per FOD is a new Unit.  Contributions began in 2018</t>
        </r>
      </text>
    </comment>
    <comment ref="KFJ19" authorId="0" shapeId="0" xr:uid="{895774F7-F33B-47AA-A9FF-C1DCEB3A1567}">
      <text>
        <r>
          <rPr>
            <b/>
            <sz val="9"/>
            <color indexed="81"/>
            <rFont val="Tahoma"/>
            <family val="2"/>
          </rPr>
          <t>Becky Dzingeleski:</t>
        </r>
        <r>
          <rPr>
            <sz val="9"/>
            <color indexed="81"/>
            <rFont val="Tahoma"/>
            <family val="2"/>
          </rPr>
          <t xml:space="preserve">
Per FOD is a new Unit.  Contributions began in 2018</t>
        </r>
      </text>
    </comment>
    <comment ref="KFN19" authorId="0" shapeId="0" xr:uid="{BD20D27F-2A7A-4D66-9378-E9908BA5DAE5}">
      <text>
        <r>
          <rPr>
            <b/>
            <sz val="9"/>
            <color indexed="81"/>
            <rFont val="Tahoma"/>
            <family val="2"/>
          </rPr>
          <t>Becky Dzingeleski:</t>
        </r>
        <r>
          <rPr>
            <sz val="9"/>
            <color indexed="81"/>
            <rFont val="Tahoma"/>
            <family val="2"/>
          </rPr>
          <t xml:space="preserve">
Per FOD is a new Unit.  Contributions began in 2018</t>
        </r>
      </text>
    </comment>
    <comment ref="KFR19" authorId="0" shapeId="0" xr:uid="{79050817-EDEF-48D5-9624-141F49D19984}">
      <text>
        <r>
          <rPr>
            <b/>
            <sz val="9"/>
            <color indexed="81"/>
            <rFont val="Tahoma"/>
            <family val="2"/>
          </rPr>
          <t>Becky Dzingeleski:</t>
        </r>
        <r>
          <rPr>
            <sz val="9"/>
            <color indexed="81"/>
            <rFont val="Tahoma"/>
            <family val="2"/>
          </rPr>
          <t xml:space="preserve">
Per FOD is a new Unit.  Contributions began in 2018</t>
        </r>
      </text>
    </comment>
    <comment ref="KFV19" authorId="0" shapeId="0" xr:uid="{10B9C8AA-29D4-46B0-B61C-7B5F32A87C3E}">
      <text>
        <r>
          <rPr>
            <b/>
            <sz val="9"/>
            <color indexed="81"/>
            <rFont val="Tahoma"/>
            <family val="2"/>
          </rPr>
          <t>Becky Dzingeleski:</t>
        </r>
        <r>
          <rPr>
            <sz val="9"/>
            <color indexed="81"/>
            <rFont val="Tahoma"/>
            <family val="2"/>
          </rPr>
          <t xml:space="preserve">
Per FOD is a new Unit.  Contributions began in 2018</t>
        </r>
      </text>
    </comment>
    <comment ref="KFZ19" authorId="0" shapeId="0" xr:uid="{47A5F4EC-4F6F-4B30-8A4F-9E3AFF3EF935}">
      <text>
        <r>
          <rPr>
            <b/>
            <sz val="9"/>
            <color indexed="81"/>
            <rFont val="Tahoma"/>
            <family val="2"/>
          </rPr>
          <t>Becky Dzingeleski:</t>
        </r>
        <r>
          <rPr>
            <sz val="9"/>
            <color indexed="81"/>
            <rFont val="Tahoma"/>
            <family val="2"/>
          </rPr>
          <t xml:space="preserve">
Per FOD is a new Unit.  Contributions began in 2018</t>
        </r>
      </text>
    </comment>
    <comment ref="KGD19" authorId="0" shapeId="0" xr:uid="{96F5924C-B0A1-4955-81AD-A97149D6A32C}">
      <text>
        <r>
          <rPr>
            <b/>
            <sz val="9"/>
            <color indexed="81"/>
            <rFont val="Tahoma"/>
            <family val="2"/>
          </rPr>
          <t>Becky Dzingeleski:</t>
        </r>
        <r>
          <rPr>
            <sz val="9"/>
            <color indexed="81"/>
            <rFont val="Tahoma"/>
            <family val="2"/>
          </rPr>
          <t xml:space="preserve">
Per FOD is a new Unit.  Contributions began in 2018</t>
        </r>
      </text>
    </comment>
    <comment ref="KGH19" authorId="0" shapeId="0" xr:uid="{69F5954E-C9C5-4539-8DDE-CA2384D8720D}">
      <text>
        <r>
          <rPr>
            <b/>
            <sz val="9"/>
            <color indexed="81"/>
            <rFont val="Tahoma"/>
            <family val="2"/>
          </rPr>
          <t>Becky Dzingeleski:</t>
        </r>
        <r>
          <rPr>
            <sz val="9"/>
            <color indexed="81"/>
            <rFont val="Tahoma"/>
            <family val="2"/>
          </rPr>
          <t xml:space="preserve">
Per FOD is a new Unit.  Contributions began in 2018</t>
        </r>
      </text>
    </comment>
    <comment ref="KGL19" authorId="0" shapeId="0" xr:uid="{909A61E1-6B30-4CAB-BE0F-3E95819BA060}">
      <text>
        <r>
          <rPr>
            <b/>
            <sz val="9"/>
            <color indexed="81"/>
            <rFont val="Tahoma"/>
            <family val="2"/>
          </rPr>
          <t>Becky Dzingeleski:</t>
        </r>
        <r>
          <rPr>
            <sz val="9"/>
            <color indexed="81"/>
            <rFont val="Tahoma"/>
            <family val="2"/>
          </rPr>
          <t xml:space="preserve">
Per FOD is a new Unit.  Contributions began in 2018</t>
        </r>
      </text>
    </comment>
    <comment ref="KGP19" authorId="0" shapeId="0" xr:uid="{92782745-C5D9-42FE-8FFD-DA65F5CB91FC}">
      <text>
        <r>
          <rPr>
            <b/>
            <sz val="9"/>
            <color indexed="81"/>
            <rFont val="Tahoma"/>
            <family val="2"/>
          </rPr>
          <t>Becky Dzingeleski:</t>
        </r>
        <r>
          <rPr>
            <sz val="9"/>
            <color indexed="81"/>
            <rFont val="Tahoma"/>
            <family val="2"/>
          </rPr>
          <t xml:space="preserve">
Per FOD is a new Unit.  Contributions began in 2018</t>
        </r>
      </text>
    </comment>
    <comment ref="KGT19" authorId="0" shapeId="0" xr:uid="{62565E6F-60B1-461B-AED9-FD845AB5591E}">
      <text>
        <r>
          <rPr>
            <b/>
            <sz val="9"/>
            <color indexed="81"/>
            <rFont val="Tahoma"/>
            <family val="2"/>
          </rPr>
          <t>Becky Dzingeleski:</t>
        </r>
        <r>
          <rPr>
            <sz val="9"/>
            <color indexed="81"/>
            <rFont val="Tahoma"/>
            <family val="2"/>
          </rPr>
          <t xml:space="preserve">
Per FOD is a new Unit.  Contributions began in 2018</t>
        </r>
      </text>
    </comment>
    <comment ref="KGX19" authorId="0" shapeId="0" xr:uid="{C54562A6-8699-4D67-8361-A44DABDD901A}">
      <text>
        <r>
          <rPr>
            <b/>
            <sz val="9"/>
            <color indexed="81"/>
            <rFont val="Tahoma"/>
            <family val="2"/>
          </rPr>
          <t>Becky Dzingeleski:</t>
        </r>
        <r>
          <rPr>
            <sz val="9"/>
            <color indexed="81"/>
            <rFont val="Tahoma"/>
            <family val="2"/>
          </rPr>
          <t xml:space="preserve">
Per FOD is a new Unit.  Contributions began in 2018</t>
        </r>
      </text>
    </comment>
    <comment ref="KHB19" authorId="0" shapeId="0" xr:uid="{03BD72F2-2745-462E-BC2E-1931D007F391}">
      <text>
        <r>
          <rPr>
            <b/>
            <sz val="9"/>
            <color indexed="81"/>
            <rFont val="Tahoma"/>
            <family val="2"/>
          </rPr>
          <t>Becky Dzingeleski:</t>
        </r>
        <r>
          <rPr>
            <sz val="9"/>
            <color indexed="81"/>
            <rFont val="Tahoma"/>
            <family val="2"/>
          </rPr>
          <t xml:space="preserve">
Per FOD is a new Unit.  Contributions began in 2018</t>
        </r>
      </text>
    </comment>
    <comment ref="KHF19" authorId="0" shapeId="0" xr:uid="{746ABB29-AB57-420B-8373-2424CACFBD01}">
      <text>
        <r>
          <rPr>
            <b/>
            <sz val="9"/>
            <color indexed="81"/>
            <rFont val="Tahoma"/>
            <family val="2"/>
          </rPr>
          <t>Becky Dzingeleski:</t>
        </r>
        <r>
          <rPr>
            <sz val="9"/>
            <color indexed="81"/>
            <rFont val="Tahoma"/>
            <family val="2"/>
          </rPr>
          <t xml:space="preserve">
Per FOD is a new Unit.  Contributions began in 2018</t>
        </r>
      </text>
    </comment>
    <comment ref="KHJ19" authorId="0" shapeId="0" xr:uid="{D46C324F-46EA-42C1-A51D-C254F90B1C1A}">
      <text>
        <r>
          <rPr>
            <b/>
            <sz val="9"/>
            <color indexed="81"/>
            <rFont val="Tahoma"/>
            <family val="2"/>
          </rPr>
          <t>Becky Dzingeleski:</t>
        </r>
        <r>
          <rPr>
            <sz val="9"/>
            <color indexed="81"/>
            <rFont val="Tahoma"/>
            <family val="2"/>
          </rPr>
          <t xml:space="preserve">
Per FOD is a new Unit.  Contributions began in 2018</t>
        </r>
      </text>
    </comment>
    <comment ref="KHN19" authorId="0" shapeId="0" xr:uid="{77CA4723-0ABD-45CC-9A51-88193CEE4A2C}">
      <text>
        <r>
          <rPr>
            <b/>
            <sz val="9"/>
            <color indexed="81"/>
            <rFont val="Tahoma"/>
            <family val="2"/>
          </rPr>
          <t>Becky Dzingeleski:</t>
        </r>
        <r>
          <rPr>
            <sz val="9"/>
            <color indexed="81"/>
            <rFont val="Tahoma"/>
            <family val="2"/>
          </rPr>
          <t xml:space="preserve">
Per FOD is a new Unit.  Contributions began in 2018</t>
        </r>
      </text>
    </comment>
    <comment ref="KHR19" authorId="0" shapeId="0" xr:uid="{BD58F0D3-5CF6-4362-85A5-64E3E2ED9E7B}">
      <text>
        <r>
          <rPr>
            <b/>
            <sz val="9"/>
            <color indexed="81"/>
            <rFont val="Tahoma"/>
            <family val="2"/>
          </rPr>
          <t>Becky Dzingeleski:</t>
        </r>
        <r>
          <rPr>
            <sz val="9"/>
            <color indexed="81"/>
            <rFont val="Tahoma"/>
            <family val="2"/>
          </rPr>
          <t xml:space="preserve">
Per FOD is a new Unit.  Contributions began in 2018</t>
        </r>
      </text>
    </comment>
    <comment ref="KHV19" authorId="0" shapeId="0" xr:uid="{912E4022-D9FF-4835-8D3C-118A14AB536C}">
      <text>
        <r>
          <rPr>
            <b/>
            <sz val="9"/>
            <color indexed="81"/>
            <rFont val="Tahoma"/>
            <family val="2"/>
          </rPr>
          <t>Becky Dzingeleski:</t>
        </r>
        <r>
          <rPr>
            <sz val="9"/>
            <color indexed="81"/>
            <rFont val="Tahoma"/>
            <family val="2"/>
          </rPr>
          <t xml:space="preserve">
Per FOD is a new Unit.  Contributions began in 2018</t>
        </r>
      </text>
    </comment>
    <comment ref="KHZ19" authorId="0" shapeId="0" xr:uid="{8F1BFD4B-B646-4B1E-8B1A-F914C7D72056}">
      <text>
        <r>
          <rPr>
            <b/>
            <sz val="9"/>
            <color indexed="81"/>
            <rFont val="Tahoma"/>
            <family val="2"/>
          </rPr>
          <t>Becky Dzingeleski:</t>
        </r>
        <r>
          <rPr>
            <sz val="9"/>
            <color indexed="81"/>
            <rFont val="Tahoma"/>
            <family val="2"/>
          </rPr>
          <t xml:space="preserve">
Per FOD is a new Unit.  Contributions began in 2018</t>
        </r>
      </text>
    </comment>
    <comment ref="KID19" authorId="0" shapeId="0" xr:uid="{390157B2-4FEE-4675-804A-8D20829493AF}">
      <text>
        <r>
          <rPr>
            <b/>
            <sz val="9"/>
            <color indexed="81"/>
            <rFont val="Tahoma"/>
            <family val="2"/>
          </rPr>
          <t>Becky Dzingeleski:</t>
        </r>
        <r>
          <rPr>
            <sz val="9"/>
            <color indexed="81"/>
            <rFont val="Tahoma"/>
            <family val="2"/>
          </rPr>
          <t xml:space="preserve">
Per FOD is a new Unit.  Contributions began in 2018</t>
        </r>
      </text>
    </comment>
    <comment ref="KIH19" authorId="0" shapeId="0" xr:uid="{2B2D7A58-F886-48D5-833B-5505B27DD880}">
      <text>
        <r>
          <rPr>
            <b/>
            <sz val="9"/>
            <color indexed="81"/>
            <rFont val="Tahoma"/>
            <family val="2"/>
          </rPr>
          <t>Becky Dzingeleski:</t>
        </r>
        <r>
          <rPr>
            <sz val="9"/>
            <color indexed="81"/>
            <rFont val="Tahoma"/>
            <family val="2"/>
          </rPr>
          <t xml:space="preserve">
Per FOD is a new Unit.  Contributions began in 2018</t>
        </r>
      </text>
    </comment>
    <comment ref="KIL19" authorId="0" shapeId="0" xr:uid="{AA04EA88-B97B-40BA-B343-635BA4B341EE}">
      <text>
        <r>
          <rPr>
            <b/>
            <sz val="9"/>
            <color indexed="81"/>
            <rFont val="Tahoma"/>
            <family val="2"/>
          </rPr>
          <t>Becky Dzingeleski:</t>
        </r>
        <r>
          <rPr>
            <sz val="9"/>
            <color indexed="81"/>
            <rFont val="Tahoma"/>
            <family val="2"/>
          </rPr>
          <t xml:space="preserve">
Per FOD is a new Unit.  Contributions began in 2018</t>
        </r>
      </text>
    </comment>
    <comment ref="KIP19" authorId="0" shapeId="0" xr:uid="{BED54861-87C1-4102-B92A-4A12400EBCB8}">
      <text>
        <r>
          <rPr>
            <b/>
            <sz val="9"/>
            <color indexed="81"/>
            <rFont val="Tahoma"/>
            <family val="2"/>
          </rPr>
          <t>Becky Dzingeleski:</t>
        </r>
        <r>
          <rPr>
            <sz val="9"/>
            <color indexed="81"/>
            <rFont val="Tahoma"/>
            <family val="2"/>
          </rPr>
          <t xml:space="preserve">
Per FOD is a new Unit.  Contributions began in 2018</t>
        </r>
      </text>
    </comment>
    <comment ref="KIT19" authorId="0" shapeId="0" xr:uid="{6EF7C26A-1E40-4893-8366-638C7B416A57}">
      <text>
        <r>
          <rPr>
            <b/>
            <sz val="9"/>
            <color indexed="81"/>
            <rFont val="Tahoma"/>
            <family val="2"/>
          </rPr>
          <t>Becky Dzingeleski:</t>
        </r>
        <r>
          <rPr>
            <sz val="9"/>
            <color indexed="81"/>
            <rFont val="Tahoma"/>
            <family val="2"/>
          </rPr>
          <t xml:space="preserve">
Per FOD is a new Unit.  Contributions began in 2018</t>
        </r>
      </text>
    </comment>
    <comment ref="KIX19" authorId="0" shapeId="0" xr:uid="{ACD7CA75-0DBC-4B2B-985A-F385FF52D7F0}">
      <text>
        <r>
          <rPr>
            <b/>
            <sz val="9"/>
            <color indexed="81"/>
            <rFont val="Tahoma"/>
            <family val="2"/>
          </rPr>
          <t>Becky Dzingeleski:</t>
        </r>
        <r>
          <rPr>
            <sz val="9"/>
            <color indexed="81"/>
            <rFont val="Tahoma"/>
            <family val="2"/>
          </rPr>
          <t xml:space="preserve">
Per FOD is a new Unit.  Contributions began in 2018</t>
        </r>
      </text>
    </comment>
    <comment ref="KJB19" authorId="0" shapeId="0" xr:uid="{8E5F73B7-8619-436B-A3E9-0A29F39ADE7B}">
      <text>
        <r>
          <rPr>
            <b/>
            <sz val="9"/>
            <color indexed="81"/>
            <rFont val="Tahoma"/>
            <family val="2"/>
          </rPr>
          <t>Becky Dzingeleski:</t>
        </r>
        <r>
          <rPr>
            <sz val="9"/>
            <color indexed="81"/>
            <rFont val="Tahoma"/>
            <family val="2"/>
          </rPr>
          <t xml:space="preserve">
Per FOD is a new Unit.  Contributions began in 2018</t>
        </r>
      </text>
    </comment>
    <comment ref="KJF19" authorId="0" shapeId="0" xr:uid="{0E737445-3ECA-47D6-A789-CCE0CA5086D2}">
      <text>
        <r>
          <rPr>
            <b/>
            <sz val="9"/>
            <color indexed="81"/>
            <rFont val="Tahoma"/>
            <family val="2"/>
          </rPr>
          <t>Becky Dzingeleski:</t>
        </r>
        <r>
          <rPr>
            <sz val="9"/>
            <color indexed="81"/>
            <rFont val="Tahoma"/>
            <family val="2"/>
          </rPr>
          <t xml:space="preserve">
Per FOD is a new Unit.  Contributions began in 2018</t>
        </r>
      </text>
    </comment>
    <comment ref="KJJ19" authorId="0" shapeId="0" xr:uid="{4EAB84CE-DC38-4675-AE97-E5ACE269A33F}">
      <text>
        <r>
          <rPr>
            <b/>
            <sz val="9"/>
            <color indexed="81"/>
            <rFont val="Tahoma"/>
            <family val="2"/>
          </rPr>
          <t>Becky Dzingeleski:</t>
        </r>
        <r>
          <rPr>
            <sz val="9"/>
            <color indexed="81"/>
            <rFont val="Tahoma"/>
            <family val="2"/>
          </rPr>
          <t xml:space="preserve">
Per FOD is a new Unit.  Contributions began in 2018</t>
        </r>
      </text>
    </comment>
    <comment ref="KJN19" authorId="0" shapeId="0" xr:uid="{810A2FEF-88DC-4633-9CCF-43D6B71F9EBB}">
      <text>
        <r>
          <rPr>
            <b/>
            <sz val="9"/>
            <color indexed="81"/>
            <rFont val="Tahoma"/>
            <family val="2"/>
          </rPr>
          <t>Becky Dzingeleski:</t>
        </r>
        <r>
          <rPr>
            <sz val="9"/>
            <color indexed="81"/>
            <rFont val="Tahoma"/>
            <family val="2"/>
          </rPr>
          <t xml:space="preserve">
Per FOD is a new Unit.  Contributions began in 2018</t>
        </r>
      </text>
    </comment>
    <comment ref="KJR19" authorId="0" shapeId="0" xr:uid="{9CE71309-CA8A-4C9F-81F5-6B1236CB60C3}">
      <text>
        <r>
          <rPr>
            <b/>
            <sz val="9"/>
            <color indexed="81"/>
            <rFont val="Tahoma"/>
            <family val="2"/>
          </rPr>
          <t>Becky Dzingeleski:</t>
        </r>
        <r>
          <rPr>
            <sz val="9"/>
            <color indexed="81"/>
            <rFont val="Tahoma"/>
            <family val="2"/>
          </rPr>
          <t xml:space="preserve">
Per FOD is a new Unit.  Contributions began in 2018</t>
        </r>
      </text>
    </comment>
    <comment ref="KJV19" authorId="0" shapeId="0" xr:uid="{2CBA884B-BD2F-4535-89E9-7907C1906DD8}">
      <text>
        <r>
          <rPr>
            <b/>
            <sz val="9"/>
            <color indexed="81"/>
            <rFont val="Tahoma"/>
            <family val="2"/>
          </rPr>
          <t>Becky Dzingeleski:</t>
        </r>
        <r>
          <rPr>
            <sz val="9"/>
            <color indexed="81"/>
            <rFont val="Tahoma"/>
            <family val="2"/>
          </rPr>
          <t xml:space="preserve">
Per FOD is a new Unit.  Contributions began in 2018</t>
        </r>
      </text>
    </comment>
    <comment ref="KJZ19" authorId="0" shapeId="0" xr:uid="{06F0EFE6-FC8A-4F77-9E31-4DF03423D69E}">
      <text>
        <r>
          <rPr>
            <b/>
            <sz val="9"/>
            <color indexed="81"/>
            <rFont val="Tahoma"/>
            <family val="2"/>
          </rPr>
          <t>Becky Dzingeleski:</t>
        </r>
        <r>
          <rPr>
            <sz val="9"/>
            <color indexed="81"/>
            <rFont val="Tahoma"/>
            <family val="2"/>
          </rPr>
          <t xml:space="preserve">
Per FOD is a new Unit.  Contributions began in 2018</t>
        </r>
      </text>
    </comment>
    <comment ref="KKD19" authorId="0" shapeId="0" xr:uid="{2EF5C764-2EC1-45EF-B56A-0AE6843EA003}">
      <text>
        <r>
          <rPr>
            <b/>
            <sz val="9"/>
            <color indexed="81"/>
            <rFont val="Tahoma"/>
            <family val="2"/>
          </rPr>
          <t>Becky Dzingeleski:</t>
        </r>
        <r>
          <rPr>
            <sz val="9"/>
            <color indexed="81"/>
            <rFont val="Tahoma"/>
            <family val="2"/>
          </rPr>
          <t xml:space="preserve">
Per FOD is a new Unit.  Contributions began in 2018</t>
        </r>
      </text>
    </comment>
    <comment ref="KKH19" authorId="0" shapeId="0" xr:uid="{53AAD97A-938E-430B-9C10-957E0D0BF126}">
      <text>
        <r>
          <rPr>
            <b/>
            <sz val="9"/>
            <color indexed="81"/>
            <rFont val="Tahoma"/>
            <family val="2"/>
          </rPr>
          <t>Becky Dzingeleski:</t>
        </r>
        <r>
          <rPr>
            <sz val="9"/>
            <color indexed="81"/>
            <rFont val="Tahoma"/>
            <family val="2"/>
          </rPr>
          <t xml:space="preserve">
Per FOD is a new Unit.  Contributions began in 2018</t>
        </r>
      </text>
    </comment>
    <comment ref="KKL19" authorId="0" shapeId="0" xr:uid="{F8E0E4EA-95B0-4F30-9447-D2ACE6BE3434}">
      <text>
        <r>
          <rPr>
            <b/>
            <sz val="9"/>
            <color indexed="81"/>
            <rFont val="Tahoma"/>
            <family val="2"/>
          </rPr>
          <t>Becky Dzingeleski:</t>
        </r>
        <r>
          <rPr>
            <sz val="9"/>
            <color indexed="81"/>
            <rFont val="Tahoma"/>
            <family val="2"/>
          </rPr>
          <t xml:space="preserve">
Per FOD is a new Unit.  Contributions began in 2018</t>
        </r>
      </text>
    </comment>
    <comment ref="KKP19" authorId="0" shapeId="0" xr:uid="{7D9529C2-9869-4C09-B095-AA6FAA851074}">
      <text>
        <r>
          <rPr>
            <b/>
            <sz val="9"/>
            <color indexed="81"/>
            <rFont val="Tahoma"/>
            <family val="2"/>
          </rPr>
          <t>Becky Dzingeleski:</t>
        </r>
        <r>
          <rPr>
            <sz val="9"/>
            <color indexed="81"/>
            <rFont val="Tahoma"/>
            <family val="2"/>
          </rPr>
          <t xml:space="preserve">
Per FOD is a new Unit.  Contributions began in 2018</t>
        </r>
      </text>
    </comment>
    <comment ref="KKT19" authorId="0" shapeId="0" xr:uid="{FCDB2280-6792-4323-A827-032DDE733106}">
      <text>
        <r>
          <rPr>
            <b/>
            <sz val="9"/>
            <color indexed="81"/>
            <rFont val="Tahoma"/>
            <family val="2"/>
          </rPr>
          <t>Becky Dzingeleski:</t>
        </r>
        <r>
          <rPr>
            <sz val="9"/>
            <color indexed="81"/>
            <rFont val="Tahoma"/>
            <family val="2"/>
          </rPr>
          <t xml:space="preserve">
Per FOD is a new Unit.  Contributions began in 2018</t>
        </r>
      </text>
    </comment>
    <comment ref="KKX19" authorId="0" shapeId="0" xr:uid="{0D9F25C6-6F11-4F24-80BE-BDF783BF1460}">
      <text>
        <r>
          <rPr>
            <b/>
            <sz val="9"/>
            <color indexed="81"/>
            <rFont val="Tahoma"/>
            <family val="2"/>
          </rPr>
          <t>Becky Dzingeleski:</t>
        </r>
        <r>
          <rPr>
            <sz val="9"/>
            <color indexed="81"/>
            <rFont val="Tahoma"/>
            <family val="2"/>
          </rPr>
          <t xml:space="preserve">
Per FOD is a new Unit.  Contributions began in 2018</t>
        </r>
      </text>
    </comment>
    <comment ref="KLB19" authorId="0" shapeId="0" xr:uid="{1822C41C-38F5-4413-8552-B0CE7E21689D}">
      <text>
        <r>
          <rPr>
            <b/>
            <sz val="9"/>
            <color indexed="81"/>
            <rFont val="Tahoma"/>
            <family val="2"/>
          </rPr>
          <t>Becky Dzingeleski:</t>
        </r>
        <r>
          <rPr>
            <sz val="9"/>
            <color indexed="81"/>
            <rFont val="Tahoma"/>
            <family val="2"/>
          </rPr>
          <t xml:space="preserve">
Per FOD is a new Unit.  Contributions began in 2018</t>
        </r>
      </text>
    </comment>
    <comment ref="KLF19" authorId="0" shapeId="0" xr:uid="{A7E129C8-5AA3-45DA-BDC0-4C85079941F2}">
      <text>
        <r>
          <rPr>
            <b/>
            <sz val="9"/>
            <color indexed="81"/>
            <rFont val="Tahoma"/>
            <family val="2"/>
          </rPr>
          <t>Becky Dzingeleski:</t>
        </r>
        <r>
          <rPr>
            <sz val="9"/>
            <color indexed="81"/>
            <rFont val="Tahoma"/>
            <family val="2"/>
          </rPr>
          <t xml:space="preserve">
Per FOD is a new Unit.  Contributions began in 2018</t>
        </r>
      </text>
    </comment>
    <comment ref="KLJ19" authorId="0" shapeId="0" xr:uid="{E0CD7B83-8ACD-471E-BCF4-41DBB3540C5F}">
      <text>
        <r>
          <rPr>
            <b/>
            <sz val="9"/>
            <color indexed="81"/>
            <rFont val="Tahoma"/>
            <family val="2"/>
          </rPr>
          <t>Becky Dzingeleski:</t>
        </r>
        <r>
          <rPr>
            <sz val="9"/>
            <color indexed="81"/>
            <rFont val="Tahoma"/>
            <family val="2"/>
          </rPr>
          <t xml:space="preserve">
Per FOD is a new Unit.  Contributions began in 2018</t>
        </r>
      </text>
    </comment>
    <comment ref="KLN19" authorId="0" shapeId="0" xr:uid="{F6E5D0A7-BA1F-4E71-B2AB-B08EA2059A74}">
      <text>
        <r>
          <rPr>
            <b/>
            <sz val="9"/>
            <color indexed="81"/>
            <rFont val="Tahoma"/>
            <family val="2"/>
          </rPr>
          <t>Becky Dzingeleski:</t>
        </r>
        <r>
          <rPr>
            <sz val="9"/>
            <color indexed="81"/>
            <rFont val="Tahoma"/>
            <family val="2"/>
          </rPr>
          <t xml:space="preserve">
Per FOD is a new Unit.  Contributions began in 2018</t>
        </r>
      </text>
    </comment>
    <comment ref="KLR19" authorId="0" shapeId="0" xr:uid="{0B6D345B-3EC5-43B2-84AC-44FB54437D5E}">
      <text>
        <r>
          <rPr>
            <b/>
            <sz val="9"/>
            <color indexed="81"/>
            <rFont val="Tahoma"/>
            <family val="2"/>
          </rPr>
          <t>Becky Dzingeleski:</t>
        </r>
        <r>
          <rPr>
            <sz val="9"/>
            <color indexed="81"/>
            <rFont val="Tahoma"/>
            <family val="2"/>
          </rPr>
          <t xml:space="preserve">
Per FOD is a new Unit.  Contributions began in 2018</t>
        </r>
      </text>
    </comment>
    <comment ref="KLV19" authorId="0" shapeId="0" xr:uid="{16B29A73-B3CC-4ED4-80B8-4207CEA1A6E7}">
      <text>
        <r>
          <rPr>
            <b/>
            <sz val="9"/>
            <color indexed="81"/>
            <rFont val="Tahoma"/>
            <family val="2"/>
          </rPr>
          <t>Becky Dzingeleski:</t>
        </r>
        <r>
          <rPr>
            <sz val="9"/>
            <color indexed="81"/>
            <rFont val="Tahoma"/>
            <family val="2"/>
          </rPr>
          <t xml:space="preserve">
Per FOD is a new Unit.  Contributions began in 2018</t>
        </r>
      </text>
    </comment>
    <comment ref="KLZ19" authorId="0" shapeId="0" xr:uid="{D5D8B1D4-DF59-45B7-9FA9-5DF2B4461C3C}">
      <text>
        <r>
          <rPr>
            <b/>
            <sz val="9"/>
            <color indexed="81"/>
            <rFont val="Tahoma"/>
            <family val="2"/>
          </rPr>
          <t>Becky Dzingeleski:</t>
        </r>
        <r>
          <rPr>
            <sz val="9"/>
            <color indexed="81"/>
            <rFont val="Tahoma"/>
            <family val="2"/>
          </rPr>
          <t xml:space="preserve">
Per FOD is a new Unit.  Contributions began in 2018</t>
        </r>
      </text>
    </comment>
    <comment ref="KMD19" authorId="0" shapeId="0" xr:uid="{F19EF10B-2CAE-4C20-8134-DD8E3A954DD2}">
      <text>
        <r>
          <rPr>
            <b/>
            <sz val="9"/>
            <color indexed="81"/>
            <rFont val="Tahoma"/>
            <family val="2"/>
          </rPr>
          <t>Becky Dzingeleski:</t>
        </r>
        <r>
          <rPr>
            <sz val="9"/>
            <color indexed="81"/>
            <rFont val="Tahoma"/>
            <family val="2"/>
          </rPr>
          <t xml:space="preserve">
Per FOD is a new Unit.  Contributions began in 2018</t>
        </r>
      </text>
    </comment>
    <comment ref="KMH19" authorId="0" shapeId="0" xr:uid="{8CB03763-C506-4870-BC49-A36545704646}">
      <text>
        <r>
          <rPr>
            <b/>
            <sz val="9"/>
            <color indexed="81"/>
            <rFont val="Tahoma"/>
            <family val="2"/>
          </rPr>
          <t>Becky Dzingeleski:</t>
        </r>
        <r>
          <rPr>
            <sz val="9"/>
            <color indexed="81"/>
            <rFont val="Tahoma"/>
            <family val="2"/>
          </rPr>
          <t xml:space="preserve">
Per FOD is a new Unit.  Contributions began in 2018</t>
        </r>
      </text>
    </comment>
    <comment ref="KML19" authorId="0" shapeId="0" xr:uid="{A15083BB-4580-4985-AC59-4EFE8A4FA17E}">
      <text>
        <r>
          <rPr>
            <b/>
            <sz val="9"/>
            <color indexed="81"/>
            <rFont val="Tahoma"/>
            <family val="2"/>
          </rPr>
          <t>Becky Dzingeleski:</t>
        </r>
        <r>
          <rPr>
            <sz val="9"/>
            <color indexed="81"/>
            <rFont val="Tahoma"/>
            <family val="2"/>
          </rPr>
          <t xml:space="preserve">
Per FOD is a new Unit.  Contributions began in 2018</t>
        </r>
      </text>
    </comment>
    <comment ref="KMP19" authorId="0" shapeId="0" xr:uid="{EA9897FA-31BD-4AC5-A2EE-EA9CFA90BBBF}">
      <text>
        <r>
          <rPr>
            <b/>
            <sz val="9"/>
            <color indexed="81"/>
            <rFont val="Tahoma"/>
            <family val="2"/>
          </rPr>
          <t>Becky Dzingeleski:</t>
        </r>
        <r>
          <rPr>
            <sz val="9"/>
            <color indexed="81"/>
            <rFont val="Tahoma"/>
            <family val="2"/>
          </rPr>
          <t xml:space="preserve">
Per FOD is a new Unit.  Contributions began in 2018</t>
        </r>
      </text>
    </comment>
    <comment ref="KMT19" authorId="0" shapeId="0" xr:uid="{98437C87-0ABA-4799-AC1E-F9AD812CE942}">
      <text>
        <r>
          <rPr>
            <b/>
            <sz val="9"/>
            <color indexed="81"/>
            <rFont val="Tahoma"/>
            <family val="2"/>
          </rPr>
          <t>Becky Dzingeleski:</t>
        </r>
        <r>
          <rPr>
            <sz val="9"/>
            <color indexed="81"/>
            <rFont val="Tahoma"/>
            <family val="2"/>
          </rPr>
          <t xml:space="preserve">
Per FOD is a new Unit.  Contributions began in 2018</t>
        </r>
      </text>
    </comment>
    <comment ref="KMX19" authorId="0" shapeId="0" xr:uid="{50AFEA1D-63E5-4EC6-8435-D075B38E3AE8}">
      <text>
        <r>
          <rPr>
            <b/>
            <sz val="9"/>
            <color indexed="81"/>
            <rFont val="Tahoma"/>
            <family val="2"/>
          </rPr>
          <t>Becky Dzingeleski:</t>
        </r>
        <r>
          <rPr>
            <sz val="9"/>
            <color indexed="81"/>
            <rFont val="Tahoma"/>
            <family val="2"/>
          </rPr>
          <t xml:space="preserve">
Per FOD is a new Unit.  Contributions began in 2018</t>
        </r>
      </text>
    </comment>
    <comment ref="KNB19" authorId="0" shapeId="0" xr:uid="{96FDAC7C-33A1-42F6-A2A6-30AF220CCA62}">
      <text>
        <r>
          <rPr>
            <b/>
            <sz val="9"/>
            <color indexed="81"/>
            <rFont val="Tahoma"/>
            <family val="2"/>
          </rPr>
          <t>Becky Dzingeleski:</t>
        </r>
        <r>
          <rPr>
            <sz val="9"/>
            <color indexed="81"/>
            <rFont val="Tahoma"/>
            <family val="2"/>
          </rPr>
          <t xml:space="preserve">
Per FOD is a new Unit.  Contributions began in 2018</t>
        </r>
      </text>
    </comment>
    <comment ref="KNF19" authorId="0" shapeId="0" xr:uid="{28E419A5-AB59-4886-B3D0-EE0DE400F101}">
      <text>
        <r>
          <rPr>
            <b/>
            <sz val="9"/>
            <color indexed="81"/>
            <rFont val="Tahoma"/>
            <family val="2"/>
          </rPr>
          <t>Becky Dzingeleski:</t>
        </r>
        <r>
          <rPr>
            <sz val="9"/>
            <color indexed="81"/>
            <rFont val="Tahoma"/>
            <family val="2"/>
          </rPr>
          <t xml:space="preserve">
Per FOD is a new Unit.  Contributions began in 2018</t>
        </r>
      </text>
    </comment>
    <comment ref="KNJ19" authorId="0" shapeId="0" xr:uid="{EEC21493-8381-481C-8DB3-51E47E476271}">
      <text>
        <r>
          <rPr>
            <b/>
            <sz val="9"/>
            <color indexed="81"/>
            <rFont val="Tahoma"/>
            <family val="2"/>
          </rPr>
          <t>Becky Dzingeleski:</t>
        </r>
        <r>
          <rPr>
            <sz val="9"/>
            <color indexed="81"/>
            <rFont val="Tahoma"/>
            <family val="2"/>
          </rPr>
          <t xml:space="preserve">
Per FOD is a new Unit.  Contributions began in 2018</t>
        </r>
      </text>
    </comment>
    <comment ref="KNN19" authorId="0" shapeId="0" xr:uid="{05515544-D6EE-42DF-BCEE-B6869EC063CA}">
      <text>
        <r>
          <rPr>
            <b/>
            <sz val="9"/>
            <color indexed="81"/>
            <rFont val="Tahoma"/>
            <family val="2"/>
          </rPr>
          <t>Becky Dzingeleski:</t>
        </r>
        <r>
          <rPr>
            <sz val="9"/>
            <color indexed="81"/>
            <rFont val="Tahoma"/>
            <family val="2"/>
          </rPr>
          <t xml:space="preserve">
Per FOD is a new Unit.  Contributions began in 2018</t>
        </r>
      </text>
    </comment>
    <comment ref="KNR19" authorId="0" shapeId="0" xr:uid="{975E7809-9614-46AC-9A9D-787A28809C28}">
      <text>
        <r>
          <rPr>
            <b/>
            <sz val="9"/>
            <color indexed="81"/>
            <rFont val="Tahoma"/>
            <family val="2"/>
          </rPr>
          <t>Becky Dzingeleski:</t>
        </r>
        <r>
          <rPr>
            <sz val="9"/>
            <color indexed="81"/>
            <rFont val="Tahoma"/>
            <family val="2"/>
          </rPr>
          <t xml:space="preserve">
Per FOD is a new Unit.  Contributions began in 2018</t>
        </r>
      </text>
    </comment>
    <comment ref="KNV19" authorId="0" shapeId="0" xr:uid="{56B8E11B-3450-43CB-814B-BC44D6CD9372}">
      <text>
        <r>
          <rPr>
            <b/>
            <sz val="9"/>
            <color indexed="81"/>
            <rFont val="Tahoma"/>
            <family val="2"/>
          </rPr>
          <t>Becky Dzingeleski:</t>
        </r>
        <r>
          <rPr>
            <sz val="9"/>
            <color indexed="81"/>
            <rFont val="Tahoma"/>
            <family val="2"/>
          </rPr>
          <t xml:space="preserve">
Per FOD is a new Unit.  Contributions began in 2018</t>
        </r>
      </text>
    </comment>
    <comment ref="KNZ19" authorId="0" shapeId="0" xr:uid="{BC787A7E-5540-4F7D-8E2E-EF77D43C8045}">
      <text>
        <r>
          <rPr>
            <b/>
            <sz val="9"/>
            <color indexed="81"/>
            <rFont val="Tahoma"/>
            <family val="2"/>
          </rPr>
          <t>Becky Dzingeleski:</t>
        </r>
        <r>
          <rPr>
            <sz val="9"/>
            <color indexed="81"/>
            <rFont val="Tahoma"/>
            <family val="2"/>
          </rPr>
          <t xml:space="preserve">
Per FOD is a new Unit.  Contributions began in 2018</t>
        </r>
      </text>
    </comment>
    <comment ref="KOD19" authorId="0" shapeId="0" xr:uid="{07D0FFFB-FA13-4C7B-A148-E821EF0652BC}">
      <text>
        <r>
          <rPr>
            <b/>
            <sz val="9"/>
            <color indexed="81"/>
            <rFont val="Tahoma"/>
            <family val="2"/>
          </rPr>
          <t>Becky Dzingeleski:</t>
        </r>
        <r>
          <rPr>
            <sz val="9"/>
            <color indexed="81"/>
            <rFont val="Tahoma"/>
            <family val="2"/>
          </rPr>
          <t xml:space="preserve">
Per FOD is a new Unit.  Contributions began in 2018</t>
        </r>
      </text>
    </comment>
    <comment ref="KOH19" authorId="0" shapeId="0" xr:uid="{9C5F7BA2-C463-4EB8-AEAD-E3BE4BCADA81}">
      <text>
        <r>
          <rPr>
            <b/>
            <sz val="9"/>
            <color indexed="81"/>
            <rFont val="Tahoma"/>
            <family val="2"/>
          </rPr>
          <t>Becky Dzingeleski:</t>
        </r>
        <r>
          <rPr>
            <sz val="9"/>
            <color indexed="81"/>
            <rFont val="Tahoma"/>
            <family val="2"/>
          </rPr>
          <t xml:space="preserve">
Per FOD is a new Unit.  Contributions began in 2018</t>
        </r>
      </text>
    </comment>
    <comment ref="KOL19" authorId="0" shapeId="0" xr:uid="{3D6139BF-026B-4C8D-A2F7-6A95A5EC0C96}">
      <text>
        <r>
          <rPr>
            <b/>
            <sz val="9"/>
            <color indexed="81"/>
            <rFont val="Tahoma"/>
            <family val="2"/>
          </rPr>
          <t>Becky Dzingeleski:</t>
        </r>
        <r>
          <rPr>
            <sz val="9"/>
            <color indexed="81"/>
            <rFont val="Tahoma"/>
            <family val="2"/>
          </rPr>
          <t xml:space="preserve">
Per FOD is a new Unit.  Contributions began in 2018</t>
        </r>
      </text>
    </comment>
    <comment ref="KOP19" authorId="0" shapeId="0" xr:uid="{B8924B53-F91D-4B2B-AE73-0B661D51642A}">
      <text>
        <r>
          <rPr>
            <b/>
            <sz val="9"/>
            <color indexed="81"/>
            <rFont val="Tahoma"/>
            <family val="2"/>
          </rPr>
          <t>Becky Dzingeleski:</t>
        </r>
        <r>
          <rPr>
            <sz val="9"/>
            <color indexed="81"/>
            <rFont val="Tahoma"/>
            <family val="2"/>
          </rPr>
          <t xml:space="preserve">
Per FOD is a new Unit.  Contributions began in 2018</t>
        </r>
      </text>
    </comment>
    <comment ref="KOT19" authorId="0" shapeId="0" xr:uid="{84227732-7491-4052-BBC1-5F14706AFAEB}">
      <text>
        <r>
          <rPr>
            <b/>
            <sz val="9"/>
            <color indexed="81"/>
            <rFont val="Tahoma"/>
            <family val="2"/>
          </rPr>
          <t>Becky Dzingeleski:</t>
        </r>
        <r>
          <rPr>
            <sz val="9"/>
            <color indexed="81"/>
            <rFont val="Tahoma"/>
            <family val="2"/>
          </rPr>
          <t xml:space="preserve">
Per FOD is a new Unit.  Contributions began in 2018</t>
        </r>
      </text>
    </comment>
    <comment ref="KOX19" authorId="0" shapeId="0" xr:uid="{44F9C1B8-D5AD-4FC1-8546-A7EC1CAFC583}">
      <text>
        <r>
          <rPr>
            <b/>
            <sz val="9"/>
            <color indexed="81"/>
            <rFont val="Tahoma"/>
            <family val="2"/>
          </rPr>
          <t>Becky Dzingeleski:</t>
        </r>
        <r>
          <rPr>
            <sz val="9"/>
            <color indexed="81"/>
            <rFont val="Tahoma"/>
            <family val="2"/>
          </rPr>
          <t xml:space="preserve">
Per FOD is a new Unit.  Contributions began in 2018</t>
        </r>
      </text>
    </comment>
    <comment ref="KPB19" authorId="0" shapeId="0" xr:uid="{FFAA4C6D-D31C-4C57-8855-9C5C358615E3}">
      <text>
        <r>
          <rPr>
            <b/>
            <sz val="9"/>
            <color indexed="81"/>
            <rFont val="Tahoma"/>
            <family val="2"/>
          </rPr>
          <t>Becky Dzingeleski:</t>
        </r>
        <r>
          <rPr>
            <sz val="9"/>
            <color indexed="81"/>
            <rFont val="Tahoma"/>
            <family val="2"/>
          </rPr>
          <t xml:space="preserve">
Per FOD is a new Unit.  Contributions began in 2018</t>
        </r>
      </text>
    </comment>
    <comment ref="KPF19" authorId="0" shapeId="0" xr:uid="{9DD73A36-300F-4ED9-8AC7-95C0D0658177}">
      <text>
        <r>
          <rPr>
            <b/>
            <sz val="9"/>
            <color indexed="81"/>
            <rFont val="Tahoma"/>
            <family val="2"/>
          </rPr>
          <t>Becky Dzingeleski:</t>
        </r>
        <r>
          <rPr>
            <sz val="9"/>
            <color indexed="81"/>
            <rFont val="Tahoma"/>
            <family val="2"/>
          </rPr>
          <t xml:space="preserve">
Per FOD is a new Unit.  Contributions began in 2018</t>
        </r>
      </text>
    </comment>
    <comment ref="KPJ19" authorId="0" shapeId="0" xr:uid="{CDD555E2-FA3D-4067-92D0-313164E5FD1C}">
      <text>
        <r>
          <rPr>
            <b/>
            <sz val="9"/>
            <color indexed="81"/>
            <rFont val="Tahoma"/>
            <family val="2"/>
          </rPr>
          <t>Becky Dzingeleski:</t>
        </r>
        <r>
          <rPr>
            <sz val="9"/>
            <color indexed="81"/>
            <rFont val="Tahoma"/>
            <family val="2"/>
          </rPr>
          <t xml:space="preserve">
Per FOD is a new Unit.  Contributions began in 2018</t>
        </r>
      </text>
    </comment>
    <comment ref="KPN19" authorId="0" shapeId="0" xr:uid="{50BBD4CD-3FC9-4895-A7E3-0ACF5EB098C2}">
      <text>
        <r>
          <rPr>
            <b/>
            <sz val="9"/>
            <color indexed="81"/>
            <rFont val="Tahoma"/>
            <family val="2"/>
          </rPr>
          <t>Becky Dzingeleski:</t>
        </r>
        <r>
          <rPr>
            <sz val="9"/>
            <color indexed="81"/>
            <rFont val="Tahoma"/>
            <family val="2"/>
          </rPr>
          <t xml:space="preserve">
Per FOD is a new Unit.  Contributions began in 2018</t>
        </r>
      </text>
    </comment>
    <comment ref="KPR19" authorId="0" shapeId="0" xr:uid="{9F2878C2-EB22-4927-A7C7-413723F95179}">
      <text>
        <r>
          <rPr>
            <b/>
            <sz val="9"/>
            <color indexed="81"/>
            <rFont val="Tahoma"/>
            <family val="2"/>
          </rPr>
          <t>Becky Dzingeleski:</t>
        </r>
        <r>
          <rPr>
            <sz val="9"/>
            <color indexed="81"/>
            <rFont val="Tahoma"/>
            <family val="2"/>
          </rPr>
          <t xml:space="preserve">
Per FOD is a new Unit.  Contributions began in 2018</t>
        </r>
      </text>
    </comment>
    <comment ref="KPV19" authorId="0" shapeId="0" xr:uid="{09469252-1B4E-40E4-A3D5-341A2820F4C4}">
      <text>
        <r>
          <rPr>
            <b/>
            <sz val="9"/>
            <color indexed="81"/>
            <rFont val="Tahoma"/>
            <family val="2"/>
          </rPr>
          <t>Becky Dzingeleski:</t>
        </r>
        <r>
          <rPr>
            <sz val="9"/>
            <color indexed="81"/>
            <rFont val="Tahoma"/>
            <family val="2"/>
          </rPr>
          <t xml:space="preserve">
Per FOD is a new Unit.  Contributions began in 2018</t>
        </r>
      </text>
    </comment>
    <comment ref="KPZ19" authorId="0" shapeId="0" xr:uid="{583BE65D-C813-41E8-92A3-199FDFDAD704}">
      <text>
        <r>
          <rPr>
            <b/>
            <sz val="9"/>
            <color indexed="81"/>
            <rFont val="Tahoma"/>
            <family val="2"/>
          </rPr>
          <t>Becky Dzingeleski:</t>
        </r>
        <r>
          <rPr>
            <sz val="9"/>
            <color indexed="81"/>
            <rFont val="Tahoma"/>
            <family val="2"/>
          </rPr>
          <t xml:space="preserve">
Per FOD is a new Unit.  Contributions began in 2018</t>
        </r>
      </text>
    </comment>
    <comment ref="KQD19" authorId="0" shapeId="0" xr:uid="{6FF4D3DB-A27B-48BB-99B9-787352508C2A}">
      <text>
        <r>
          <rPr>
            <b/>
            <sz val="9"/>
            <color indexed="81"/>
            <rFont val="Tahoma"/>
            <family val="2"/>
          </rPr>
          <t>Becky Dzingeleski:</t>
        </r>
        <r>
          <rPr>
            <sz val="9"/>
            <color indexed="81"/>
            <rFont val="Tahoma"/>
            <family val="2"/>
          </rPr>
          <t xml:space="preserve">
Per FOD is a new Unit.  Contributions began in 2018</t>
        </r>
      </text>
    </comment>
    <comment ref="KQH19" authorId="0" shapeId="0" xr:uid="{B8D1E804-ED49-4283-8548-B92C6B13897D}">
      <text>
        <r>
          <rPr>
            <b/>
            <sz val="9"/>
            <color indexed="81"/>
            <rFont val="Tahoma"/>
            <family val="2"/>
          </rPr>
          <t>Becky Dzingeleski:</t>
        </r>
        <r>
          <rPr>
            <sz val="9"/>
            <color indexed="81"/>
            <rFont val="Tahoma"/>
            <family val="2"/>
          </rPr>
          <t xml:space="preserve">
Per FOD is a new Unit.  Contributions began in 2018</t>
        </r>
      </text>
    </comment>
    <comment ref="KQL19" authorId="0" shapeId="0" xr:uid="{413C8B65-86E5-486E-90D4-EC95000885B3}">
      <text>
        <r>
          <rPr>
            <b/>
            <sz val="9"/>
            <color indexed="81"/>
            <rFont val="Tahoma"/>
            <family val="2"/>
          </rPr>
          <t>Becky Dzingeleski:</t>
        </r>
        <r>
          <rPr>
            <sz val="9"/>
            <color indexed="81"/>
            <rFont val="Tahoma"/>
            <family val="2"/>
          </rPr>
          <t xml:space="preserve">
Per FOD is a new Unit.  Contributions began in 2018</t>
        </r>
      </text>
    </comment>
    <comment ref="KQP19" authorId="0" shapeId="0" xr:uid="{3D4E273D-1340-4A91-B6EC-983CD7922D36}">
      <text>
        <r>
          <rPr>
            <b/>
            <sz val="9"/>
            <color indexed="81"/>
            <rFont val="Tahoma"/>
            <family val="2"/>
          </rPr>
          <t>Becky Dzingeleski:</t>
        </r>
        <r>
          <rPr>
            <sz val="9"/>
            <color indexed="81"/>
            <rFont val="Tahoma"/>
            <family val="2"/>
          </rPr>
          <t xml:space="preserve">
Per FOD is a new Unit.  Contributions began in 2018</t>
        </r>
      </text>
    </comment>
    <comment ref="KQT19" authorId="0" shapeId="0" xr:uid="{CDD1B45D-D1F4-403F-971C-EC0007EF0893}">
      <text>
        <r>
          <rPr>
            <b/>
            <sz val="9"/>
            <color indexed="81"/>
            <rFont val="Tahoma"/>
            <family val="2"/>
          </rPr>
          <t>Becky Dzingeleski:</t>
        </r>
        <r>
          <rPr>
            <sz val="9"/>
            <color indexed="81"/>
            <rFont val="Tahoma"/>
            <family val="2"/>
          </rPr>
          <t xml:space="preserve">
Per FOD is a new Unit.  Contributions began in 2018</t>
        </r>
      </text>
    </comment>
    <comment ref="KQX19" authorId="0" shapeId="0" xr:uid="{661D2C58-9343-42B4-93FD-02346AFCFB21}">
      <text>
        <r>
          <rPr>
            <b/>
            <sz val="9"/>
            <color indexed="81"/>
            <rFont val="Tahoma"/>
            <family val="2"/>
          </rPr>
          <t>Becky Dzingeleski:</t>
        </r>
        <r>
          <rPr>
            <sz val="9"/>
            <color indexed="81"/>
            <rFont val="Tahoma"/>
            <family val="2"/>
          </rPr>
          <t xml:space="preserve">
Per FOD is a new Unit.  Contributions began in 2018</t>
        </r>
      </text>
    </comment>
    <comment ref="KRB19" authorId="0" shapeId="0" xr:uid="{F1D4CA5C-F69B-45E8-AB20-1EC5616BDA88}">
      <text>
        <r>
          <rPr>
            <b/>
            <sz val="9"/>
            <color indexed="81"/>
            <rFont val="Tahoma"/>
            <family val="2"/>
          </rPr>
          <t>Becky Dzingeleski:</t>
        </r>
        <r>
          <rPr>
            <sz val="9"/>
            <color indexed="81"/>
            <rFont val="Tahoma"/>
            <family val="2"/>
          </rPr>
          <t xml:space="preserve">
Per FOD is a new Unit.  Contributions began in 2018</t>
        </r>
      </text>
    </comment>
    <comment ref="KRF19" authorId="0" shapeId="0" xr:uid="{76D42BAE-0F24-4079-A1D5-E6FB13600B3E}">
      <text>
        <r>
          <rPr>
            <b/>
            <sz val="9"/>
            <color indexed="81"/>
            <rFont val="Tahoma"/>
            <family val="2"/>
          </rPr>
          <t>Becky Dzingeleski:</t>
        </r>
        <r>
          <rPr>
            <sz val="9"/>
            <color indexed="81"/>
            <rFont val="Tahoma"/>
            <family val="2"/>
          </rPr>
          <t xml:space="preserve">
Per FOD is a new Unit.  Contributions began in 2018</t>
        </r>
      </text>
    </comment>
    <comment ref="KRJ19" authorId="0" shapeId="0" xr:uid="{291695E2-8CAF-4356-9663-D7ECB2B4BB38}">
      <text>
        <r>
          <rPr>
            <b/>
            <sz val="9"/>
            <color indexed="81"/>
            <rFont val="Tahoma"/>
            <family val="2"/>
          </rPr>
          <t>Becky Dzingeleski:</t>
        </r>
        <r>
          <rPr>
            <sz val="9"/>
            <color indexed="81"/>
            <rFont val="Tahoma"/>
            <family val="2"/>
          </rPr>
          <t xml:space="preserve">
Per FOD is a new Unit.  Contributions began in 2018</t>
        </r>
      </text>
    </comment>
    <comment ref="KRN19" authorId="0" shapeId="0" xr:uid="{8A8FA108-723A-4BD7-8653-D74C8266F690}">
      <text>
        <r>
          <rPr>
            <b/>
            <sz val="9"/>
            <color indexed="81"/>
            <rFont val="Tahoma"/>
            <family val="2"/>
          </rPr>
          <t>Becky Dzingeleski:</t>
        </r>
        <r>
          <rPr>
            <sz val="9"/>
            <color indexed="81"/>
            <rFont val="Tahoma"/>
            <family val="2"/>
          </rPr>
          <t xml:space="preserve">
Per FOD is a new Unit.  Contributions began in 2018</t>
        </r>
      </text>
    </comment>
    <comment ref="KRR19" authorId="0" shapeId="0" xr:uid="{595206BA-84A9-40D7-A250-97D529C1CE4C}">
      <text>
        <r>
          <rPr>
            <b/>
            <sz val="9"/>
            <color indexed="81"/>
            <rFont val="Tahoma"/>
            <family val="2"/>
          </rPr>
          <t>Becky Dzingeleski:</t>
        </r>
        <r>
          <rPr>
            <sz val="9"/>
            <color indexed="81"/>
            <rFont val="Tahoma"/>
            <family val="2"/>
          </rPr>
          <t xml:space="preserve">
Per FOD is a new Unit.  Contributions began in 2018</t>
        </r>
      </text>
    </comment>
    <comment ref="KRV19" authorId="0" shapeId="0" xr:uid="{EB0751F8-1849-4DED-ADC2-5FD0EB13F7EC}">
      <text>
        <r>
          <rPr>
            <b/>
            <sz val="9"/>
            <color indexed="81"/>
            <rFont val="Tahoma"/>
            <family val="2"/>
          </rPr>
          <t>Becky Dzingeleski:</t>
        </r>
        <r>
          <rPr>
            <sz val="9"/>
            <color indexed="81"/>
            <rFont val="Tahoma"/>
            <family val="2"/>
          </rPr>
          <t xml:space="preserve">
Per FOD is a new Unit.  Contributions began in 2018</t>
        </r>
      </text>
    </comment>
    <comment ref="KRZ19" authorId="0" shapeId="0" xr:uid="{BF5AADB3-6A15-4576-B8F7-A6381A055281}">
      <text>
        <r>
          <rPr>
            <b/>
            <sz val="9"/>
            <color indexed="81"/>
            <rFont val="Tahoma"/>
            <family val="2"/>
          </rPr>
          <t>Becky Dzingeleski:</t>
        </r>
        <r>
          <rPr>
            <sz val="9"/>
            <color indexed="81"/>
            <rFont val="Tahoma"/>
            <family val="2"/>
          </rPr>
          <t xml:space="preserve">
Per FOD is a new Unit.  Contributions began in 2018</t>
        </r>
      </text>
    </comment>
    <comment ref="KSD19" authorId="0" shapeId="0" xr:uid="{41CE6251-BE0F-431F-99D6-6EB2F560FED2}">
      <text>
        <r>
          <rPr>
            <b/>
            <sz val="9"/>
            <color indexed="81"/>
            <rFont val="Tahoma"/>
            <family val="2"/>
          </rPr>
          <t>Becky Dzingeleski:</t>
        </r>
        <r>
          <rPr>
            <sz val="9"/>
            <color indexed="81"/>
            <rFont val="Tahoma"/>
            <family val="2"/>
          </rPr>
          <t xml:space="preserve">
Per FOD is a new Unit.  Contributions began in 2018</t>
        </r>
      </text>
    </comment>
    <comment ref="KSH19" authorId="0" shapeId="0" xr:uid="{C6FEAFB0-786C-42D2-BFCC-E34B56BA669A}">
      <text>
        <r>
          <rPr>
            <b/>
            <sz val="9"/>
            <color indexed="81"/>
            <rFont val="Tahoma"/>
            <family val="2"/>
          </rPr>
          <t>Becky Dzingeleski:</t>
        </r>
        <r>
          <rPr>
            <sz val="9"/>
            <color indexed="81"/>
            <rFont val="Tahoma"/>
            <family val="2"/>
          </rPr>
          <t xml:space="preserve">
Per FOD is a new Unit.  Contributions began in 2018</t>
        </r>
      </text>
    </comment>
    <comment ref="KSL19" authorId="0" shapeId="0" xr:uid="{DDA22BA6-0E96-4269-A460-D9144C7D1EDB}">
      <text>
        <r>
          <rPr>
            <b/>
            <sz val="9"/>
            <color indexed="81"/>
            <rFont val="Tahoma"/>
            <family val="2"/>
          </rPr>
          <t>Becky Dzingeleski:</t>
        </r>
        <r>
          <rPr>
            <sz val="9"/>
            <color indexed="81"/>
            <rFont val="Tahoma"/>
            <family val="2"/>
          </rPr>
          <t xml:space="preserve">
Per FOD is a new Unit.  Contributions began in 2018</t>
        </r>
      </text>
    </comment>
    <comment ref="KSP19" authorId="0" shapeId="0" xr:uid="{39FB8977-7D13-41C7-9C78-C115581589BE}">
      <text>
        <r>
          <rPr>
            <b/>
            <sz val="9"/>
            <color indexed="81"/>
            <rFont val="Tahoma"/>
            <family val="2"/>
          </rPr>
          <t>Becky Dzingeleski:</t>
        </r>
        <r>
          <rPr>
            <sz val="9"/>
            <color indexed="81"/>
            <rFont val="Tahoma"/>
            <family val="2"/>
          </rPr>
          <t xml:space="preserve">
Per FOD is a new Unit.  Contributions began in 2018</t>
        </r>
      </text>
    </comment>
    <comment ref="KST19" authorId="0" shapeId="0" xr:uid="{ACB67C27-1CF3-420A-B226-62433E2B42D7}">
      <text>
        <r>
          <rPr>
            <b/>
            <sz val="9"/>
            <color indexed="81"/>
            <rFont val="Tahoma"/>
            <family val="2"/>
          </rPr>
          <t>Becky Dzingeleski:</t>
        </r>
        <r>
          <rPr>
            <sz val="9"/>
            <color indexed="81"/>
            <rFont val="Tahoma"/>
            <family val="2"/>
          </rPr>
          <t xml:space="preserve">
Per FOD is a new Unit.  Contributions began in 2018</t>
        </r>
      </text>
    </comment>
    <comment ref="KSX19" authorId="0" shapeId="0" xr:uid="{EDB1A2FB-1C9F-4FB4-AAEF-DDBB6429318A}">
      <text>
        <r>
          <rPr>
            <b/>
            <sz val="9"/>
            <color indexed="81"/>
            <rFont val="Tahoma"/>
            <family val="2"/>
          </rPr>
          <t>Becky Dzingeleski:</t>
        </r>
        <r>
          <rPr>
            <sz val="9"/>
            <color indexed="81"/>
            <rFont val="Tahoma"/>
            <family val="2"/>
          </rPr>
          <t xml:space="preserve">
Per FOD is a new Unit.  Contributions began in 2018</t>
        </r>
      </text>
    </comment>
    <comment ref="KTB19" authorId="0" shapeId="0" xr:uid="{02694D22-FB7D-47AE-890F-D99175F70D18}">
      <text>
        <r>
          <rPr>
            <b/>
            <sz val="9"/>
            <color indexed="81"/>
            <rFont val="Tahoma"/>
            <family val="2"/>
          </rPr>
          <t>Becky Dzingeleski:</t>
        </r>
        <r>
          <rPr>
            <sz val="9"/>
            <color indexed="81"/>
            <rFont val="Tahoma"/>
            <family val="2"/>
          </rPr>
          <t xml:space="preserve">
Per FOD is a new Unit.  Contributions began in 2018</t>
        </r>
      </text>
    </comment>
    <comment ref="KTF19" authorId="0" shapeId="0" xr:uid="{497FBC93-DB1C-40C2-82D5-BBD9CD128E78}">
      <text>
        <r>
          <rPr>
            <b/>
            <sz val="9"/>
            <color indexed="81"/>
            <rFont val="Tahoma"/>
            <family val="2"/>
          </rPr>
          <t>Becky Dzingeleski:</t>
        </r>
        <r>
          <rPr>
            <sz val="9"/>
            <color indexed="81"/>
            <rFont val="Tahoma"/>
            <family val="2"/>
          </rPr>
          <t xml:space="preserve">
Per FOD is a new Unit.  Contributions began in 2018</t>
        </r>
      </text>
    </comment>
    <comment ref="KTJ19" authorId="0" shapeId="0" xr:uid="{253B808F-EF51-4807-AF27-30ED58838AA8}">
      <text>
        <r>
          <rPr>
            <b/>
            <sz val="9"/>
            <color indexed="81"/>
            <rFont val="Tahoma"/>
            <family val="2"/>
          </rPr>
          <t>Becky Dzingeleski:</t>
        </r>
        <r>
          <rPr>
            <sz val="9"/>
            <color indexed="81"/>
            <rFont val="Tahoma"/>
            <family val="2"/>
          </rPr>
          <t xml:space="preserve">
Per FOD is a new Unit.  Contributions began in 2018</t>
        </r>
      </text>
    </comment>
    <comment ref="KTN19" authorId="0" shapeId="0" xr:uid="{4225FBBD-CE6B-4694-A726-845541E7BDB4}">
      <text>
        <r>
          <rPr>
            <b/>
            <sz val="9"/>
            <color indexed="81"/>
            <rFont val="Tahoma"/>
            <family val="2"/>
          </rPr>
          <t>Becky Dzingeleski:</t>
        </r>
        <r>
          <rPr>
            <sz val="9"/>
            <color indexed="81"/>
            <rFont val="Tahoma"/>
            <family val="2"/>
          </rPr>
          <t xml:space="preserve">
Per FOD is a new Unit.  Contributions began in 2018</t>
        </r>
      </text>
    </comment>
    <comment ref="KTR19" authorId="0" shapeId="0" xr:uid="{26F0DE78-497D-4609-8F9B-BFF8941CCB7F}">
      <text>
        <r>
          <rPr>
            <b/>
            <sz val="9"/>
            <color indexed="81"/>
            <rFont val="Tahoma"/>
            <family val="2"/>
          </rPr>
          <t>Becky Dzingeleski:</t>
        </r>
        <r>
          <rPr>
            <sz val="9"/>
            <color indexed="81"/>
            <rFont val="Tahoma"/>
            <family val="2"/>
          </rPr>
          <t xml:space="preserve">
Per FOD is a new Unit.  Contributions began in 2018</t>
        </r>
      </text>
    </comment>
    <comment ref="KTV19" authorId="0" shapeId="0" xr:uid="{71600D84-DA47-41C7-B4E6-C279E5E3D6C5}">
      <text>
        <r>
          <rPr>
            <b/>
            <sz val="9"/>
            <color indexed="81"/>
            <rFont val="Tahoma"/>
            <family val="2"/>
          </rPr>
          <t>Becky Dzingeleski:</t>
        </r>
        <r>
          <rPr>
            <sz val="9"/>
            <color indexed="81"/>
            <rFont val="Tahoma"/>
            <family val="2"/>
          </rPr>
          <t xml:space="preserve">
Per FOD is a new Unit.  Contributions began in 2018</t>
        </r>
      </text>
    </comment>
    <comment ref="KTZ19" authorId="0" shapeId="0" xr:uid="{42491D7B-36AF-4809-888D-EF1684CA581B}">
      <text>
        <r>
          <rPr>
            <b/>
            <sz val="9"/>
            <color indexed="81"/>
            <rFont val="Tahoma"/>
            <family val="2"/>
          </rPr>
          <t>Becky Dzingeleski:</t>
        </r>
        <r>
          <rPr>
            <sz val="9"/>
            <color indexed="81"/>
            <rFont val="Tahoma"/>
            <family val="2"/>
          </rPr>
          <t xml:space="preserve">
Per FOD is a new Unit.  Contributions began in 2018</t>
        </r>
      </text>
    </comment>
    <comment ref="KUD19" authorId="0" shapeId="0" xr:uid="{63073048-B48B-4C58-9A13-37430F830562}">
      <text>
        <r>
          <rPr>
            <b/>
            <sz val="9"/>
            <color indexed="81"/>
            <rFont val="Tahoma"/>
            <family val="2"/>
          </rPr>
          <t>Becky Dzingeleski:</t>
        </r>
        <r>
          <rPr>
            <sz val="9"/>
            <color indexed="81"/>
            <rFont val="Tahoma"/>
            <family val="2"/>
          </rPr>
          <t xml:space="preserve">
Per FOD is a new Unit.  Contributions began in 2018</t>
        </r>
      </text>
    </comment>
    <comment ref="KUH19" authorId="0" shapeId="0" xr:uid="{16F2AD31-55C7-4051-BA14-DFAAA19E8A58}">
      <text>
        <r>
          <rPr>
            <b/>
            <sz val="9"/>
            <color indexed="81"/>
            <rFont val="Tahoma"/>
            <family val="2"/>
          </rPr>
          <t>Becky Dzingeleski:</t>
        </r>
        <r>
          <rPr>
            <sz val="9"/>
            <color indexed="81"/>
            <rFont val="Tahoma"/>
            <family val="2"/>
          </rPr>
          <t xml:space="preserve">
Per FOD is a new Unit.  Contributions began in 2018</t>
        </r>
      </text>
    </comment>
    <comment ref="KUL19" authorId="0" shapeId="0" xr:uid="{F1BBEBEB-5AC3-41C6-9E3E-6315320FE3AB}">
      <text>
        <r>
          <rPr>
            <b/>
            <sz val="9"/>
            <color indexed="81"/>
            <rFont val="Tahoma"/>
            <family val="2"/>
          </rPr>
          <t>Becky Dzingeleski:</t>
        </r>
        <r>
          <rPr>
            <sz val="9"/>
            <color indexed="81"/>
            <rFont val="Tahoma"/>
            <family val="2"/>
          </rPr>
          <t xml:space="preserve">
Per FOD is a new Unit.  Contributions began in 2018</t>
        </r>
      </text>
    </comment>
    <comment ref="KUP19" authorId="0" shapeId="0" xr:uid="{A6B369A7-E752-41EC-B695-E014EBB1890D}">
      <text>
        <r>
          <rPr>
            <b/>
            <sz val="9"/>
            <color indexed="81"/>
            <rFont val="Tahoma"/>
            <family val="2"/>
          </rPr>
          <t>Becky Dzingeleski:</t>
        </r>
        <r>
          <rPr>
            <sz val="9"/>
            <color indexed="81"/>
            <rFont val="Tahoma"/>
            <family val="2"/>
          </rPr>
          <t xml:space="preserve">
Per FOD is a new Unit.  Contributions began in 2018</t>
        </r>
      </text>
    </comment>
    <comment ref="KUT19" authorId="0" shapeId="0" xr:uid="{0218111B-6464-49E9-A987-8D6C0191322A}">
      <text>
        <r>
          <rPr>
            <b/>
            <sz val="9"/>
            <color indexed="81"/>
            <rFont val="Tahoma"/>
            <family val="2"/>
          </rPr>
          <t>Becky Dzingeleski:</t>
        </r>
        <r>
          <rPr>
            <sz val="9"/>
            <color indexed="81"/>
            <rFont val="Tahoma"/>
            <family val="2"/>
          </rPr>
          <t xml:space="preserve">
Per FOD is a new Unit.  Contributions began in 2018</t>
        </r>
      </text>
    </comment>
    <comment ref="KUX19" authorId="0" shapeId="0" xr:uid="{EBA9E1BA-27F0-4C43-9D4B-303693D63969}">
      <text>
        <r>
          <rPr>
            <b/>
            <sz val="9"/>
            <color indexed="81"/>
            <rFont val="Tahoma"/>
            <family val="2"/>
          </rPr>
          <t>Becky Dzingeleski:</t>
        </r>
        <r>
          <rPr>
            <sz val="9"/>
            <color indexed="81"/>
            <rFont val="Tahoma"/>
            <family val="2"/>
          </rPr>
          <t xml:space="preserve">
Per FOD is a new Unit.  Contributions began in 2018</t>
        </r>
      </text>
    </comment>
    <comment ref="KVB19" authorId="0" shapeId="0" xr:uid="{452726C9-021E-4F22-8A54-1AD1117138DF}">
      <text>
        <r>
          <rPr>
            <b/>
            <sz val="9"/>
            <color indexed="81"/>
            <rFont val="Tahoma"/>
            <family val="2"/>
          </rPr>
          <t>Becky Dzingeleski:</t>
        </r>
        <r>
          <rPr>
            <sz val="9"/>
            <color indexed="81"/>
            <rFont val="Tahoma"/>
            <family val="2"/>
          </rPr>
          <t xml:space="preserve">
Per FOD is a new Unit.  Contributions began in 2018</t>
        </r>
      </text>
    </comment>
    <comment ref="KVF19" authorId="0" shapeId="0" xr:uid="{8B08BC5E-F8A7-4D67-B637-2034A0F31D7D}">
      <text>
        <r>
          <rPr>
            <b/>
            <sz val="9"/>
            <color indexed="81"/>
            <rFont val="Tahoma"/>
            <family val="2"/>
          </rPr>
          <t>Becky Dzingeleski:</t>
        </r>
        <r>
          <rPr>
            <sz val="9"/>
            <color indexed="81"/>
            <rFont val="Tahoma"/>
            <family val="2"/>
          </rPr>
          <t xml:space="preserve">
Per FOD is a new Unit.  Contributions began in 2018</t>
        </r>
      </text>
    </comment>
    <comment ref="KVJ19" authorId="0" shapeId="0" xr:uid="{435BC964-DFED-42FF-8A68-B92F8D5FF073}">
      <text>
        <r>
          <rPr>
            <b/>
            <sz val="9"/>
            <color indexed="81"/>
            <rFont val="Tahoma"/>
            <family val="2"/>
          </rPr>
          <t>Becky Dzingeleski:</t>
        </r>
        <r>
          <rPr>
            <sz val="9"/>
            <color indexed="81"/>
            <rFont val="Tahoma"/>
            <family val="2"/>
          </rPr>
          <t xml:space="preserve">
Per FOD is a new Unit.  Contributions began in 2018</t>
        </r>
      </text>
    </comment>
    <comment ref="KVN19" authorId="0" shapeId="0" xr:uid="{6C2D9CCF-5A96-4CD5-B6E1-FAE74321BCF4}">
      <text>
        <r>
          <rPr>
            <b/>
            <sz val="9"/>
            <color indexed="81"/>
            <rFont val="Tahoma"/>
            <family val="2"/>
          </rPr>
          <t>Becky Dzingeleski:</t>
        </r>
        <r>
          <rPr>
            <sz val="9"/>
            <color indexed="81"/>
            <rFont val="Tahoma"/>
            <family val="2"/>
          </rPr>
          <t xml:space="preserve">
Per FOD is a new Unit.  Contributions began in 2018</t>
        </r>
      </text>
    </comment>
    <comment ref="KVR19" authorId="0" shapeId="0" xr:uid="{313C88F0-58F2-4AC4-B5E3-799BD0B591B9}">
      <text>
        <r>
          <rPr>
            <b/>
            <sz val="9"/>
            <color indexed="81"/>
            <rFont val="Tahoma"/>
            <family val="2"/>
          </rPr>
          <t>Becky Dzingeleski:</t>
        </r>
        <r>
          <rPr>
            <sz val="9"/>
            <color indexed="81"/>
            <rFont val="Tahoma"/>
            <family val="2"/>
          </rPr>
          <t xml:space="preserve">
Per FOD is a new Unit.  Contributions began in 2018</t>
        </r>
      </text>
    </comment>
    <comment ref="KVV19" authorId="0" shapeId="0" xr:uid="{5530CE1D-CD4F-4B0F-904D-029D7A9AE40D}">
      <text>
        <r>
          <rPr>
            <b/>
            <sz val="9"/>
            <color indexed="81"/>
            <rFont val="Tahoma"/>
            <family val="2"/>
          </rPr>
          <t>Becky Dzingeleski:</t>
        </r>
        <r>
          <rPr>
            <sz val="9"/>
            <color indexed="81"/>
            <rFont val="Tahoma"/>
            <family val="2"/>
          </rPr>
          <t xml:space="preserve">
Per FOD is a new Unit.  Contributions began in 2018</t>
        </r>
      </text>
    </comment>
    <comment ref="KVZ19" authorId="0" shapeId="0" xr:uid="{5CF992BE-8774-47D2-8055-CBDBAE20FBE5}">
      <text>
        <r>
          <rPr>
            <b/>
            <sz val="9"/>
            <color indexed="81"/>
            <rFont val="Tahoma"/>
            <family val="2"/>
          </rPr>
          <t>Becky Dzingeleski:</t>
        </r>
        <r>
          <rPr>
            <sz val="9"/>
            <color indexed="81"/>
            <rFont val="Tahoma"/>
            <family val="2"/>
          </rPr>
          <t xml:space="preserve">
Per FOD is a new Unit.  Contributions began in 2018</t>
        </r>
      </text>
    </comment>
    <comment ref="KWD19" authorId="0" shapeId="0" xr:uid="{9B46006F-51AB-4881-A41B-47F25F2A2165}">
      <text>
        <r>
          <rPr>
            <b/>
            <sz val="9"/>
            <color indexed="81"/>
            <rFont val="Tahoma"/>
            <family val="2"/>
          </rPr>
          <t>Becky Dzingeleski:</t>
        </r>
        <r>
          <rPr>
            <sz val="9"/>
            <color indexed="81"/>
            <rFont val="Tahoma"/>
            <family val="2"/>
          </rPr>
          <t xml:space="preserve">
Per FOD is a new Unit.  Contributions began in 2018</t>
        </r>
      </text>
    </comment>
    <comment ref="KWH19" authorId="0" shapeId="0" xr:uid="{678C2012-F86D-428E-B019-1E08CB23C739}">
      <text>
        <r>
          <rPr>
            <b/>
            <sz val="9"/>
            <color indexed="81"/>
            <rFont val="Tahoma"/>
            <family val="2"/>
          </rPr>
          <t>Becky Dzingeleski:</t>
        </r>
        <r>
          <rPr>
            <sz val="9"/>
            <color indexed="81"/>
            <rFont val="Tahoma"/>
            <family val="2"/>
          </rPr>
          <t xml:space="preserve">
Per FOD is a new Unit.  Contributions began in 2018</t>
        </r>
      </text>
    </comment>
    <comment ref="KWL19" authorId="0" shapeId="0" xr:uid="{F9C477A4-2BA7-4636-A648-4BEA46DC4AE9}">
      <text>
        <r>
          <rPr>
            <b/>
            <sz val="9"/>
            <color indexed="81"/>
            <rFont val="Tahoma"/>
            <family val="2"/>
          </rPr>
          <t>Becky Dzingeleski:</t>
        </r>
        <r>
          <rPr>
            <sz val="9"/>
            <color indexed="81"/>
            <rFont val="Tahoma"/>
            <family val="2"/>
          </rPr>
          <t xml:space="preserve">
Per FOD is a new Unit.  Contributions began in 2018</t>
        </r>
      </text>
    </comment>
    <comment ref="KWP19" authorId="0" shapeId="0" xr:uid="{40928E4C-DAD2-4CFD-B7E6-038834A1A3AA}">
      <text>
        <r>
          <rPr>
            <b/>
            <sz val="9"/>
            <color indexed="81"/>
            <rFont val="Tahoma"/>
            <family val="2"/>
          </rPr>
          <t>Becky Dzingeleski:</t>
        </r>
        <r>
          <rPr>
            <sz val="9"/>
            <color indexed="81"/>
            <rFont val="Tahoma"/>
            <family val="2"/>
          </rPr>
          <t xml:space="preserve">
Per FOD is a new Unit.  Contributions began in 2018</t>
        </r>
      </text>
    </comment>
    <comment ref="KWT19" authorId="0" shapeId="0" xr:uid="{94D63F2A-9004-4BA5-930C-62F100B235EF}">
      <text>
        <r>
          <rPr>
            <b/>
            <sz val="9"/>
            <color indexed="81"/>
            <rFont val="Tahoma"/>
            <family val="2"/>
          </rPr>
          <t>Becky Dzingeleski:</t>
        </r>
        <r>
          <rPr>
            <sz val="9"/>
            <color indexed="81"/>
            <rFont val="Tahoma"/>
            <family val="2"/>
          </rPr>
          <t xml:space="preserve">
Per FOD is a new Unit.  Contributions began in 2018</t>
        </r>
      </text>
    </comment>
    <comment ref="KWX19" authorId="0" shapeId="0" xr:uid="{99BF959C-D106-4676-A234-89734B1AE60C}">
      <text>
        <r>
          <rPr>
            <b/>
            <sz val="9"/>
            <color indexed="81"/>
            <rFont val="Tahoma"/>
            <family val="2"/>
          </rPr>
          <t>Becky Dzingeleski:</t>
        </r>
        <r>
          <rPr>
            <sz val="9"/>
            <color indexed="81"/>
            <rFont val="Tahoma"/>
            <family val="2"/>
          </rPr>
          <t xml:space="preserve">
Per FOD is a new Unit.  Contributions began in 2018</t>
        </r>
      </text>
    </comment>
    <comment ref="KXB19" authorId="0" shapeId="0" xr:uid="{BF3AE967-3530-4051-8E69-CEA739F5D456}">
      <text>
        <r>
          <rPr>
            <b/>
            <sz val="9"/>
            <color indexed="81"/>
            <rFont val="Tahoma"/>
            <family val="2"/>
          </rPr>
          <t>Becky Dzingeleski:</t>
        </r>
        <r>
          <rPr>
            <sz val="9"/>
            <color indexed="81"/>
            <rFont val="Tahoma"/>
            <family val="2"/>
          </rPr>
          <t xml:space="preserve">
Per FOD is a new Unit.  Contributions began in 2018</t>
        </r>
      </text>
    </comment>
    <comment ref="KXF19" authorId="0" shapeId="0" xr:uid="{935D5335-F72E-4B1D-B1F3-74CA55B0F6A1}">
      <text>
        <r>
          <rPr>
            <b/>
            <sz val="9"/>
            <color indexed="81"/>
            <rFont val="Tahoma"/>
            <family val="2"/>
          </rPr>
          <t>Becky Dzingeleski:</t>
        </r>
        <r>
          <rPr>
            <sz val="9"/>
            <color indexed="81"/>
            <rFont val="Tahoma"/>
            <family val="2"/>
          </rPr>
          <t xml:space="preserve">
Per FOD is a new Unit.  Contributions began in 2018</t>
        </r>
      </text>
    </comment>
    <comment ref="KXJ19" authorId="0" shapeId="0" xr:uid="{C646BB2E-3F78-402B-903F-A9255F03565A}">
      <text>
        <r>
          <rPr>
            <b/>
            <sz val="9"/>
            <color indexed="81"/>
            <rFont val="Tahoma"/>
            <family val="2"/>
          </rPr>
          <t>Becky Dzingeleski:</t>
        </r>
        <r>
          <rPr>
            <sz val="9"/>
            <color indexed="81"/>
            <rFont val="Tahoma"/>
            <family val="2"/>
          </rPr>
          <t xml:space="preserve">
Per FOD is a new Unit.  Contributions began in 2018</t>
        </r>
      </text>
    </comment>
    <comment ref="KXN19" authorId="0" shapeId="0" xr:uid="{C62AD00E-DA91-4126-A42A-1F7CA1E501A6}">
      <text>
        <r>
          <rPr>
            <b/>
            <sz val="9"/>
            <color indexed="81"/>
            <rFont val="Tahoma"/>
            <family val="2"/>
          </rPr>
          <t>Becky Dzingeleski:</t>
        </r>
        <r>
          <rPr>
            <sz val="9"/>
            <color indexed="81"/>
            <rFont val="Tahoma"/>
            <family val="2"/>
          </rPr>
          <t xml:space="preserve">
Per FOD is a new Unit.  Contributions began in 2018</t>
        </r>
      </text>
    </comment>
    <comment ref="KXR19" authorId="0" shapeId="0" xr:uid="{DA3EEE58-4867-4E74-85C2-1A85876D4B00}">
      <text>
        <r>
          <rPr>
            <b/>
            <sz val="9"/>
            <color indexed="81"/>
            <rFont val="Tahoma"/>
            <family val="2"/>
          </rPr>
          <t>Becky Dzingeleski:</t>
        </r>
        <r>
          <rPr>
            <sz val="9"/>
            <color indexed="81"/>
            <rFont val="Tahoma"/>
            <family val="2"/>
          </rPr>
          <t xml:space="preserve">
Per FOD is a new Unit.  Contributions began in 2018</t>
        </r>
      </text>
    </comment>
    <comment ref="KXV19" authorId="0" shapeId="0" xr:uid="{E29A5C8B-3587-4B4D-90A7-F214840DDCA0}">
      <text>
        <r>
          <rPr>
            <b/>
            <sz val="9"/>
            <color indexed="81"/>
            <rFont val="Tahoma"/>
            <family val="2"/>
          </rPr>
          <t>Becky Dzingeleski:</t>
        </r>
        <r>
          <rPr>
            <sz val="9"/>
            <color indexed="81"/>
            <rFont val="Tahoma"/>
            <family val="2"/>
          </rPr>
          <t xml:space="preserve">
Per FOD is a new Unit.  Contributions began in 2018</t>
        </r>
      </text>
    </comment>
    <comment ref="KXZ19" authorId="0" shapeId="0" xr:uid="{2FF0292B-E31B-47CC-A0F9-E957EFB31739}">
      <text>
        <r>
          <rPr>
            <b/>
            <sz val="9"/>
            <color indexed="81"/>
            <rFont val="Tahoma"/>
            <family val="2"/>
          </rPr>
          <t>Becky Dzingeleski:</t>
        </r>
        <r>
          <rPr>
            <sz val="9"/>
            <color indexed="81"/>
            <rFont val="Tahoma"/>
            <family val="2"/>
          </rPr>
          <t xml:space="preserve">
Per FOD is a new Unit.  Contributions began in 2018</t>
        </r>
      </text>
    </comment>
    <comment ref="KYD19" authorId="0" shapeId="0" xr:uid="{16731EFC-9D27-4129-A724-1F4A679A3091}">
      <text>
        <r>
          <rPr>
            <b/>
            <sz val="9"/>
            <color indexed="81"/>
            <rFont val="Tahoma"/>
            <family val="2"/>
          </rPr>
          <t>Becky Dzingeleski:</t>
        </r>
        <r>
          <rPr>
            <sz val="9"/>
            <color indexed="81"/>
            <rFont val="Tahoma"/>
            <family val="2"/>
          </rPr>
          <t xml:space="preserve">
Per FOD is a new Unit.  Contributions began in 2018</t>
        </r>
      </text>
    </comment>
    <comment ref="KYH19" authorId="0" shapeId="0" xr:uid="{4D24364A-649D-4B8E-8CBA-C287DBC71779}">
      <text>
        <r>
          <rPr>
            <b/>
            <sz val="9"/>
            <color indexed="81"/>
            <rFont val="Tahoma"/>
            <family val="2"/>
          </rPr>
          <t>Becky Dzingeleski:</t>
        </r>
        <r>
          <rPr>
            <sz val="9"/>
            <color indexed="81"/>
            <rFont val="Tahoma"/>
            <family val="2"/>
          </rPr>
          <t xml:space="preserve">
Per FOD is a new Unit.  Contributions began in 2018</t>
        </r>
      </text>
    </comment>
    <comment ref="KYL19" authorId="0" shapeId="0" xr:uid="{5B5E6813-6DC7-4EAD-BF98-E3239A61AFA1}">
      <text>
        <r>
          <rPr>
            <b/>
            <sz val="9"/>
            <color indexed="81"/>
            <rFont val="Tahoma"/>
            <family val="2"/>
          </rPr>
          <t>Becky Dzingeleski:</t>
        </r>
        <r>
          <rPr>
            <sz val="9"/>
            <color indexed="81"/>
            <rFont val="Tahoma"/>
            <family val="2"/>
          </rPr>
          <t xml:space="preserve">
Per FOD is a new Unit.  Contributions began in 2018</t>
        </r>
      </text>
    </comment>
    <comment ref="KYP19" authorId="0" shapeId="0" xr:uid="{B6DB12A4-AD55-455D-AA24-B96D69B1FB15}">
      <text>
        <r>
          <rPr>
            <b/>
            <sz val="9"/>
            <color indexed="81"/>
            <rFont val="Tahoma"/>
            <family val="2"/>
          </rPr>
          <t>Becky Dzingeleski:</t>
        </r>
        <r>
          <rPr>
            <sz val="9"/>
            <color indexed="81"/>
            <rFont val="Tahoma"/>
            <family val="2"/>
          </rPr>
          <t xml:space="preserve">
Per FOD is a new Unit.  Contributions began in 2018</t>
        </r>
      </text>
    </comment>
    <comment ref="KYT19" authorId="0" shapeId="0" xr:uid="{E0E2C1B4-2D76-4F4F-8FFF-DBC274D24D6C}">
      <text>
        <r>
          <rPr>
            <b/>
            <sz val="9"/>
            <color indexed="81"/>
            <rFont val="Tahoma"/>
            <family val="2"/>
          </rPr>
          <t>Becky Dzingeleski:</t>
        </r>
        <r>
          <rPr>
            <sz val="9"/>
            <color indexed="81"/>
            <rFont val="Tahoma"/>
            <family val="2"/>
          </rPr>
          <t xml:space="preserve">
Per FOD is a new Unit.  Contributions began in 2018</t>
        </r>
      </text>
    </comment>
    <comment ref="KYX19" authorId="0" shapeId="0" xr:uid="{CDF585DF-E202-4508-9125-5373438FCE11}">
      <text>
        <r>
          <rPr>
            <b/>
            <sz val="9"/>
            <color indexed="81"/>
            <rFont val="Tahoma"/>
            <family val="2"/>
          </rPr>
          <t>Becky Dzingeleski:</t>
        </r>
        <r>
          <rPr>
            <sz val="9"/>
            <color indexed="81"/>
            <rFont val="Tahoma"/>
            <family val="2"/>
          </rPr>
          <t xml:space="preserve">
Per FOD is a new Unit.  Contributions began in 2018</t>
        </r>
      </text>
    </comment>
    <comment ref="KZB19" authorId="0" shapeId="0" xr:uid="{8FD20E17-981D-4DF9-B746-DB144771F668}">
      <text>
        <r>
          <rPr>
            <b/>
            <sz val="9"/>
            <color indexed="81"/>
            <rFont val="Tahoma"/>
            <family val="2"/>
          </rPr>
          <t>Becky Dzingeleski:</t>
        </r>
        <r>
          <rPr>
            <sz val="9"/>
            <color indexed="81"/>
            <rFont val="Tahoma"/>
            <family val="2"/>
          </rPr>
          <t xml:space="preserve">
Per FOD is a new Unit.  Contributions began in 2018</t>
        </r>
      </text>
    </comment>
    <comment ref="KZF19" authorId="0" shapeId="0" xr:uid="{AE8E53B2-E920-4020-8BB0-368E1B764003}">
      <text>
        <r>
          <rPr>
            <b/>
            <sz val="9"/>
            <color indexed="81"/>
            <rFont val="Tahoma"/>
            <family val="2"/>
          </rPr>
          <t>Becky Dzingeleski:</t>
        </r>
        <r>
          <rPr>
            <sz val="9"/>
            <color indexed="81"/>
            <rFont val="Tahoma"/>
            <family val="2"/>
          </rPr>
          <t xml:space="preserve">
Per FOD is a new Unit.  Contributions began in 2018</t>
        </r>
      </text>
    </comment>
    <comment ref="KZJ19" authorId="0" shapeId="0" xr:uid="{926F05AF-C1B0-4FE0-A2B9-6C9B353469DD}">
      <text>
        <r>
          <rPr>
            <b/>
            <sz val="9"/>
            <color indexed="81"/>
            <rFont val="Tahoma"/>
            <family val="2"/>
          </rPr>
          <t>Becky Dzingeleski:</t>
        </r>
        <r>
          <rPr>
            <sz val="9"/>
            <color indexed="81"/>
            <rFont val="Tahoma"/>
            <family val="2"/>
          </rPr>
          <t xml:space="preserve">
Per FOD is a new Unit.  Contributions began in 2018</t>
        </r>
      </text>
    </comment>
    <comment ref="KZN19" authorId="0" shapeId="0" xr:uid="{C558030D-08F9-4446-8241-DCAC28D638DD}">
      <text>
        <r>
          <rPr>
            <b/>
            <sz val="9"/>
            <color indexed="81"/>
            <rFont val="Tahoma"/>
            <family val="2"/>
          </rPr>
          <t>Becky Dzingeleski:</t>
        </r>
        <r>
          <rPr>
            <sz val="9"/>
            <color indexed="81"/>
            <rFont val="Tahoma"/>
            <family val="2"/>
          </rPr>
          <t xml:space="preserve">
Per FOD is a new Unit.  Contributions began in 2018</t>
        </r>
      </text>
    </comment>
    <comment ref="KZR19" authorId="0" shapeId="0" xr:uid="{E34D32C5-9FF8-4722-BF99-FF7ECFDCADE9}">
      <text>
        <r>
          <rPr>
            <b/>
            <sz val="9"/>
            <color indexed="81"/>
            <rFont val="Tahoma"/>
            <family val="2"/>
          </rPr>
          <t>Becky Dzingeleski:</t>
        </r>
        <r>
          <rPr>
            <sz val="9"/>
            <color indexed="81"/>
            <rFont val="Tahoma"/>
            <family val="2"/>
          </rPr>
          <t xml:space="preserve">
Per FOD is a new Unit.  Contributions began in 2018</t>
        </r>
      </text>
    </comment>
    <comment ref="KZV19" authorId="0" shapeId="0" xr:uid="{B65A3EAC-7010-41C4-9D7D-CD00C92C2F80}">
      <text>
        <r>
          <rPr>
            <b/>
            <sz val="9"/>
            <color indexed="81"/>
            <rFont val="Tahoma"/>
            <family val="2"/>
          </rPr>
          <t>Becky Dzingeleski:</t>
        </r>
        <r>
          <rPr>
            <sz val="9"/>
            <color indexed="81"/>
            <rFont val="Tahoma"/>
            <family val="2"/>
          </rPr>
          <t xml:space="preserve">
Per FOD is a new Unit.  Contributions began in 2018</t>
        </r>
      </text>
    </comment>
    <comment ref="KZZ19" authorId="0" shapeId="0" xr:uid="{5CA7BEBA-01D9-4D32-B54F-46D0573D36A8}">
      <text>
        <r>
          <rPr>
            <b/>
            <sz val="9"/>
            <color indexed="81"/>
            <rFont val="Tahoma"/>
            <family val="2"/>
          </rPr>
          <t>Becky Dzingeleski:</t>
        </r>
        <r>
          <rPr>
            <sz val="9"/>
            <color indexed="81"/>
            <rFont val="Tahoma"/>
            <family val="2"/>
          </rPr>
          <t xml:space="preserve">
Per FOD is a new Unit.  Contributions began in 2018</t>
        </r>
      </text>
    </comment>
    <comment ref="LAD19" authorId="0" shapeId="0" xr:uid="{F1363B7A-8106-43C6-AEE8-F782E3F6C99C}">
      <text>
        <r>
          <rPr>
            <b/>
            <sz val="9"/>
            <color indexed="81"/>
            <rFont val="Tahoma"/>
            <family val="2"/>
          </rPr>
          <t>Becky Dzingeleski:</t>
        </r>
        <r>
          <rPr>
            <sz val="9"/>
            <color indexed="81"/>
            <rFont val="Tahoma"/>
            <family val="2"/>
          </rPr>
          <t xml:space="preserve">
Per FOD is a new Unit.  Contributions began in 2018</t>
        </r>
      </text>
    </comment>
    <comment ref="LAH19" authorId="0" shapeId="0" xr:uid="{46EDEA3F-32BC-4B60-8712-B0A58E1408E9}">
      <text>
        <r>
          <rPr>
            <b/>
            <sz val="9"/>
            <color indexed="81"/>
            <rFont val="Tahoma"/>
            <family val="2"/>
          </rPr>
          <t>Becky Dzingeleski:</t>
        </r>
        <r>
          <rPr>
            <sz val="9"/>
            <color indexed="81"/>
            <rFont val="Tahoma"/>
            <family val="2"/>
          </rPr>
          <t xml:space="preserve">
Per FOD is a new Unit.  Contributions began in 2018</t>
        </r>
      </text>
    </comment>
    <comment ref="LAL19" authorId="0" shapeId="0" xr:uid="{539D4297-49B0-4FC5-88CF-94382A00AD76}">
      <text>
        <r>
          <rPr>
            <b/>
            <sz val="9"/>
            <color indexed="81"/>
            <rFont val="Tahoma"/>
            <family val="2"/>
          </rPr>
          <t>Becky Dzingeleski:</t>
        </r>
        <r>
          <rPr>
            <sz val="9"/>
            <color indexed="81"/>
            <rFont val="Tahoma"/>
            <family val="2"/>
          </rPr>
          <t xml:space="preserve">
Per FOD is a new Unit.  Contributions began in 2018</t>
        </r>
      </text>
    </comment>
    <comment ref="LAP19" authorId="0" shapeId="0" xr:uid="{DF9D9BAA-B6A6-4A54-A16A-68EB985CB30E}">
      <text>
        <r>
          <rPr>
            <b/>
            <sz val="9"/>
            <color indexed="81"/>
            <rFont val="Tahoma"/>
            <family val="2"/>
          </rPr>
          <t>Becky Dzingeleski:</t>
        </r>
        <r>
          <rPr>
            <sz val="9"/>
            <color indexed="81"/>
            <rFont val="Tahoma"/>
            <family val="2"/>
          </rPr>
          <t xml:space="preserve">
Per FOD is a new Unit.  Contributions began in 2018</t>
        </r>
      </text>
    </comment>
    <comment ref="LAT19" authorId="0" shapeId="0" xr:uid="{13360D84-CBD1-40C0-87FB-A1D05760C433}">
      <text>
        <r>
          <rPr>
            <b/>
            <sz val="9"/>
            <color indexed="81"/>
            <rFont val="Tahoma"/>
            <family val="2"/>
          </rPr>
          <t>Becky Dzingeleski:</t>
        </r>
        <r>
          <rPr>
            <sz val="9"/>
            <color indexed="81"/>
            <rFont val="Tahoma"/>
            <family val="2"/>
          </rPr>
          <t xml:space="preserve">
Per FOD is a new Unit.  Contributions began in 2018</t>
        </r>
      </text>
    </comment>
    <comment ref="LAX19" authorId="0" shapeId="0" xr:uid="{7FE5B69B-7FC6-4D9E-9191-3B0E93BC382F}">
      <text>
        <r>
          <rPr>
            <b/>
            <sz val="9"/>
            <color indexed="81"/>
            <rFont val="Tahoma"/>
            <family val="2"/>
          </rPr>
          <t>Becky Dzingeleski:</t>
        </r>
        <r>
          <rPr>
            <sz val="9"/>
            <color indexed="81"/>
            <rFont val="Tahoma"/>
            <family val="2"/>
          </rPr>
          <t xml:space="preserve">
Per FOD is a new Unit.  Contributions began in 2018</t>
        </r>
      </text>
    </comment>
    <comment ref="LBB19" authorId="0" shapeId="0" xr:uid="{508CAD72-F6E0-4969-BA02-E7D5F919C4B2}">
      <text>
        <r>
          <rPr>
            <b/>
            <sz val="9"/>
            <color indexed="81"/>
            <rFont val="Tahoma"/>
            <family val="2"/>
          </rPr>
          <t>Becky Dzingeleski:</t>
        </r>
        <r>
          <rPr>
            <sz val="9"/>
            <color indexed="81"/>
            <rFont val="Tahoma"/>
            <family val="2"/>
          </rPr>
          <t xml:space="preserve">
Per FOD is a new Unit.  Contributions began in 2018</t>
        </r>
      </text>
    </comment>
    <comment ref="LBF19" authorId="0" shapeId="0" xr:uid="{C6CAAFF7-29CD-4016-8640-EBB97A95B426}">
      <text>
        <r>
          <rPr>
            <b/>
            <sz val="9"/>
            <color indexed="81"/>
            <rFont val="Tahoma"/>
            <family val="2"/>
          </rPr>
          <t>Becky Dzingeleski:</t>
        </r>
        <r>
          <rPr>
            <sz val="9"/>
            <color indexed="81"/>
            <rFont val="Tahoma"/>
            <family val="2"/>
          </rPr>
          <t xml:space="preserve">
Per FOD is a new Unit.  Contributions began in 2018</t>
        </r>
      </text>
    </comment>
    <comment ref="LBJ19" authorId="0" shapeId="0" xr:uid="{743DF8AA-B56F-4DEA-8798-6351DE7FB8CC}">
      <text>
        <r>
          <rPr>
            <b/>
            <sz val="9"/>
            <color indexed="81"/>
            <rFont val="Tahoma"/>
            <family val="2"/>
          </rPr>
          <t>Becky Dzingeleski:</t>
        </r>
        <r>
          <rPr>
            <sz val="9"/>
            <color indexed="81"/>
            <rFont val="Tahoma"/>
            <family val="2"/>
          </rPr>
          <t xml:space="preserve">
Per FOD is a new Unit.  Contributions began in 2018</t>
        </r>
      </text>
    </comment>
    <comment ref="LBN19" authorId="0" shapeId="0" xr:uid="{4505C963-991E-419E-ACAE-B86C252CCF31}">
      <text>
        <r>
          <rPr>
            <b/>
            <sz val="9"/>
            <color indexed="81"/>
            <rFont val="Tahoma"/>
            <family val="2"/>
          </rPr>
          <t>Becky Dzingeleski:</t>
        </r>
        <r>
          <rPr>
            <sz val="9"/>
            <color indexed="81"/>
            <rFont val="Tahoma"/>
            <family val="2"/>
          </rPr>
          <t xml:space="preserve">
Per FOD is a new Unit.  Contributions began in 2018</t>
        </r>
      </text>
    </comment>
    <comment ref="LBR19" authorId="0" shapeId="0" xr:uid="{EE77EEDD-EFC4-4FD4-9CCA-66CBEFE4CDEC}">
      <text>
        <r>
          <rPr>
            <b/>
            <sz val="9"/>
            <color indexed="81"/>
            <rFont val="Tahoma"/>
            <family val="2"/>
          </rPr>
          <t>Becky Dzingeleski:</t>
        </r>
        <r>
          <rPr>
            <sz val="9"/>
            <color indexed="81"/>
            <rFont val="Tahoma"/>
            <family val="2"/>
          </rPr>
          <t xml:space="preserve">
Per FOD is a new Unit.  Contributions began in 2018</t>
        </r>
      </text>
    </comment>
    <comment ref="LBV19" authorId="0" shapeId="0" xr:uid="{066570C0-DC63-46EB-B9FB-19D7A3B3EBE9}">
      <text>
        <r>
          <rPr>
            <b/>
            <sz val="9"/>
            <color indexed="81"/>
            <rFont val="Tahoma"/>
            <family val="2"/>
          </rPr>
          <t>Becky Dzingeleski:</t>
        </r>
        <r>
          <rPr>
            <sz val="9"/>
            <color indexed="81"/>
            <rFont val="Tahoma"/>
            <family val="2"/>
          </rPr>
          <t xml:space="preserve">
Per FOD is a new Unit.  Contributions began in 2018</t>
        </r>
      </text>
    </comment>
    <comment ref="LBZ19" authorId="0" shapeId="0" xr:uid="{87169464-EE66-4FC7-8131-FFDF77476AB9}">
      <text>
        <r>
          <rPr>
            <b/>
            <sz val="9"/>
            <color indexed="81"/>
            <rFont val="Tahoma"/>
            <family val="2"/>
          </rPr>
          <t>Becky Dzingeleski:</t>
        </r>
        <r>
          <rPr>
            <sz val="9"/>
            <color indexed="81"/>
            <rFont val="Tahoma"/>
            <family val="2"/>
          </rPr>
          <t xml:space="preserve">
Per FOD is a new Unit.  Contributions began in 2018</t>
        </r>
      </text>
    </comment>
    <comment ref="LCD19" authorId="0" shapeId="0" xr:uid="{8ECC60A5-DD37-4192-9755-776901582A4D}">
      <text>
        <r>
          <rPr>
            <b/>
            <sz val="9"/>
            <color indexed="81"/>
            <rFont val="Tahoma"/>
            <family val="2"/>
          </rPr>
          <t>Becky Dzingeleski:</t>
        </r>
        <r>
          <rPr>
            <sz val="9"/>
            <color indexed="81"/>
            <rFont val="Tahoma"/>
            <family val="2"/>
          </rPr>
          <t xml:space="preserve">
Per FOD is a new Unit.  Contributions began in 2018</t>
        </r>
      </text>
    </comment>
    <comment ref="LCH19" authorId="0" shapeId="0" xr:uid="{F61DCDCB-A074-42FA-91E9-2971DCD99D51}">
      <text>
        <r>
          <rPr>
            <b/>
            <sz val="9"/>
            <color indexed="81"/>
            <rFont val="Tahoma"/>
            <family val="2"/>
          </rPr>
          <t>Becky Dzingeleski:</t>
        </r>
        <r>
          <rPr>
            <sz val="9"/>
            <color indexed="81"/>
            <rFont val="Tahoma"/>
            <family val="2"/>
          </rPr>
          <t xml:space="preserve">
Per FOD is a new Unit.  Contributions began in 2018</t>
        </r>
      </text>
    </comment>
    <comment ref="LCL19" authorId="0" shapeId="0" xr:uid="{31CD2EDF-1F33-4685-B816-352D18561E14}">
      <text>
        <r>
          <rPr>
            <b/>
            <sz val="9"/>
            <color indexed="81"/>
            <rFont val="Tahoma"/>
            <family val="2"/>
          </rPr>
          <t>Becky Dzingeleski:</t>
        </r>
        <r>
          <rPr>
            <sz val="9"/>
            <color indexed="81"/>
            <rFont val="Tahoma"/>
            <family val="2"/>
          </rPr>
          <t xml:space="preserve">
Per FOD is a new Unit.  Contributions began in 2018</t>
        </r>
      </text>
    </comment>
    <comment ref="LCP19" authorId="0" shapeId="0" xr:uid="{F03C420F-6DAE-4625-A935-5CF82B377045}">
      <text>
        <r>
          <rPr>
            <b/>
            <sz val="9"/>
            <color indexed="81"/>
            <rFont val="Tahoma"/>
            <family val="2"/>
          </rPr>
          <t>Becky Dzingeleski:</t>
        </r>
        <r>
          <rPr>
            <sz val="9"/>
            <color indexed="81"/>
            <rFont val="Tahoma"/>
            <family val="2"/>
          </rPr>
          <t xml:space="preserve">
Per FOD is a new Unit.  Contributions began in 2018</t>
        </r>
      </text>
    </comment>
    <comment ref="LCT19" authorId="0" shapeId="0" xr:uid="{5B77C004-3095-4A97-9FBC-EA0E9CF9F3E8}">
      <text>
        <r>
          <rPr>
            <b/>
            <sz val="9"/>
            <color indexed="81"/>
            <rFont val="Tahoma"/>
            <family val="2"/>
          </rPr>
          <t>Becky Dzingeleski:</t>
        </r>
        <r>
          <rPr>
            <sz val="9"/>
            <color indexed="81"/>
            <rFont val="Tahoma"/>
            <family val="2"/>
          </rPr>
          <t xml:space="preserve">
Per FOD is a new Unit.  Contributions began in 2018</t>
        </r>
      </text>
    </comment>
    <comment ref="LCX19" authorId="0" shapeId="0" xr:uid="{DFFAEC9E-8A55-42C7-89E5-5BB269ACDA40}">
      <text>
        <r>
          <rPr>
            <b/>
            <sz val="9"/>
            <color indexed="81"/>
            <rFont val="Tahoma"/>
            <family val="2"/>
          </rPr>
          <t>Becky Dzingeleski:</t>
        </r>
        <r>
          <rPr>
            <sz val="9"/>
            <color indexed="81"/>
            <rFont val="Tahoma"/>
            <family val="2"/>
          </rPr>
          <t xml:space="preserve">
Per FOD is a new Unit.  Contributions began in 2018</t>
        </r>
      </text>
    </comment>
    <comment ref="LDB19" authorId="0" shapeId="0" xr:uid="{9766D3A5-A41F-4005-8F0D-12C83FE7995B}">
      <text>
        <r>
          <rPr>
            <b/>
            <sz val="9"/>
            <color indexed="81"/>
            <rFont val="Tahoma"/>
            <family val="2"/>
          </rPr>
          <t>Becky Dzingeleski:</t>
        </r>
        <r>
          <rPr>
            <sz val="9"/>
            <color indexed="81"/>
            <rFont val="Tahoma"/>
            <family val="2"/>
          </rPr>
          <t xml:space="preserve">
Per FOD is a new Unit.  Contributions began in 2018</t>
        </r>
      </text>
    </comment>
    <comment ref="LDF19" authorId="0" shapeId="0" xr:uid="{A1622E87-A5DC-4946-9370-DF88A342BE63}">
      <text>
        <r>
          <rPr>
            <b/>
            <sz val="9"/>
            <color indexed="81"/>
            <rFont val="Tahoma"/>
            <family val="2"/>
          </rPr>
          <t>Becky Dzingeleski:</t>
        </r>
        <r>
          <rPr>
            <sz val="9"/>
            <color indexed="81"/>
            <rFont val="Tahoma"/>
            <family val="2"/>
          </rPr>
          <t xml:space="preserve">
Per FOD is a new Unit.  Contributions began in 2018</t>
        </r>
      </text>
    </comment>
    <comment ref="LDJ19" authorId="0" shapeId="0" xr:uid="{FD5408ED-7F69-4A51-8D67-650A3A7C8186}">
      <text>
        <r>
          <rPr>
            <b/>
            <sz val="9"/>
            <color indexed="81"/>
            <rFont val="Tahoma"/>
            <family val="2"/>
          </rPr>
          <t>Becky Dzingeleski:</t>
        </r>
        <r>
          <rPr>
            <sz val="9"/>
            <color indexed="81"/>
            <rFont val="Tahoma"/>
            <family val="2"/>
          </rPr>
          <t xml:space="preserve">
Per FOD is a new Unit.  Contributions began in 2018</t>
        </r>
      </text>
    </comment>
    <comment ref="LDN19" authorId="0" shapeId="0" xr:uid="{AB0D2F74-AAD2-4D88-8103-A56DE81494CB}">
      <text>
        <r>
          <rPr>
            <b/>
            <sz val="9"/>
            <color indexed="81"/>
            <rFont val="Tahoma"/>
            <family val="2"/>
          </rPr>
          <t>Becky Dzingeleski:</t>
        </r>
        <r>
          <rPr>
            <sz val="9"/>
            <color indexed="81"/>
            <rFont val="Tahoma"/>
            <family val="2"/>
          </rPr>
          <t xml:space="preserve">
Per FOD is a new Unit.  Contributions began in 2018</t>
        </r>
      </text>
    </comment>
    <comment ref="LDR19" authorId="0" shapeId="0" xr:uid="{926BB8FA-90FE-49D8-8D33-9FAE1D50C45C}">
      <text>
        <r>
          <rPr>
            <b/>
            <sz val="9"/>
            <color indexed="81"/>
            <rFont val="Tahoma"/>
            <family val="2"/>
          </rPr>
          <t>Becky Dzingeleski:</t>
        </r>
        <r>
          <rPr>
            <sz val="9"/>
            <color indexed="81"/>
            <rFont val="Tahoma"/>
            <family val="2"/>
          </rPr>
          <t xml:space="preserve">
Per FOD is a new Unit.  Contributions began in 2018</t>
        </r>
      </text>
    </comment>
    <comment ref="LDV19" authorId="0" shapeId="0" xr:uid="{E9E0CF0E-912A-474A-854F-0C76DCC101A1}">
      <text>
        <r>
          <rPr>
            <b/>
            <sz val="9"/>
            <color indexed="81"/>
            <rFont val="Tahoma"/>
            <family val="2"/>
          </rPr>
          <t>Becky Dzingeleski:</t>
        </r>
        <r>
          <rPr>
            <sz val="9"/>
            <color indexed="81"/>
            <rFont val="Tahoma"/>
            <family val="2"/>
          </rPr>
          <t xml:space="preserve">
Per FOD is a new Unit.  Contributions began in 2018</t>
        </r>
      </text>
    </comment>
    <comment ref="LDZ19" authorId="0" shapeId="0" xr:uid="{FD8964F1-C3FB-4E6C-AF39-E09D96DAD204}">
      <text>
        <r>
          <rPr>
            <b/>
            <sz val="9"/>
            <color indexed="81"/>
            <rFont val="Tahoma"/>
            <family val="2"/>
          </rPr>
          <t>Becky Dzingeleski:</t>
        </r>
        <r>
          <rPr>
            <sz val="9"/>
            <color indexed="81"/>
            <rFont val="Tahoma"/>
            <family val="2"/>
          </rPr>
          <t xml:space="preserve">
Per FOD is a new Unit.  Contributions began in 2018</t>
        </r>
      </text>
    </comment>
    <comment ref="LED19" authorId="0" shapeId="0" xr:uid="{E632DC19-06D2-45B1-8436-140C237726B8}">
      <text>
        <r>
          <rPr>
            <b/>
            <sz val="9"/>
            <color indexed="81"/>
            <rFont val="Tahoma"/>
            <family val="2"/>
          </rPr>
          <t>Becky Dzingeleski:</t>
        </r>
        <r>
          <rPr>
            <sz val="9"/>
            <color indexed="81"/>
            <rFont val="Tahoma"/>
            <family val="2"/>
          </rPr>
          <t xml:space="preserve">
Per FOD is a new Unit.  Contributions began in 2018</t>
        </r>
      </text>
    </comment>
    <comment ref="LEH19" authorId="0" shapeId="0" xr:uid="{0E017C77-C7CD-43AF-9402-A36E17804AAB}">
      <text>
        <r>
          <rPr>
            <b/>
            <sz val="9"/>
            <color indexed="81"/>
            <rFont val="Tahoma"/>
            <family val="2"/>
          </rPr>
          <t>Becky Dzingeleski:</t>
        </r>
        <r>
          <rPr>
            <sz val="9"/>
            <color indexed="81"/>
            <rFont val="Tahoma"/>
            <family val="2"/>
          </rPr>
          <t xml:space="preserve">
Per FOD is a new Unit.  Contributions began in 2018</t>
        </r>
      </text>
    </comment>
    <comment ref="LEL19" authorId="0" shapeId="0" xr:uid="{CE52592F-AF00-4850-82B4-6BDE8AA05043}">
      <text>
        <r>
          <rPr>
            <b/>
            <sz val="9"/>
            <color indexed="81"/>
            <rFont val="Tahoma"/>
            <family val="2"/>
          </rPr>
          <t>Becky Dzingeleski:</t>
        </r>
        <r>
          <rPr>
            <sz val="9"/>
            <color indexed="81"/>
            <rFont val="Tahoma"/>
            <family val="2"/>
          </rPr>
          <t xml:space="preserve">
Per FOD is a new Unit.  Contributions began in 2018</t>
        </r>
      </text>
    </comment>
    <comment ref="LEP19" authorId="0" shapeId="0" xr:uid="{DFFEACAF-61BC-42A4-B497-F9E75B4B389F}">
      <text>
        <r>
          <rPr>
            <b/>
            <sz val="9"/>
            <color indexed="81"/>
            <rFont val="Tahoma"/>
            <family val="2"/>
          </rPr>
          <t>Becky Dzingeleski:</t>
        </r>
        <r>
          <rPr>
            <sz val="9"/>
            <color indexed="81"/>
            <rFont val="Tahoma"/>
            <family val="2"/>
          </rPr>
          <t xml:space="preserve">
Per FOD is a new Unit.  Contributions began in 2018</t>
        </r>
      </text>
    </comment>
    <comment ref="LET19" authorId="0" shapeId="0" xr:uid="{B395CC25-1F1E-47AB-9E31-3A59E7EBC385}">
      <text>
        <r>
          <rPr>
            <b/>
            <sz val="9"/>
            <color indexed="81"/>
            <rFont val="Tahoma"/>
            <family val="2"/>
          </rPr>
          <t>Becky Dzingeleski:</t>
        </r>
        <r>
          <rPr>
            <sz val="9"/>
            <color indexed="81"/>
            <rFont val="Tahoma"/>
            <family val="2"/>
          </rPr>
          <t xml:space="preserve">
Per FOD is a new Unit.  Contributions began in 2018</t>
        </r>
      </text>
    </comment>
    <comment ref="LEX19" authorId="0" shapeId="0" xr:uid="{D8560DF5-F86F-4E5E-818E-1A2091F16E0E}">
      <text>
        <r>
          <rPr>
            <b/>
            <sz val="9"/>
            <color indexed="81"/>
            <rFont val="Tahoma"/>
            <family val="2"/>
          </rPr>
          <t>Becky Dzingeleski:</t>
        </r>
        <r>
          <rPr>
            <sz val="9"/>
            <color indexed="81"/>
            <rFont val="Tahoma"/>
            <family val="2"/>
          </rPr>
          <t xml:space="preserve">
Per FOD is a new Unit.  Contributions began in 2018</t>
        </r>
      </text>
    </comment>
    <comment ref="LFB19" authorId="0" shapeId="0" xr:uid="{E273998A-9FBA-4658-8D51-EF4942113714}">
      <text>
        <r>
          <rPr>
            <b/>
            <sz val="9"/>
            <color indexed="81"/>
            <rFont val="Tahoma"/>
            <family val="2"/>
          </rPr>
          <t>Becky Dzingeleski:</t>
        </r>
        <r>
          <rPr>
            <sz val="9"/>
            <color indexed="81"/>
            <rFont val="Tahoma"/>
            <family val="2"/>
          </rPr>
          <t xml:space="preserve">
Per FOD is a new Unit.  Contributions began in 2018</t>
        </r>
      </text>
    </comment>
    <comment ref="LFF19" authorId="0" shapeId="0" xr:uid="{E997B7B8-85D1-4A14-B3B6-FF92F37B1480}">
      <text>
        <r>
          <rPr>
            <b/>
            <sz val="9"/>
            <color indexed="81"/>
            <rFont val="Tahoma"/>
            <family val="2"/>
          </rPr>
          <t>Becky Dzingeleski:</t>
        </r>
        <r>
          <rPr>
            <sz val="9"/>
            <color indexed="81"/>
            <rFont val="Tahoma"/>
            <family val="2"/>
          </rPr>
          <t xml:space="preserve">
Per FOD is a new Unit.  Contributions began in 2018</t>
        </r>
      </text>
    </comment>
    <comment ref="LFJ19" authorId="0" shapeId="0" xr:uid="{D530EA03-08D8-427E-8BCD-809F8DE705D3}">
      <text>
        <r>
          <rPr>
            <b/>
            <sz val="9"/>
            <color indexed="81"/>
            <rFont val="Tahoma"/>
            <family val="2"/>
          </rPr>
          <t>Becky Dzingeleski:</t>
        </r>
        <r>
          <rPr>
            <sz val="9"/>
            <color indexed="81"/>
            <rFont val="Tahoma"/>
            <family val="2"/>
          </rPr>
          <t xml:space="preserve">
Per FOD is a new Unit.  Contributions began in 2018</t>
        </r>
      </text>
    </comment>
    <comment ref="LFN19" authorId="0" shapeId="0" xr:uid="{DB7A9132-5ED9-4980-B79C-AFA2A5444F71}">
      <text>
        <r>
          <rPr>
            <b/>
            <sz val="9"/>
            <color indexed="81"/>
            <rFont val="Tahoma"/>
            <family val="2"/>
          </rPr>
          <t>Becky Dzingeleski:</t>
        </r>
        <r>
          <rPr>
            <sz val="9"/>
            <color indexed="81"/>
            <rFont val="Tahoma"/>
            <family val="2"/>
          </rPr>
          <t xml:space="preserve">
Per FOD is a new Unit.  Contributions began in 2018</t>
        </r>
      </text>
    </comment>
    <comment ref="LFR19" authorId="0" shapeId="0" xr:uid="{288668C3-65C1-4C80-A1F5-D512964B6789}">
      <text>
        <r>
          <rPr>
            <b/>
            <sz val="9"/>
            <color indexed="81"/>
            <rFont val="Tahoma"/>
            <family val="2"/>
          </rPr>
          <t>Becky Dzingeleski:</t>
        </r>
        <r>
          <rPr>
            <sz val="9"/>
            <color indexed="81"/>
            <rFont val="Tahoma"/>
            <family val="2"/>
          </rPr>
          <t xml:space="preserve">
Per FOD is a new Unit.  Contributions began in 2018</t>
        </r>
      </text>
    </comment>
    <comment ref="LFV19" authorId="0" shapeId="0" xr:uid="{4812CF9A-3C3A-41BF-A7EC-F44CF81F6C3F}">
      <text>
        <r>
          <rPr>
            <b/>
            <sz val="9"/>
            <color indexed="81"/>
            <rFont val="Tahoma"/>
            <family val="2"/>
          </rPr>
          <t>Becky Dzingeleski:</t>
        </r>
        <r>
          <rPr>
            <sz val="9"/>
            <color indexed="81"/>
            <rFont val="Tahoma"/>
            <family val="2"/>
          </rPr>
          <t xml:space="preserve">
Per FOD is a new Unit.  Contributions began in 2018</t>
        </r>
      </text>
    </comment>
    <comment ref="LFZ19" authorId="0" shapeId="0" xr:uid="{9722F119-BC36-4F2E-B8D1-D81AFE9D939F}">
      <text>
        <r>
          <rPr>
            <b/>
            <sz val="9"/>
            <color indexed="81"/>
            <rFont val="Tahoma"/>
            <family val="2"/>
          </rPr>
          <t>Becky Dzingeleski:</t>
        </r>
        <r>
          <rPr>
            <sz val="9"/>
            <color indexed="81"/>
            <rFont val="Tahoma"/>
            <family val="2"/>
          </rPr>
          <t xml:space="preserve">
Per FOD is a new Unit.  Contributions began in 2018</t>
        </r>
      </text>
    </comment>
    <comment ref="LGD19" authorId="0" shapeId="0" xr:uid="{A0602A77-9A4A-46C2-90CB-837957E342C5}">
      <text>
        <r>
          <rPr>
            <b/>
            <sz val="9"/>
            <color indexed="81"/>
            <rFont val="Tahoma"/>
            <family val="2"/>
          </rPr>
          <t>Becky Dzingeleski:</t>
        </r>
        <r>
          <rPr>
            <sz val="9"/>
            <color indexed="81"/>
            <rFont val="Tahoma"/>
            <family val="2"/>
          </rPr>
          <t xml:space="preserve">
Per FOD is a new Unit.  Contributions began in 2018</t>
        </r>
      </text>
    </comment>
    <comment ref="LGH19" authorId="0" shapeId="0" xr:uid="{47D40390-7399-4923-AEDC-3579A816F142}">
      <text>
        <r>
          <rPr>
            <b/>
            <sz val="9"/>
            <color indexed="81"/>
            <rFont val="Tahoma"/>
            <family val="2"/>
          </rPr>
          <t>Becky Dzingeleski:</t>
        </r>
        <r>
          <rPr>
            <sz val="9"/>
            <color indexed="81"/>
            <rFont val="Tahoma"/>
            <family val="2"/>
          </rPr>
          <t xml:space="preserve">
Per FOD is a new Unit.  Contributions began in 2018</t>
        </r>
      </text>
    </comment>
    <comment ref="LGL19" authorId="0" shapeId="0" xr:uid="{55E2EC63-BF1E-41AC-895E-190EBD6D1193}">
      <text>
        <r>
          <rPr>
            <b/>
            <sz val="9"/>
            <color indexed="81"/>
            <rFont val="Tahoma"/>
            <family val="2"/>
          </rPr>
          <t>Becky Dzingeleski:</t>
        </r>
        <r>
          <rPr>
            <sz val="9"/>
            <color indexed="81"/>
            <rFont val="Tahoma"/>
            <family val="2"/>
          </rPr>
          <t xml:space="preserve">
Per FOD is a new Unit.  Contributions began in 2018</t>
        </r>
      </text>
    </comment>
    <comment ref="LGP19" authorId="0" shapeId="0" xr:uid="{872A4E5D-6C6A-4122-8988-87347F21FB9A}">
      <text>
        <r>
          <rPr>
            <b/>
            <sz val="9"/>
            <color indexed="81"/>
            <rFont val="Tahoma"/>
            <family val="2"/>
          </rPr>
          <t>Becky Dzingeleski:</t>
        </r>
        <r>
          <rPr>
            <sz val="9"/>
            <color indexed="81"/>
            <rFont val="Tahoma"/>
            <family val="2"/>
          </rPr>
          <t xml:space="preserve">
Per FOD is a new Unit.  Contributions began in 2018</t>
        </r>
      </text>
    </comment>
    <comment ref="LGT19" authorId="0" shapeId="0" xr:uid="{62B6CF1B-897E-42BA-A345-B0E9676F8E4B}">
      <text>
        <r>
          <rPr>
            <b/>
            <sz val="9"/>
            <color indexed="81"/>
            <rFont val="Tahoma"/>
            <family val="2"/>
          </rPr>
          <t>Becky Dzingeleski:</t>
        </r>
        <r>
          <rPr>
            <sz val="9"/>
            <color indexed="81"/>
            <rFont val="Tahoma"/>
            <family val="2"/>
          </rPr>
          <t xml:space="preserve">
Per FOD is a new Unit.  Contributions began in 2018</t>
        </r>
      </text>
    </comment>
    <comment ref="LGX19" authorId="0" shapeId="0" xr:uid="{BCD58238-9D84-422A-B165-438428039A0C}">
      <text>
        <r>
          <rPr>
            <b/>
            <sz val="9"/>
            <color indexed="81"/>
            <rFont val="Tahoma"/>
            <family val="2"/>
          </rPr>
          <t>Becky Dzingeleski:</t>
        </r>
        <r>
          <rPr>
            <sz val="9"/>
            <color indexed="81"/>
            <rFont val="Tahoma"/>
            <family val="2"/>
          </rPr>
          <t xml:space="preserve">
Per FOD is a new Unit.  Contributions began in 2018</t>
        </r>
      </text>
    </comment>
    <comment ref="LHB19" authorId="0" shapeId="0" xr:uid="{7F0E12B5-86A3-48DF-9722-F8D0736CB5FC}">
      <text>
        <r>
          <rPr>
            <b/>
            <sz val="9"/>
            <color indexed="81"/>
            <rFont val="Tahoma"/>
            <family val="2"/>
          </rPr>
          <t>Becky Dzingeleski:</t>
        </r>
        <r>
          <rPr>
            <sz val="9"/>
            <color indexed="81"/>
            <rFont val="Tahoma"/>
            <family val="2"/>
          </rPr>
          <t xml:space="preserve">
Per FOD is a new Unit.  Contributions began in 2018</t>
        </r>
      </text>
    </comment>
    <comment ref="LHF19" authorId="0" shapeId="0" xr:uid="{C9D5CE2E-E32F-4F0E-BF61-93679FCE3C4E}">
      <text>
        <r>
          <rPr>
            <b/>
            <sz val="9"/>
            <color indexed="81"/>
            <rFont val="Tahoma"/>
            <family val="2"/>
          </rPr>
          <t>Becky Dzingeleski:</t>
        </r>
        <r>
          <rPr>
            <sz val="9"/>
            <color indexed="81"/>
            <rFont val="Tahoma"/>
            <family val="2"/>
          </rPr>
          <t xml:space="preserve">
Per FOD is a new Unit.  Contributions began in 2018</t>
        </r>
      </text>
    </comment>
    <comment ref="LHJ19" authorId="0" shapeId="0" xr:uid="{9F9BAE75-79BA-4457-B9B2-F75E84E16BAF}">
      <text>
        <r>
          <rPr>
            <b/>
            <sz val="9"/>
            <color indexed="81"/>
            <rFont val="Tahoma"/>
            <family val="2"/>
          </rPr>
          <t>Becky Dzingeleski:</t>
        </r>
        <r>
          <rPr>
            <sz val="9"/>
            <color indexed="81"/>
            <rFont val="Tahoma"/>
            <family val="2"/>
          </rPr>
          <t xml:space="preserve">
Per FOD is a new Unit.  Contributions began in 2018</t>
        </r>
      </text>
    </comment>
    <comment ref="LHN19" authorId="0" shapeId="0" xr:uid="{AB40FC99-6FD6-48E8-8451-02F112094221}">
      <text>
        <r>
          <rPr>
            <b/>
            <sz val="9"/>
            <color indexed="81"/>
            <rFont val="Tahoma"/>
            <family val="2"/>
          </rPr>
          <t>Becky Dzingeleski:</t>
        </r>
        <r>
          <rPr>
            <sz val="9"/>
            <color indexed="81"/>
            <rFont val="Tahoma"/>
            <family val="2"/>
          </rPr>
          <t xml:space="preserve">
Per FOD is a new Unit.  Contributions began in 2018</t>
        </r>
      </text>
    </comment>
    <comment ref="LHR19" authorId="0" shapeId="0" xr:uid="{C6207C57-32F6-43F1-8CB4-27E8ACC5E8AD}">
      <text>
        <r>
          <rPr>
            <b/>
            <sz val="9"/>
            <color indexed="81"/>
            <rFont val="Tahoma"/>
            <family val="2"/>
          </rPr>
          <t>Becky Dzingeleski:</t>
        </r>
        <r>
          <rPr>
            <sz val="9"/>
            <color indexed="81"/>
            <rFont val="Tahoma"/>
            <family val="2"/>
          </rPr>
          <t xml:space="preserve">
Per FOD is a new Unit.  Contributions began in 2018</t>
        </r>
      </text>
    </comment>
    <comment ref="LHV19" authorId="0" shapeId="0" xr:uid="{BC817B4F-F82C-41A8-AB6E-55EF4F0E2FF9}">
      <text>
        <r>
          <rPr>
            <b/>
            <sz val="9"/>
            <color indexed="81"/>
            <rFont val="Tahoma"/>
            <family val="2"/>
          </rPr>
          <t>Becky Dzingeleski:</t>
        </r>
        <r>
          <rPr>
            <sz val="9"/>
            <color indexed="81"/>
            <rFont val="Tahoma"/>
            <family val="2"/>
          </rPr>
          <t xml:space="preserve">
Per FOD is a new Unit.  Contributions began in 2018</t>
        </r>
      </text>
    </comment>
    <comment ref="LHZ19" authorId="0" shapeId="0" xr:uid="{CC029E94-4DAD-4A7E-A942-DCB161C0B8EB}">
      <text>
        <r>
          <rPr>
            <b/>
            <sz val="9"/>
            <color indexed="81"/>
            <rFont val="Tahoma"/>
            <family val="2"/>
          </rPr>
          <t>Becky Dzingeleski:</t>
        </r>
        <r>
          <rPr>
            <sz val="9"/>
            <color indexed="81"/>
            <rFont val="Tahoma"/>
            <family val="2"/>
          </rPr>
          <t xml:space="preserve">
Per FOD is a new Unit.  Contributions began in 2018</t>
        </r>
      </text>
    </comment>
    <comment ref="LID19" authorId="0" shapeId="0" xr:uid="{7D681045-CDDA-4917-81E9-93D185A7EA8C}">
      <text>
        <r>
          <rPr>
            <b/>
            <sz val="9"/>
            <color indexed="81"/>
            <rFont val="Tahoma"/>
            <family val="2"/>
          </rPr>
          <t>Becky Dzingeleski:</t>
        </r>
        <r>
          <rPr>
            <sz val="9"/>
            <color indexed="81"/>
            <rFont val="Tahoma"/>
            <family val="2"/>
          </rPr>
          <t xml:space="preserve">
Per FOD is a new Unit.  Contributions began in 2018</t>
        </r>
      </text>
    </comment>
    <comment ref="LIH19" authorId="0" shapeId="0" xr:uid="{2000D65E-3F86-4D16-9333-E1643454B001}">
      <text>
        <r>
          <rPr>
            <b/>
            <sz val="9"/>
            <color indexed="81"/>
            <rFont val="Tahoma"/>
            <family val="2"/>
          </rPr>
          <t>Becky Dzingeleski:</t>
        </r>
        <r>
          <rPr>
            <sz val="9"/>
            <color indexed="81"/>
            <rFont val="Tahoma"/>
            <family val="2"/>
          </rPr>
          <t xml:space="preserve">
Per FOD is a new Unit.  Contributions began in 2018</t>
        </r>
      </text>
    </comment>
    <comment ref="LIL19" authorId="0" shapeId="0" xr:uid="{430003E4-A883-4852-9CE8-9829682D7D76}">
      <text>
        <r>
          <rPr>
            <b/>
            <sz val="9"/>
            <color indexed="81"/>
            <rFont val="Tahoma"/>
            <family val="2"/>
          </rPr>
          <t>Becky Dzingeleski:</t>
        </r>
        <r>
          <rPr>
            <sz val="9"/>
            <color indexed="81"/>
            <rFont val="Tahoma"/>
            <family val="2"/>
          </rPr>
          <t xml:space="preserve">
Per FOD is a new Unit.  Contributions began in 2018</t>
        </r>
      </text>
    </comment>
    <comment ref="LIP19" authorId="0" shapeId="0" xr:uid="{D7EA279C-C3E9-4C82-8A64-CD13C7C4F237}">
      <text>
        <r>
          <rPr>
            <b/>
            <sz val="9"/>
            <color indexed="81"/>
            <rFont val="Tahoma"/>
            <family val="2"/>
          </rPr>
          <t>Becky Dzingeleski:</t>
        </r>
        <r>
          <rPr>
            <sz val="9"/>
            <color indexed="81"/>
            <rFont val="Tahoma"/>
            <family val="2"/>
          </rPr>
          <t xml:space="preserve">
Per FOD is a new Unit.  Contributions began in 2018</t>
        </r>
      </text>
    </comment>
    <comment ref="LIT19" authorId="0" shapeId="0" xr:uid="{414636F9-6EA7-4269-8059-5E11B98E3CA7}">
      <text>
        <r>
          <rPr>
            <b/>
            <sz val="9"/>
            <color indexed="81"/>
            <rFont val="Tahoma"/>
            <family val="2"/>
          </rPr>
          <t>Becky Dzingeleski:</t>
        </r>
        <r>
          <rPr>
            <sz val="9"/>
            <color indexed="81"/>
            <rFont val="Tahoma"/>
            <family val="2"/>
          </rPr>
          <t xml:space="preserve">
Per FOD is a new Unit.  Contributions began in 2018</t>
        </r>
      </text>
    </comment>
    <comment ref="LIX19" authorId="0" shapeId="0" xr:uid="{D68E2164-9249-40F7-B945-DD3AB5ED4B24}">
      <text>
        <r>
          <rPr>
            <b/>
            <sz val="9"/>
            <color indexed="81"/>
            <rFont val="Tahoma"/>
            <family val="2"/>
          </rPr>
          <t>Becky Dzingeleski:</t>
        </r>
        <r>
          <rPr>
            <sz val="9"/>
            <color indexed="81"/>
            <rFont val="Tahoma"/>
            <family val="2"/>
          </rPr>
          <t xml:space="preserve">
Per FOD is a new Unit.  Contributions began in 2018</t>
        </r>
      </text>
    </comment>
    <comment ref="LJB19" authorId="0" shapeId="0" xr:uid="{9469869F-B432-44D4-991B-E890593FE053}">
      <text>
        <r>
          <rPr>
            <b/>
            <sz val="9"/>
            <color indexed="81"/>
            <rFont val="Tahoma"/>
            <family val="2"/>
          </rPr>
          <t>Becky Dzingeleski:</t>
        </r>
        <r>
          <rPr>
            <sz val="9"/>
            <color indexed="81"/>
            <rFont val="Tahoma"/>
            <family val="2"/>
          </rPr>
          <t xml:space="preserve">
Per FOD is a new Unit.  Contributions began in 2018</t>
        </r>
      </text>
    </comment>
    <comment ref="LJF19" authorId="0" shapeId="0" xr:uid="{91D23EBF-A2D8-44EF-BD01-E7ED34E75287}">
      <text>
        <r>
          <rPr>
            <b/>
            <sz val="9"/>
            <color indexed="81"/>
            <rFont val="Tahoma"/>
            <family val="2"/>
          </rPr>
          <t>Becky Dzingeleski:</t>
        </r>
        <r>
          <rPr>
            <sz val="9"/>
            <color indexed="81"/>
            <rFont val="Tahoma"/>
            <family val="2"/>
          </rPr>
          <t xml:space="preserve">
Per FOD is a new Unit.  Contributions began in 2018</t>
        </r>
      </text>
    </comment>
    <comment ref="LJJ19" authorId="0" shapeId="0" xr:uid="{6EBF513A-CFBD-48AA-8887-19B30A77599B}">
      <text>
        <r>
          <rPr>
            <b/>
            <sz val="9"/>
            <color indexed="81"/>
            <rFont val="Tahoma"/>
            <family val="2"/>
          </rPr>
          <t>Becky Dzingeleski:</t>
        </r>
        <r>
          <rPr>
            <sz val="9"/>
            <color indexed="81"/>
            <rFont val="Tahoma"/>
            <family val="2"/>
          </rPr>
          <t xml:space="preserve">
Per FOD is a new Unit.  Contributions began in 2018</t>
        </r>
      </text>
    </comment>
    <comment ref="LJN19" authorId="0" shapeId="0" xr:uid="{A9A33C3E-6284-4AA0-8A27-2620790725A5}">
      <text>
        <r>
          <rPr>
            <b/>
            <sz val="9"/>
            <color indexed="81"/>
            <rFont val="Tahoma"/>
            <family val="2"/>
          </rPr>
          <t>Becky Dzingeleski:</t>
        </r>
        <r>
          <rPr>
            <sz val="9"/>
            <color indexed="81"/>
            <rFont val="Tahoma"/>
            <family val="2"/>
          </rPr>
          <t xml:space="preserve">
Per FOD is a new Unit.  Contributions began in 2018</t>
        </r>
      </text>
    </comment>
    <comment ref="LJR19" authorId="0" shapeId="0" xr:uid="{EFC48A87-0F66-4DD1-B1C1-2071B67117D8}">
      <text>
        <r>
          <rPr>
            <b/>
            <sz val="9"/>
            <color indexed="81"/>
            <rFont val="Tahoma"/>
            <family val="2"/>
          </rPr>
          <t>Becky Dzingeleski:</t>
        </r>
        <r>
          <rPr>
            <sz val="9"/>
            <color indexed="81"/>
            <rFont val="Tahoma"/>
            <family val="2"/>
          </rPr>
          <t xml:space="preserve">
Per FOD is a new Unit.  Contributions began in 2018</t>
        </r>
      </text>
    </comment>
    <comment ref="LJV19" authorId="0" shapeId="0" xr:uid="{8DF7BD1B-C925-4F0C-8B79-C71FFCA541B6}">
      <text>
        <r>
          <rPr>
            <b/>
            <sz val="9"/>
            <color indexed="81"/>
            <rFont val="Tahoma"/>
            <family val="2"/>
          </rPr>
          <t>Becky Dzingeleski:</t>
        </r>
        <r>
          <rPr>
            <sz val="9"/>
            <color indexed="81"/>
            <rFont val="Tahoma"/>
            <family val="2"/>
          </rPr>
          <t xml:space="preserve">
Per FOD is a new Unit.  Contributions began in 2018</t>
        </r>
      </text>
    </comment>
    <comment ref="LJZ19" authorId="0" shapeId="0" xr:uid="{392851D4-F0B8-4FD9-83C7-43D079FEB62B}">
      <text>
        <r>
          <rPr>
            <b/>
            <sz val="9"/>
            <color indexed="81"/>
            <rFont val="Tahoma"/>
            <family val="2"/>
          </rPr>
          <t>Becky Dzingeleski:</t>
        </r>
        <r>
          <rPr>
            <sz val="9"/>
            <color indexed="81"/>
            <rFont val="Tahoma"/>
            <family val="2"/>
          </rPr>
          <t xml:space="preserve">
Per FOD is a new Unit.  Contributions began in 2018</t>
        </r>
      </text>
    </comment>
    <comment ref="LKD19" authorId="0" shapeId="0" xr:uid="{2D27E230-3BDB-4D9E-AD49-78D238264C53}">
      <text>
        <r>
          <rPr>
            <b/>
            <sz val="9"/>
            <color indexed="81"/>
            <rFont val="Tahoma"/>
            <family val="2"/>
          </rPr>
          <t>Becky Dzingeleski:</t>
        </r>
        <r>
          <rPr>
            <sz val="9"/>
            <color indexed="81"/>
            <rFont val="Tahoma"/>
            <family val="2"/>
          </rPr>
          <t xml:space="preserve">
Per FOD is a new Unit.  Contributions began in 2018</t>
        </r>
      </text>
    </comment>
    <comment ref="LKH19" authorId="0" shapeId="0" xr:uid="{6E911C98-F9B0-4A34-90D5-300BB8B87035}">
      <text>
        <r>
          <rPr>
            <b/>
            <sz val="9"/>
            <color indexed="81"/>
            <rFont val="Tahoma"/>
            <family val="2"/>
          </rPr>
          <t>Becky Dzingeleski:</t>
        </r>
        <r>
          <rPr>
            <sz val="9"/>
            <color indexed="81"/>
            <rFont val="Tahoma"/>
            <family val="2"/>
          </rPr>
          <t xml:space="preserve">
Per FOD is a new Unit.  Contributions began in 2018</t>
        </r>
      </text>
    </comment>
    <comment ref="LKL19" authorId="0" shapeId="0" xr:uid="{00754ABA-C7B4-47F5-86A2-100C24ABBD88}">
      <text>
        <r>
          <rPr>
            <b/>
            <sz val="9"/>
            <color indexed="81"/>
            <rFont val="Tahoma"/>
            <family val="2"/>
          </rPr>
          <t>Becky Dzingeleski:</t>
        </r>
        <r>
          <rPr>
            <sz val="9"/>
            <color indexed="81"/>
            <rFont val="Tahoma"/>
            <family val="2"/>
          </rPr>
          <t xml:space="preserve">
Per FOD is a new Unit.  Contributions began in 2018</t>
        </r>
      </text>
    </comment>
    <comment ref="LKP19" authorId="0" shapeId="0" xr:uid="{199EB0D5-A25E-40A2-88D0-E29D27A68863}">
      <text>
        <r>
          <rPr>
            <b/>
            <sz val="9"/>
            <color indexed="81"/>
            <rFont val="Tahoma"/>
            <family val="2"/>
          </rPr>
          <t>Becky Dzingeleski:</t>
        </r>
        <r>
          <rPr>
            <sz val="9"/>
            <color indexed="81"/>
            <rFont val="Tahoma"/>
            <family val="2"/>
          </rPr>
          <t xml:space="preserve">
Per FOD is a new Unit.  Contributions began in 2018</t>
        </r>
      </text>
    </comment>
    <comment ref="LKT19" authorId="0" shapeId="0" xr:uid="{68B110CA-1AE8-4721-84B2-211E5DC796C8}">
      <text>
        <r>
          <rPr>
            <b/>
            <sz val="9"/>
            <color indexed="81"/>
            <rFont val="Tahoma"/>
            <family val="2"/>
          </rPr>
          <t>Becky Dzingeleski:</t>
        </r>
        <r>
          <rPr>
            <sz val="9"/>
            <color indexed="81"/>
            <rFont val="Tahoma"/>
            <family val="2"/>
          </rPr>
          <t xml:space="preserve">
Per FOD is a new Unit.  Contributions began in 2018</t>
        </r>
      </text>
    </comment>
    <comment ref="LKX19" authorId="0" shapeId="0" xr:uid="{2E578EDE-19F6-4F46-9FA2-40B26A60E5DA}">
      <text>
        <r>
          <rPr>
            <b/>
            <sz val="9"/>
            <color indexed="81"/>
            <rFont val="Tahoma"/>
            <family val="2"/>
          </rPr>
          <t>Becky Dzingeleski:</t>
        </r>
        <r>
          <rPr>
            <sz val="9"/>
            <color indexed="81"/>
            <rFont val="Tahoma"/>
            <family val="2"/>
          </rPr>
          <t xml:space="preserve">
Per FOD is a new Unit.  Contributions began in 2018</t>
        </r>
      </text>
    </comment>
    <comment ref="LLB19" authorId="0" shapeId="0" xr:uid="{7A8D736A-08E4-43EC-9C2E-22E999405A12}">
      <text>
        <r>
          <rPr>
            <b/>
            <sz val="9"/>
            <color indexed="81"/>
            <rFont val="Tahoma"/>
            <family val="2"/>
          </rPr>
          <t>Becky Dzingeleski:</t>
        </r>
        <r>
          <rPr>
            <sz val="9"/>
            <color indexed="81"/>
            <rFont val="Tahoma"/>
            <family val="2"/>
          </rPr>
          <t xml:space="preserve">
Per FOD is a new Unit.  Contributions began in 2018</t>
        </r>
      </text>
    </comment>
    <comment ref="LLF19" authorId="0" shapeId="0" xr:uid="{BD2C63A6-D588-43B6-9673-8442D2AA48FA}">
      <text>
        <r>
          <rPr>
            <b/>
            <sz val="9"/>
            <color indexed="81"/>
            <rFont val="Tahoma"/>
            <family val="2"/>
          </rPr>
          <t>Becky Dzingeleski:</t>
        </r>
        <r>
          <rPr>
            <sz val="9"/>
            <color indexed="81"/>
            <rFont val="Tahoma"/>
            <family val="2"/>
          </rPr>
          <t xml:space="preserve">
Per FOD is a new Unit.  Contributions began in 2018</t>
        </r>
      </text>
    </comment>
    <comment ref="LLJ19" authorId="0" shapeId="0" xr:uid="{0893598A-AC37-4632-AD8F-74CF26F484AE}">
      <text>
        <r>
          <rPr>
            <b/>
            <sz val="9"/>
            <color indexed="81"/>
            <rFont val="Tahoma"/>
            <family val="2"/>
          </rPr>
          <t>Becky Dzingeleski:</t>
        </r>
        <r>
          <rPr>
            <sz val="9"/>
            <color indexed="81"/>
            <rFont val="Tahoma"/>
            <family val="2"/>
          </rPr>
          <t xml:space="preserve">
Per FOD is a new Unit.  Contributions began in 2018</t>
        </r>
      </text>
    </comment>
    <comment ref="LLN19" authorId="0" shapeId="0" xr:uid="{83C335BD-6ECF-44AD-A4F0-57C387AAD231}">
      <text>
        <r>
          <rPr>
            <b/>
            <sz val="9"/>
            <color indexed="81"/>
            <rFont val="Tahoma"/>
            <family val="2"/>
          </rPr>
          <t>Becky Dzingeleski:</t>
        </r>
        <r>
          <rPr>
            <sz val="9"/>
            <color indexed="81"/>
            <rFont val="Tahoma"/>
            <family val="2"/>
          </rPr>
          <t xml:space="preserve">
Per FOD is a new Unit.  Contributions began in 2018</t>
        </r>
      </text>
    </comment>
    <comment ref="LLR19" authorId="0" shapeId="0" xr:uid="{2DD0B39C-26A4-4182-BBEF-A89E035A3528}">
      <text>
        <r>
          <rPr>
            <b/>
            <sz val="9"/>
            <color indexed="81"/>
            <rFont val="Tahoma"/>
            <family val="2"/>
          </rPr>
          <t>Becky Dzingeleski:</t>
        </r>
        <r>
          <rPr>
            <sz val="9"/>
            <color indexed="81"/>
            <rFont val="Tahoma"/>
            <family val="2"/>
          </rPr>
          <t xml:space="preserve">
Per FOD is a new Unit.  Contributions began in 2018</t>
        </r>
      </text>
    </comment>
    <comment ref="LLV19" authorId="0" shapeId="0" xr:uid="{E7D28367-A22A-4CD1-AB9F-4B0E04C18FF5}">
      <text>
        <r>
          <rPr>
            <b/>
            <sz val="9"/>
            <color indexed="81"/>
            <rFont val="Tahoma"/>
            <family val="2"/>
          </rPr>
          <t>Becky Dzingeleski:</t>
        </r>
        <r>
          <rPr>
            <sz val="9"/>
            <color indexed="81"/>
            <rFont val="Tahoma"/>
            <family val="2"/>
          </rPr>
          <t xml:space="preserve">
Per FOD is a new Unit.  Contributions began in 2018</t>
        </r>
      </text>
    </comment>
    <comment ref="LLZ19" authorId="0" shapeId="0" xr:uid="{90B950BB-643F-4F70-928E-095A1FA47969}">
      <text>
        <r>
          <rPr>
            <b/>
            <sz val="9"/>
            <color indexed="81"/>
            <rFont val="Tahoma"/>
            <family val="2"/>
          </rPr>
          <t>Becky Dzingeleski:</t>
        </r>
        <r>
          <rPr>
            <sz val="9"/>
            <color indexed="81"/>
            <rFont val="Tahoma"/>
            <family val="2"/>
          </rPr>
          <t xml:space="preserve">
Per FOD is a new Unit.  Contributions began in 2018</t>
        </r>
      </text>
    </comment>
    <comment ref="LMD19" authorId="0" shapeId="0" xr:uid="{1FB423DC-4ACF-4BE5-BB20-734DCEC91843}">
      <text>
        <r>
          <rPr>
            <b/>
            <sz val="9"/>
            <color indexed="81"/>
            <rFont val="Tahoma"/>
            <family val="2"/>
          </rPr>
          <t>Becky Dzingeleski:</t>
        </r>
        <r>
          <rPr>
            <sz val="9"/>
            <color indexed="81"/>
            <rFont val="Tahoma"/>
            <family val="2"/>
          </rPr>
          <t xml:space="preserve">
Per FOD is a new Unit.  Contributions began in 2018</t>
        </r>
      </text>
    </comment>
    <comment ref="LMH19" authorId="0" shapeId="0" xr:uid="{85E57E4F-1D32-443A-8EFC-8DBB82780314}">
      <text>
        <r>
          <rPr>
            <b/>
            <sz val="9"/>
            <color indexed="81"/>
            <rFont val="Tahoma"/>
            <family val="2"/>
          </rPr>
          <t>Becky Dzingeleski:</t>
        </r>
        <r>
          <rPr>
            <sz val="9"/>
            <color indexed="81"/>
            <rFont val="Tahoma"/>
            <family val="2"/>
          </rPr>
          <t xml:space="preserve">
Per FOD is a new Unit.  Contributions began in 2018</t>
        </r>
      </text>
    </comment>
    <comment ref="LML19" authorId="0" shapeId="0" xr:uid="{1AD184C1-944B-4AD8-9E16-AC67A88216F4}">
      <text>
        <r>
          <rPr>
            <b/>
            <sz val="9"/>
            <color indexed="81"/>
            <rFont val="Tahoma"/>
            <family val="2"/>
          </rPr>
          <t>Becky Dzingeleski:</t>
        </r>
        <r>
          <rPr>
            <sz val="9"/>
            <color indexed="81"/>
            <rFont val="Tahoma"/>
            <family val="2"/>
          </rPr>
          <t xml:space="preserve">
Per FOD is a new Unit.  Contributions began in 2018</t>
        </r>
      </text>
    </comment>
    <comment ref="LMP19" authorId="0" shapeId="0" xr:uid="{ABB73D22-4BFC-448A-9CB8-C30A87207576}">
      <text>
        <r>
          <rPr>
            <b/>
            <sz val="9"/>
            <color indexed="81"/>
            <rFont val="Tahoma"/>
            <family val="2"/>
          </rPr>
          <t>Becky Dzingeleski:</t>
        </r>
        <r>
          <rPr>
            <sz val="9"/>
            <color indexed="81"/>
            <rFont val="Tahoma"/>
            <family val="2"/>
          </rPr>
          <t xml:space="preserve">
Per FOD is a new Unit.  Contributions began in 2018</t>
        </r>
      </text>
    </comment>
    <comment ref="LMT19" authorId="0" shapeId="0" xr:uid="{2A451C31-4230-484F-A6CC-B7AFB5889A5F}">
      <text>
        <r>
          <rPr>
            <b/>
            <sz val="9"/>
            <color indexed="81"/>
            <rFont val="Tahoma"/>
            <family val="2"/>
          </rPr>
          <t>Becky Dzingeleski:</t>
        </r>
        <r>
          <rPr>
            <sz val="9"/>
            <color indexed="81"/>
            <rFont val="Tahoma"/>
            <family val="2"/>
          </rPr>
          <t xml:space="preserve">
Per FOD is a new Unit.  Contributions began in 2018</t>
        </r>
      </text>
    </comment>
    <comment ref="LMX19" authorId="0" shapeId="0" xr:uid="{2703B61A-BC5F-4561-BAC2-F36806950E09}">
      <text>
        <r>
          <rPr>
            <b/>
            <sz val="9"/>
            <color indexed="81"/>
            <rFont val="Tahoma"/>
            <family val="2"/>
          </rPr>
          <t>Becky Dzingeleski:</t>
        </r>
        <r>
          <rPr>
            <sz val="9"/>
            <color indexed="81"/>
            <rFont val="Tahoma"/>
            <family val="2"/>
          </rPr>
          <t xml:space="preserve">
Per FOD is a new Unit.  Contributions began in 2018</t>
        </r>
      </text>
    </comment>
    <comment ref="LNB19" authorId="0" shapeId="0" xr:uid="{AAE67F1D-00AE-498A-B5B9-5A2E123E04AE}">
      <text>
        <r>
          <rPr>
            <b/>
            <sz val="9"/>
            <color indexed="81"/>
            <rFont val="Tahoma"/>
            <family val="2"/>
          </rPr>
          <t>Becky Dzingeleski:</t>
        </r>
        <r>
          <rPr>
            <sz val="9"/>
            <color indexed="81"/>
            <rFont val="Tahoma"/>
            <family val="2"/>
          </rPr>
          <t xml:space="preserve">
Per FOD is a new Unit.  Contributions began in 2018</t>
        </r>
      </text>
    </comment>
    <comment ref="LNF19" authorId="0" shapeId="0" xr:uid="{7E28B3B6-EEC9-43D6-A0D1-C7C9E87B1E11}">
      <text>
        <r>
          <rPr>
            <b/>
            <sz val="9"/>
            <color indexed="81"/>
            <rFont val="Tahoma"/>
            <family val="2"/>
          </rPr>
          <t>Becky Dzingeleski:</t>
        </r>
        <r>
          <rPr>
            <sz val="9"/>
            <color indexed="81"/>
            <rFont val="Tahoma"/>
            <family val="2"/>
          </rPr>
          <t xml:space="preserve">
Per FOD is a new Unit.  Contributions began in 2018</t>
        </r>
      </text>
    </comment>
    <comment ref="LNJ19" authorId="0" shapeId="0" xr:uid="{2E1FC684-C982-4FEF-933C-57770C072A94}">
      <text>
        <r>
          <rPr>
            <b/>
            <sz val="9"/>
            <color indexed="81"/>
            <rFont val="Tahoma"/>
            <family val="2"/>
          </rPr>
          <t>Becky Dzingeleski:</t>
        </r>
        <r>
          <rPr>
            <sz val="9"/>
            <color indexed="81"/>
            <rFont val="Tahoma"/>
            <family val="2"/>
          </rPr>
          <t xml:space="preserve">
Per FOD is a new Unit.  Contributions began in 2018</t>
        </r>
      </text>
    </comment>
    <comment ref="LNN19" authorId="0" shapeId="0" xr:uid="{6BF7D678-C4A9-4003-A995-021CCDD8D838}">
      <text>
        <r>
          <rPr>
            <b/>
            <sz val="9"/>
            <color indexed="81"/>
            <rFont val="Tahoma"/>
            <family val="2"/>
          </rPr>
          <t>Becky Dzingeleski:</t>
        </r>
        <r>
          <rPr>
            <sz val="9"/>
            <color indexed="81"/>
            <rFont val="Tahoma"/>
            <family val="2"/>
          </rPr>
          <t xml:space="preserve">
Per FOD is a new Unit.  Contributions began in 2018</t>
        </r>
      </text>
    </comment>
    <comment ref="LNR19" authorId="0" shapeId="0" xr:uid="{8C497F83-E383-42F5-BD32-35957CC06584}">
      <text>
        <r>
          <rPr>
            <b/>
            <sz val="9"/>
            <color indexed="81"/>
            <rFont val="Tahoma"/>
            <family val="2"/>
          </rPr>
          <t>Becky Dzingeleski:</t>
        </r>
        <r>
          <rPr>
            <sz val="9"/>
            <color indexed="81"/>
            <rFont val="Tahoma"/>
            <family val="2"/>
          </rPr>
          <t xml:space="preserve">
Per FOD is a new Unit.  Contributions began in 2018</t>
        </r>
      </text>
    </comment>
    <comment ref="LNV19" authorId="0" shapeId="0" xr:uid="{49D5AF27-F6A9-486D-AD02-095B729DD94D}">
      <text>
        <r>
          <rPr>
            <b/>
            <sz val="9"/>
            <color indexed="81"/>
            <rFont val="Tahoma"/>
            <family val="2"/>
          </rPr>
          <t>Becky Dzingeleski:</t>
        </r>
        <r>
          <rPr>
            <sz val="9"/>
            <color indexed="81"/>
            <rFont val="Tahoma"/>
            <family val="2"/>
          </rPr>
          <t xml:space="preserve">
Per FOD is a new Unit.  Contributions began in 2018</t>
        </r>
      </text>
    </comment>
    <comment ref="LNZ19" authorId="0" shapeId="0" xr:uid="{2892D3DF-361A-4CD0-A9C4-4804F8E87321}">
      <text>
        <r>
          <rPr>
            <b/>
            <sz val="9"/>
            <color indexed="81"/>
            <rFont val="Tahoma"/>
            <family val="2"/>
          </rPr>
          <t>Becky Dzingeleski:</t>
        </r>
        <r>
          <rPr>
            <sz val="9"/>
            <color indexed="81"/>
            <rFont val="Tahoma"/>
            <family val="2"/>
          </rPr>
          <t xml:space="preserve">
Per FOD is a new Unit.  Contributions began in 2018</t>
        </r>
      </text>
    </comment>
    <comment ref="LOD19" authorId="0" shapeId="0" xr:uid="{121C686C-D820-4F60-AC22-C942CAE843DE}">
      <text>
        <r>
          <rPr>
            <b/>
            <sz val="9"/>
            <color indexed="81"/>
            <rFont val="Tahoma"/>
            <family val="2"/>
          </rPr>
          <t>Becky Dzingeleski:</t>
        </r>
        <r>
          <rPr>
            <sz val="9"/>
            <color indexed="81"/>
            <rFont val="Tahoma"/>
            <family val="2"/>
          </rPr>
          <t xml:space="preserve">
Per FOD is a new Unit.  Contributions began in 2018</t>
        </r>
      </text>
    </comment>
    <comment ref="LOH19" authorId="0" shapeId="0" xr:uid="{3ADF724C-48A4-4592-B5B3-359932F014C1}">
      <text>
        <r>
          <rPr>
            <b/>
            <sz val="9"/>
            <color indexed="81"/>
            <rFont val="Tahoma"/>
            <family val="2"/>
          </rPr>
          <t>Becky Dzingeleski:</t>
        </r>
        <r>
          <rPr>
            <sz val="9"/>
            <color indexed="81"/>
            <rFont val="Tahoma"/>
            <family val="2"/>
          </rPr>
          <t xml:space="preserve">
Per FOD is a new Unit.  Contributions began in 2018</t>
        </r>
      </text>
    </comment>
    <comment ref="LOL19" authorId="0" shapeId="0" xr:uid="{0EE2C383-05D8-41A3-A9BF-F2A7E3840A6E}">
      <text>
        <r>
          <rPr>
            <b/>
            <sz val="9"/>
            <color indexed="81"/>
            <rFont val="Tahoma"/>
            <family val="2"/>
          </rPr>
          <t>Becky Dzingeleski:</t>
        </r>
        <r>
          <rPr>
            <sz val="9"/>
            <color indexed="81"/>
            <rFont val="Tahoma"/>
            <family val="2"/>
          </rPr>
          <t xml:space="preserve">
Per FOD is a new Unit.  Contributions began in 2018</t>
        </r>
      </text>
    </comment>
    <comment ref="LOP19" authorId="0" shapeId="0" xr:uid="{F4BFD0ED-CCC4-46E3-AD93-A92856FE8408}">
      <text>
        <r>
          <rPr>
            <b/>
            <sz val="9"/>
            <color indexed="81"/>
            <rFont val="Tahoma"/>
            <family val="2"/>
          </rPr>
          <t>Becky Dzingeleski:</t>
        </r>
        <r>
          <rPr>
            <sz val="9"/>
            <color indexed="81"/>
            <rFont val="Tahoma"/>
            <family val="2"/>
          </rPr>
          <t xml:space="preserve">
Per FOD is a new Unit.  Contributions began in 2018</t>
        </r>
      </text>
    </comment>
    <comment ref="LOT19" authorId="0" shapeId="0" xr:uid="{C5447AE6-B0C1-471A-8926-B1073B3CBB29}">
      <text>
        <r>
          <rPr>
            <b/>
            <sz val="9"/>
            <color indexed="81"/>
            <rFont val="Tahoma"/>
            <family val="2"/>
          </rPr>
          <t>Becky Dzingeleski:</t>
        </r>
        <r>
          <rPr>
            <sz val="9"/>
            <color indexed="81"/>
            <rFont val="Tahoma"/>
            <family val="2"/>
          </rPr>
          <t xml:space="preserve">
Per FOD is a new Unit.  Contributions began in 2018</t>
        </r>
      </text>
    </comment>
    <comment ref="LOX19" authorId="0" shapeId="0" xr:uid="{1BF1EC85-B60A-4822-80E4-C22F08903FDD}">
      <text>
        <r>
          <rPr>
            <b/>
            <sz val="9"/>
            <color indexed="81"/>
            <rFont val="Tahoma"/>
            <family val="2"/>
          </rPr>
          <t>Becky Dzingeleski:</t>
        </r>
        <r>
          <rPr>
            <sz val="9"/>
            <color indexed="81"/>
            <rFont val="Tahoma"/>
            <family val="2"/>
          </rPr>
          <t xml:space="preserve">
Per FOD is a new Unit.  Contributions began in 2018</t>
        </r>
      </text>
    </comment>
    <comment ref="LPB19" authorId="0" shapeId="0" xr:uid="{D2D0E6A5-5B31-4C6C-B594-E30DD9282C71}">
      <text>
        <r>
          <rPr>
            <b/>
            <sz val="9"/>
            <color indexed="81"/>
            <rFont val="Tahoma"/>
            <family val="2"/>
          </rPr>
          <t>Becky Dzingeleski:</t>
        </r>
        <r>
          <rPr>
            <sz val="9"/>
            <color indexed="81"/>
            <rFont val="Tahoma"/>
            <family val="2"/>
          </rPr>
          <t xml:space="preserve">
Per FOD is a new Unit.  Contributions began in 2018</t>
        </r>
      </text>
    </comment>
    <comment ref="LPF19" authorId="0" shapeId="0" xr:uid="{857E7EC4-98B7-4E9D-AFE4-29CCAE13EE74}">
      <text>
        <r>
          <rPr>
            <b/>
            <sz val="9"/>
            <color indexed="81"/>
            <rFont val="Tahoma"/>
            <family val="2"/>
          </rPr>
          <t>Becky Dzingeleski:</t>
        </r>
        <r>
          <rPr>
            <sz val="9"/>
            <color indexed="81"/>
            <rFont val="Tahoma"/>
            <family val="2"/>
          </rPr>
          <t xml:space="preserve">
Per FOD is a new Unit.  Contributions began in 2018</t>
        </r>
      </text>
    </comment>
    <comment ref="LPJ19" authorId="0" shapeId="0" xr:uid="{E81849C8-816B-46E8-B83D-5537E42598B8}">
      <text>
        <r>
          <rPr>
            <b/>
            <sz val="9"/>
            <color indexed="81"/>
            <rFont val="Tahoma"/>
            <family val="2"/>
          </rPr>
          <t>Becky Dzingeleski:</t>
        </r>
        <r>
          <rPr>
            <sz val="9"/>
            <color indexed="81"/>
            <rFont val="Tahoma"/>
            <family val="2"/>
          </rPr>
          <t xml:space="preserve">
Per FOD is a new Unit.  Contributions began in 2018</t>
        </r>
      </text>
    </comment>
    <comment ref="LPN19" authorId="0" shapeId="0" xr:uid="{F5BE3BCA-4B49-4540-A01D-111526B65E59}">
      <text>
        <r>
          <rPr>
            <b/>
            <sz val="9"/>
            <color indexed="81"/>
            <rFont val="Tahoma"/>
            <family val="2"/>
          </rPr>
          <t>Becky Dzingeleski:</t>
        </r>
        <r>
          <rPr>
            <sz val="9"/>
            <color indexed="81"/>
            <rFont val="Tahoma"/>
            <family val="2"/>
          </rPr>
          <t xml:space="preserve">
Per FOD is a new Unit.  Contributions began in 2018</t>
        </r>
      </text>
    </comment>
    <comment ref="LPR19" authorId="0" shapeId="0" xr:uid="{F05C7C34-7F92-44D0-A570-FAC491481B28}">
      <text>
        <r>
          <rPr>
            <b/>
            <sz val="9"/>
            <color indexed="81"/>
            <rFont val="Tahoma"/>
            <family val="2"/>
          </rPr>
          <t>Becky Dzingeleski:</t>
        </r>
        <r>
          <rPr>
            <sz val="9"/>
            <color indexed="81"/>
            <rFont val="Tahoma"/>
            <family val="2"/>
          </rPr>
          <t xml:space="preserve">
Per FOD is a new Unit.  Contributions began in 2018</t>
        </r>
      </text>
    </comment>
    <comment ref="LPV19" authorId="0" shapeId="0" xr:uid="{724F7256-692D-48F4-AB91-40FB3AAF4065}">
      <text>
        <r>
          <rPr>
            <b/>
            <sz val="9"/>
            <color indexed="81"/>
            <rFont val="Tahoma"/>
            <family val="2"/>
          </rPr>
          <t>Becky Dzingeleski:</t>
        </r>
        <r>
          <rPr>
            <sz val="9"/>
            <color indexed="81"/>
            <rFont val="Tahoma"/>
            <family val="2"/>
          </rPr>
          <t xml:space="preserve">
Per FOD is a new Unit.  Contributions began in 2018</t>
        </r>
      </text>
    </comment>
    <comment ref="LPZ19" authorId="0" shapeId="0" xr:uid="{4302D2E9-66A7-4274-9157-2DDC6F775D12}">
      <text>
        <r>
          <rPr>
            <b/>
            <sz val="9"/>
            <color indexed="81"/>
            <rFont val="Tahoma"/>
            <family val="2"/>
          </rPr>
          <t>Becky Dzingeleski:</t>
        </r>
        <r>
          <rPr>
            <sz val="9"/>
            <color indexed="81"/>
            <rFont val="Tahoma"/>
            <family val="2"/>
          </rPr>
          <t xml:space="preserve">
Per FOD is a new Unit.  Contributions began in 2018</t>
        </r>
      </text>
    </comment>
    <comment ref="LQD19" authorId="0" shapeId="0" xr:uid="{13509DD3-3DA2-48ED-B663-2A7E058ED444}">
      <text>
        <r>
          <rPr>
            <b/>
            <sz val="9"/>
            <color indexed="81"/>
            <rFont val="Tahoma"/>
            <family val="2"/>
          </rPr>
          <t>Becky Dzingeleski:</t>
        </r>
        <r>
          <rPr>
            <sz val="9"/>
            <color indexed="81"/>
            <rFont val="Tahoma"/>
            <family val="2"/>
          </rPr>
          <t xml:space="preserve">
Per FOD is a new Unit.  Contributions began in 2018</t>
        </r>
      </text>
    </comment>
    <comment ref="LQH19" authorId="0" shapeId="0" xr:uid="{62E0E75B-61BE-4F1E-8EE4-70D1F4054FFD}">
      <text>
        <r>
          <rPr>
            <b/>
            <sz val="9"/>
            <color indexed="81"/>
            <rFont val="Tahoma"/>
            <family val="2"/>
          </rPr>
          <t>Becky Dzingeleski:</t>
        </r>
        <r>
          <rPr>
            <sz val="9"/>
            <color indexed="81"/>
            <rFont val="Tahoma"/>
            <family val="2"/>
          </rPr>
          <t xml:space="preserve">
Per FOD is a new Unit.  Contributions began in 2018</t>
        </r>
      </text>
    </comment>
    <comment ref="LQL19" authorId="0" shapeId="0" xr:uid="{BA27073D-AD22-4A81-86A8-E6B95AE38384}">
      <text>
        <r>
          <rPr>
            <b/>
            <sz val="9"/>
            <color indexed="81"/>
            <rFont val="Tahoma"/>
            <family val="2"/>
          </rPr>
          <t>Becky Dzingeleski:</t>
        </r>
        <r>
          <rPr>
            <sz val="9"/>
            <color indexed="81"/>
            <rFont val="Tahoma"/>
            <family val="2"/>
          </rPr>
          <t xml:space="preserve">
Per FOD is a new Unit.  Contributions began in 2018</t>
        </r>
      </text>
    </comment>
    <comment ref="LQP19" authorId="0" shapeId="0" xr:uid="{021AA120-C533-433F-8E7B-BD1EDA698FB3}">
      <text>
        <r>
          <rPr>
            <b/>
            <sz val="9"/>
            <color indexed="81"/>
            <rFont val="Tahoma"/>
            <family val="2"/>
          </rPr>
          <t>Becky Dzingeleski:</t>
        </r>
        <r>
          <rPr>
            <sz val="9"/>
            <color indexed="81"/>
            <rFont val="Tahoma"/>
            <family val="2"/>
          </rPr>
          <t xml:space="preserve">
Per FOD is a new Unit.  Contributions began in 2018</t>
        </r>
      </text>
    </comment>
    <comment ref="LQT19" authorId="0" shapeId="0" xr:uid="{0ACC1DEF-63B3-41C5-807B-D4093161009A}">
      <text>
        <r>
          <rPr>
            <b/>
            <sz val="9"/>
            <color indexed="81"/>
            <rFont val="Tahoma"/>
            <family val="2"/>
          </rPr>
          <t>Becky Dzingeleski:</t>
        </r>
        <r>
          <rPr>
            <sz val="9"/>
            <color indexed="81"/>
            <rFont val="Tahoma"/>
            <family val="2"/>
          </rPr>
          <t xml:space="preserve">
Per FOD is a new Unit.  Contributions began in 2018</t>
        </r>
      </text>
    </comment>
    <comment ref="LQX19" authorId="0" shapeId="0" xr:uid="{28005E89-FC23-419F-8523-684DA8BB0C6A}">
      <text>
        <r>
          <rPr>
            <b/>
            <sz val="9"/>
            <color indexed="81"/>
            <rFont val="Tahoma"/>
            <family val="2"/>
          </rPr>
          <t>Becky Dzingeleski:</t>
        </r>
        <r>
          <rPr>
            <sz val="9"/>
            <color indexed="81"/>
            <rFont val="Tahoma"/>
            <family val="2"/>
          </rPr>
          <t xml:space="preserve">
Per FOD is a new Unit.  Contributions began in 2018</t>
        </r>
      </text>
    </comment>
    <comment ref="LRB19" authorId="0" shapeId="0" xr:uid="{42F2A673-8043-4133-AEC1-BCBAE6DEE3B8}">
      <text>
        <r>
          <rPr>
            <b/>
            <sz val="9"/>
            <color indexed="81"/>
            <rFont val="Tahoma"/>
            <family val="2"/>
          </rPr>
          <t>Becky Dzingeleski:</t>
        </r>
        <r>
          <rPr>
            <sz val="9"/>
            <color indexed="81"/>
            <rFont val="Tahoma"/>
            <family val="2"/>
          </rPr>
          <t xml:space="preserve">
Per FOD is a new Unit.  Contributions began in 2018</t>
        </r>
      </text>
    </comment>
    <comment ref="LRF19" authorId="0" shapeId="0" xr:uid="{7EFB9914-3463-489C-939A-53E029283C41}">
      <text>
        <r>
          <rPr>
            <b/>
            <sz val="9"/>
            <color indexed="81"/>
            <rFont val="Tahoma"/>
            <family val="2"/>
          </rPr>
          <t>Becky Dzingeleski:</t>
        </r>
        <r>
          <rPr>
            <sz val="9"/>
            <color indexed="81"/>
            <rFont val="Tahoma"/>
            <family val="2"/>
          </rPr>
          <t xml:space="preserve">
Per FOD is a new Unit.  Contributions began in 2018</t>
        </r>
      </text>
    </comment>
    <comment ref="LRJ19" authorId="0" shapeId="0" xr:uid="{4D85944D-8587-4260-AEEA-042DF0B7A8E6}">
      <text>
        <r>
          <rPr>
            <b/>
            <sz val="9"/>
            <color indexed="81"/>
            <rFont val="Tahoma"/>
            <family val="2"/>
          </rPr>
          <t>Becky Dzingeleski:</t>
        </r>
        <r>
          <rPr>
            <sz val="9"/>
            <color indexed="81"/>
            <rFont val="Tahoma"/>
            <family val="2"/>
          </rPr>
          <t xml:space="preserve">
Per FOD is a new Unit.  Contributions began in 2018</t>
        </r>
      </text>
    </comment>
    <comment ref="LRN19" authorId="0" shapeId="0" xr:uid="{1D267F24-1229-4773-885A-E09BA00AA3FF}">
      <text>
        <r>
          <rPr>
            <b/>
            <sz val="9"/>
            <color indexed="81"/>
            <rFont val="Tahoma"/>
            <family val="2"/>
          </rPr>
          <t>Becky Dzingeleski:</t>
        </r>
        <r>
          <rPr>
            <sz val="9"/>
            <color indexed="81"/>
            <rFont val="Tahoma"/>
            <family val="2"/>
          </rPr>
          <t xml:space="preserve">
Per FOD is a new Unit.  Contributions began in 2018</t>
        </r>
      </text>
    </comment>
    <comment ref="LRR19" authorId="0" shapeId="0" xr:uid="{13CBBAB9-BAF3-4E17-9DAC-24372B6E4AB7}">
      <text>
        <r>
          <rPr>
            <b/>
            <sz val="9"/>
            <color indexed="81"/>
            <rFont val="Tahoma"/>
            <family val="2"/>
          </rPr>
          <t>Becky Dzingeleski:</t>
        </r>
        <r>
          <rPr>
            <sz val="9"/>
            <color indexed="81"/>
            <rFont val="Tahoma"/>
            <family val="2"/>
          </rPr>
          <t xml:space="preserve">
Per FOD is a new Unit.  Contributions began in 2018</t>
        </r>
      </text>
    </comment>
    <comment ref="LRV19" authorId="0" shapeId="0" xr:uid="{35D21AEF-D344-46BD-B086-803ECAFE3BD8}">
      <text>
        <r>
          <rPr>
            <b/>
            <sz val="9"/>
            <color indexed="81"/>
            <rFont val="Tahoma"/>
            <family val="2"/>
          </rPr>
          <t>Becky Dzingeleski:</t>
        </r>
        <r>
          <rPr>
            <sz val="9"/>
            <color indexed="81"/>
            <rFont val="Tahoma"/>
            <family val="2"/>
          </rPr>
          <t xml:space="preserve">
Per FOD is a new Unit.  Contributions began in 2018</t>
        </r>
      </text>
    </comment>
    <comment ref="LRZ19" authorId="0" shapeId="0" xr:uid="{AF6E6C03-AFAE-4E4C-944C-52106E4DD720}">
      <text>
        <r>
          <rPr>
            <b/>
            <sz val="9"/>
            <color indexed="81"/>
            <rFont val="Tahoma"/>
            <family val="2"/>
          </rPr>
          <t>Becky Dzingeleski:</t>
        </r>
        <r>
          <rPr>
            <sz val="9"/>
            <color indexed="81"/>
            <rFont val="Tahoma"/>
            <family val="2"/>
          </rPr>
          <t xml:space="preserve">
Per FOD is a new Unit.  Contributions began in 2018</t>
        </r>
      </text>
    </comment>
    <comment ref="LSD19" authorId="0" shapeId="0" xr:uid="{A0E551EA-C984-48FF-A6DC-B1442B1AD345}">
      <text>
        <r>
          <rPr>
            <b/>
            <sz val="9"/>
            <color indexed="81"/>
            <rFont val="Tahoma"/>
            <family val="2"/>
          </rPr>
          <t>Becky Dzingeleski:</t>
        </r>
        <r>
          <rPr>
            <sz val="9"/>
            <color indexed="81"/>
            <rFont val="Tahoma"/>
            <family val="2"/>
          </rPr>
          <t xml:space="preserve">
Per FOD is a new Unit.  Contributions began in 2018</t>
        </r>
      </text>
    </comment>
    <comment ref="LSH19" authorId="0" shapeId="0" xr:uid="{D32D579D-D18F-42A2-B8F8-74D872742434}">
      <text>
        <r>
          <rPr>
            <b/>
            <sz val="9"/>
            <color indexed="81"/>
            <rFont val="Tahoma"/>
            <family val="2"/>
          </rPr>
          <t>Becky Dzingeleski:</t>
        </r>
        <r>
          <rPr>
            <sz val="9"/>
            <color indexed="81"/>
            <rFont val="Tahoma"/>
            <family val="2"/>
          </rPr>
          <t xml:space="preserve">
Per FOD is a new Unit.  Contributions began in 2018</t>
        </r>
      </text>
    </comment>
    <comment ref="LSL19" authorId="0" shapeId="0" xr:uid="{3DDB6613-A33E-4798-9ABC-CAC000445105}">
      <text>
        <r>
          <rPr>
            <b/>
            <sz val="9"/>
            <color indexed="81"/>
            <rFont val="Tahoma"/>
            <family val="2"/>
          </rPr>
          <t>Becky Dzingeleski:</t>
        </r>
        <r>
          <rPr>
            <sz val="9"/>
            <color indexed="81"/>
            <rFont val="Tahoma"/>
            <family val="2"/>
          </rPr>
          <t xml:space="preserve">
Per FOD is a new Unit.  Contributions began in 2018</t>
        </r>
      </text>
    </comment>
    <comment ref="LSP19" authorId="0" shapeId="0" xr:uid="{4D38B3CD-BA71-4863-8453-D5DA3E74DE21}">
      <text>
        <r>
          <rPr>
            <b/>
            <sz val="9"/>
            <color indexed="81"/>
            <rFont val="Tahoma"/>
            <family val="2"/>
          </rPr>
          <t>Becky Dzingeleski:</t>
        </r>
        <r>
          <rPr>
            <sz val="9"/>
            <color indexed="81"/>
            <rFont val="Tahoma"/>
            <family val="2"/>
          </rPr>
          <t xml:space="preserve">
Per FOD is a new Unit.  Contributions began in 2018</t>
        </r>
      </text>
    </comment>
    <comment ref="LST19" authorId="0" shapeId="0" xr:uid="{B5BFCB98-4995-4FA7-80E3-E857DB5C2245}">
      <text>
        <r>
          <rPr>
            <b/>
            <sz val="9"/>
            <color indexed="81"/>
            <rFont val="Tahoma"/>
            <family val="2"/>
          </rPr>
          <t>Becky Dzingeleski:</t>
        </r>
        <r>
          <rPr>
            <sz val="9"/>
            <color indexed="81"/>
            <rFont val="Tahoma"/>
            <family val="2"/>
          </rPr>
          <t xml:space="preserve">
Per FOD is a new Unit.  Contributions began in 2018</t>
        </r>
      </text>
    </comment>
    <comment ref="LSX19" authorId="0" shapeId="0" xr:uid="{A98E2B1D-BC5D-4B4A-891A-F40C860A4730}">
      <text>
        <r>
          <rPr>
            <b/>
            <sz val="9"/>
            <color indexed="81"/>
            <rFont val="Tahoma"/>
            <family val="2"/>
          </rPr>
          <t>Becky Dzingeleski:</t>
        </r>
        <r>
          <rPr>
            <sz val="9"/>
            <color indexed="81"/>
            <rFont val="Tahoma"/>
            <family val="2"/>
          </rPr>
          <t xml:space="preserve">
Per FOD is a new Unit.  Contributions began in 2018</t>
        </r>
      </text>
    </comment>
    <comment ref="LTB19" authorId="0" shapeId="0" xr:uid="{675F410B-25C1-4476-B323-1F90311E8A3F}">
      <text>
        <r>
          <rPr>
            <b/>
            <sz val="9"/>
            <color indexed="81"/>
            <rFont val="Tahoma"/>
            <family val="2"/>
          </rPr>
          <t>Becky Dzingeleski:</t>
        </r>
        <r>
          <rPr>
            <sz val="9"/>
            <color indexed="81"/>
            <rFont val="Tahoma"/>
            <family val="2"/>
          </rPr>
          <t xml:space="preserve">
Per FOD is a new Unit.  Contributions began in 2018</t>
        </r>
      </text>
    </comment>
    <comment ref="LTF19" authorId="0" shapeId="0" xr:uid="{14A91FC6-7F75-43A5-8141-3BE02B0D287F}">
      <text>
        <r>
          <rPr>
            <b/>
            <sz val="9"/>
            <color indexed="81"/>
            <rFont val="Tahoma"/>
            <family val="2"/>
          </rPr>
          <t>Becky Dzingeleski:</t>
        </r>
        <r>
          <rPr>
            <sz val="9"/>
            <color indexed="81"/>
            <rFont val="Tahoma"/>
            <family val="2"/>
          </rPr>
          <t xml:space="preserve">
Per FOD is a new Unit.  Contributions began in 2018</t>
        </r>
      </text>
    </comment>
    <comment ref="LTJ19" authorId="0" shapeId="0" xr:uid="{72F019F6-79FD-4F65-805B-94C84B1701AE}">
      <text>
        <r>
          <rPr>
            <b/>
            <sz val="9"/>
            <color indexed="81"/>
            <rFont val="Tahoma"/>
            <family val="2"/>
          </rPr>
          <t>Becky Dzingeleski:</t>
        </r>
        <r>
          <rPr>
            <sz val="9"/>
            <color indexed="81"/>
            <rFont val="Tahoma"/>
            <family val="2"/>
          </rPr>
          <t xml:space="preserve">
Per FOD is a new Unit.  Contributions began in 2018</t>
        </r>
      </text>
    </comment>
    <comment ref="LTN19" authorId="0" shapeId="0" xr:uid="{9D3B368C-E995-46B8-9BDB-9C2DF6D2AC2E}">
      <text>
        <r>
          <rPr>
            <b/>
            <sz val="9"/>
            <color indexed="81"/>
            <rFont val="Tahoma"/>
            <family val="2"/>
          </rPr>
          <t>Becky Dzingeleski:</t>
        </r>
        <r>
          <rPr>
            <sz val="9"/>
            <color indexed="81"/>
            <rFont val="Tahoma"/>
            <family val="2"/>
          </rPr>
          <t xml:space="preserve">
Per FOD is a new Unit.  Contributions began in 2018</t>
        </r>
      </text>
    </comment>
    <comment ref="LTR19" authorId="0" shapeId="0" xr:uid="{39D9A3EF-9766-4498-B4D0-F342A4CFE0B0}">
      <text>
        <r>
          <rPr>
            <b/>
            <sz val="9"/>
            <color indexed="81"/>
            <rFont val="Tahoma"/>
            <family val="2"/>
          </rPr>
          <t>Becky Dzingeleski:</t>
        </r>
        <r>
          <rPr>
            <sz val="9"/>
            <color indexed="81"/>
            <rFont val="Tahoma"/>
            <family val="2"/>
          </rPr>
          <t xml:space="preserve">
Per FOD is a new Unit.  Contributions began in 2018</t>
        </r>
      </text>
    </comment>
    <comment ref="LTV19" authorId="0" shapeId="0" xr:uid="{5BD00D65-55C8-4282-B72B-EC9E8ABA527E}">
      <text>
        <r>
          <rPr>
            <b/>
            <sz val="9"/>
            <color indexed="81"/>
            <rFont val="Tahoma"/>
            <family val="2"/>
          </rPr>
          <t>Becky Dzingeleski:</t>
        </r>
        <r>
          <rPr>
            <sz val="9"/>
            <color indexed="81"/>
            <rFont val="Tahoma"/>
            <family val="2"/>
          </rPr>
          <t xml:space="preserve">
Per FOD is a new Unit.  Contributions began in 2018</t>
        </r>
      </text>
    </comment>
    <comment ref="LTZ19" authorId="0" shapeId="0" xr:uid="{49457E97-E148-4B3B-91A3-09C389C2A3F5}">
      <text>
        <r>
          <rPr>
            <b/>
            <sz val="9"/>
            <color indexed="81"/>
            <rFont val="Tahoma"/>
            <family val="2"/>
          </rPr>
          <t>Becky Dzingeleski:</t>
        </r>
        <r>
          <rPr>
            <sz val="9"/>
            <color indexed="81"/>
            <rFont val="Tahoma"/>
            <family val="2"/>
          </rPr>
          <t xml:space="preserve">
Per FOD is a new Unit.  Contributions began in 2018</t>
        </r>
      </text>
    </comment>
    <comment ref="LUD19" authorId="0" shapeId="0" xr:uid="{6894B876-3ABA-4CBC-8D28-08A2739E3C14}">
      <text>
        <r>
          <rPr>
            <b/>
            <sz val="9"/>
            <color indexed="81"/>
            <rFont val="Tahoma"/>
            <family val="2"/>
          </rPr>
          <t>Becky Dzingeleski:</t>
        </r>
        <r>
          <rPr>
            <sz val="9"/>
            <color indexed="81"/>
            <rFont val="Tahoma"/>
            <family val="2"/>
          </rPr>
          <t xml:space="preserve">
Per FOD is a new Unit.  Contributions began in 2018</t>
        </r>
      </text>
    </comment>
    <comment ref="LUH19" authorId="0" shapeId="0" xr:uid="{4BC6AE87-654A-4849-BF74-5C8032AA3B9A}">
      <text>
        <r>
          <rPr>
            <b/>
            <sz val="9"/>
            <color indexed="81"/>
            <rFont val="Tahoma"/>
            <family val="2"/>
          </rPr>
          <t>Becky Dzingeleski:</t>
        </r>
        <r>
          <rPr>
            <sz val="9"/>
            <color indexed="81"/>
            <rFont val="Tahoma"/>
            <family val="2"/>
          </rPr>
          <t xml:space="preserve">
Per FOD is a new Unit.  Contributions began in 2018</t>
        </r>
      </text>
    </comment>
    <comment ref="LUL19" authorId="0" shapeId="0" xr:uid="{EF34B0D7-B034-4B59-992A-4489642D65B1}">
      <text>
        <r>
          <rPr>
            <b/>
            <sz val="9"/>
            <color indexed="81"/>
            <rFont val="Tahoma"/>
            <family val="2"/>
          </rPr>
          <t>Becky Dzingeleski:</t>
        </r>
        <r>
          <rPr>
            <sz val="9"/>
            <color indexed="81"/>
            <rFont val="Tahoma"/>
            <family val="2"/>
          </rPr>
          <t xml:space="preserve">
Per FOD is a new Unit.  Contributions began in 2018</t>
        </r>
      </text>
    </comment>
    <comment ref="LUP19" authorId="0" shapeId="0" xr:uid="{BF9EE5A9-9BA5-440C-B34D-EA121BB3EC68}">
      <text>
        <r>
          <rPr>
            <b/>
            <sz val="9"/>
            <color indexed="81"/>
            <rFont val="Tahoma"/>
            <family val="2"/>
          </rPr>
          <t>Becky Dzingeleski:</t>
        </r>
        <r>
          <rPr>
            <sz val="9"/>
            <color indexed="81"/>
            <rFont val="Tahoma"/>
            <family val="2"/>
          </rPr>
          <t xml:space="preserve">
Per FOD is a new Unit.  Contributions began in 2018</t>
        </r>
      </text>
    </comment>
    <comment ref="LUT19" authorId="0" shapeId="0" xr:uid="{DD4F27F6-550F-4617-8674-C538E5083D38}">
      <text>
        <r>
          <rPr>
            <b/>
            <sz val="9"/>
            <color indexed="81"/>
            <rFont val="Tahoma"/>
            <family val="2"/>
          </rPr>
          <t>Becky Dzingeleski:</t>
        </r>
        <r>
          <rPr>
            <sz val="9"/>
            <color indexed="81"/>
            <rFont val="Tahoma"/>
            <family val="2"/>
          </rPr>
          <t xml:space="preserve">
Per FOD is a new Unit.  Contributions began in 2018</t>
        </r>
      </text>
    </comment>
    <comment ref="LUX19" authorId="0" shapeId="0" xr:uid="{BFD540D0-4028-49BE-996A-E0C9BDA25E7E}">
      <text>
        <r>
          <rPr>
            <b/>
            <sz val="9"/>
            <color indexed="81"/>
            <rFont val="Tahoma"/>
            <family val="2"/>
          </rPr>
          <t>Becky Dzingeleski:</t>
        </r>
        <r>
          <rPr>
            <sz val="9"/>
            <color indexed="81"/>
            <rFont val="Tahoma"/>
            <family val="2"/>
          </rPr>
          <t xml:space="preserve">
Per FOD is a new Unit.  Contributions began in 2018</t>
        </r>
      </text>
    </comment>
    <comment ref="LVB19" authorId="0" shapeId="0" xr:uid="{EF8990E1-D174-41FC-BAE3-F0691EE7782D}">
      <text>
        <r>
          <rPr>
            <b/>
            <sz val="9"/>
            <color indexed="81"/>
            <rFont val="Tahoma"/>
            <family val="2"/>
          </rPr>
          <t>Becky Dzingeleski:</t>
        </r>
        <r>
          <rPr>
            <sz val="9"/>
            <color indexed="81"/>
            <rFont val="Tahoma"/>
            <family val="2"/>
          </rPr>
          <t xml:space="preserve">
Per FOD is a new Unit.  Contributions began in 2018</t>
        </r>
      </text>
    </comment>
    <comment ref="LVF19" authorId="0" shapeId="0" xr:uid="{7E1383C9-9ED1-41B5-B982-47902B6A5A87}">
      <text>
        <r>
          <rPr>
            <b/>
            <sz val="9"/>
            <color indexed="81"/>
            <rFont val="Tahoma"/>
            <family val="2"/>
          </rPr>
          <t>Becky Dzingeleski:</t>
        </r>
        <r>
          <rPr>
            <sz val="9"/>
            <color indexed="81"/>
            <rFont val="Tahoma"/>
            <family val="2"/>
          </rPr>
          <t xml:space="preserve">
Per FOD is a new Unit.  Contributions began in 2018</t>
        </r>
      </text>
    </comment>
    <comment ref="LVJ19" authorId="0" shapeId="0" xr:uid="{BAB11661-1EE8-48FF-BFE7-189504568943}">
      <text>
        <r>
          <rPr>
            <b/>
            <sz val="9"/>
            <color indexed="81"/>
            <rFont val="Tahoma"/>
            <family val="2"/>
          </rPr>
          <t>Becky Dzingeleski:</t>
        </r>
        <r>
          <rPr>
            <sz val="9"/>
            <color indexed="81"/>
            <rFont val="Tahoma"/>
            <family val="2"/>
          </rPr>
          <t xml:space="preserve">
Per FOD is a new Unit.  Contributions began in 2018</t>
        </r>
      </text>
    </comment>
    <comment ref="LVN19" authorId="0" shapeId="0" xr:uid="{A56A733B-7B93-4CB8-BF4B-801B393C8FD9}">
      <text>
        <r>
          <rPr>
            <b/>
            <sz val="9"/>
            <color indexed="81"/>
            <rFont val="Tahoma"/>
            <family val="2"/>
          </rPr>
          <t>Becky Dzingeleski:</t>
        </r>
        <r>
          <rPr>
            <sz val="9"/>
            <color indexed="81"/>
            <rFont val="Tahoma"/>
            <family val="2"/>
          </rPr>
          <t xml:space="preserve">
Per FOD is a new Unit.  Contributions began in 2018</t>
        </r>
      </text>
    </comment>
    <comment ref="LVR19" authorId="0" shapeId="0" xr:uid="{E44473BB-0935-4C80-9EE3-1F3B955C7E14}">
      <text>
        <r>
          <rPr>
            <b/>
            <sz val="9"/>
            <color indexed="81"/>
            <rFont val="Tahoma"/>
            <family val="2"/>
          </rPr>
          <t>Becky Dzingeleski:</t>
        </r>
        <r>
          <rPr>
            <sz val="9"/>
            <color indexed="81"/>
            <rFont val="Tahoma"/>
            <family val="2"/>
          </rPr>
          <t xml:space="preserve">
Per FOD is a new Unit.  Contributions began in 2018</t>
        </r>
      </text>
    </comment>
    <comment ref="LVV19" authorId="0" shapeId="0" xr:uid="{0A2CD291-9C1E-43EC-8774-0060C7901F4D}">
      <text>
        <r>
          <rPr>
            <b/>
            <sz val="9"/>
            <color indexed="81"/>
            <rFont val="Tahoma"/>
            <family val="2"/>
          </rPr>
          <t>Becky Dzingeleski:</t>
        </r>
        <r>
          <rPr>
            <sz val="9"/>
            <color indexed="81"/>
            <rFont val="Tahoma"/>
            <family val="2"/>
          </rPr>
          <t xml:space="preserve">
Per FOD is a new Unit.  Contributions began in 2018</t>
        </r>
      </text>
    </comment>
    <comment ref="LVZ19" authorId="0" shapeId="0" xr:uid="{36E6DDF7-0077-4CF8-B31A-73AB5F4F97A9}">
      <text>
        <r>
          <rPr>
            <b/>
            <sz val="9"/>
            <color indexed="81"/>
            <rFont val="Tahoma"/>
            <family val="2"/>
          </rPr>
          <t>Becky Dzingeleski:</t>
        </r>
        <r>
          <rPr>
            <sz val="9"/>
            <color indexed="81"/>
            <rFont val="Tahoma"/>
            <family val="2"/>
          </rPr>
          <t xml:space="preserve">
Per FOD is a new Unit.  Contributions began in 2018</t>
        </r>
      </text>
    </comment>
    <comment ref="LWD19" authorId="0" shapeId="0" xr:uid="{719997E3-7076-4440-A1E1-1AAD20D623E2}">
      <text>
        <r>
          <rPr>
            <b/>
            <sz val="9"/>
            <color indexed="81"/>
            <rFont val="Tahoma"/>
            <family val="2"/>
          </rPr>
          <t>Becky Dzingeleski:</t>
        </r>
        <r>
          <rPr>
            <sz val="9"/>
            <color indexed="81"/>
            <rFont val="Tahoma"/>
            <family val="2"/>
          </rPr>
          <t xml:space="preserve">
Per FOD is a new Unit.  Contributions began in 2018</t>
        </r>
      </text>
    </comment>
    <comment ref="LWH19" authorId="0" shapeId="0" xr:uid="{E4837F3A-1FEC-45F8-8509-9FA83A93FB23}">
      <text>
        <r>
          <rPr>
            <b/>
            <sz val="9"/>
            <color indexed="81"/>
            <rFont val="Tahoma"/>
            <family val="2"/>
          </rPr>
          <t>Becky Dzingeleski:</t>
        </r>
        <r>
          <rPr>
            <sz val="9"/>
            <color indexed="81"/>
            <rFont val="Tahoma"/>
            <family val="2"/>
          </rPr>
          <t xml:space="preserve">
Per FOD is a new Unit.  Contributions began in 2018</t>
        </r>
      </text>
    </comment>
    <comment ref="LWL19" authorId="0" shapeId="0" xr:uid="{8BAE3264-CE14-4AC4-96BC-52FA30EF0D79}">
      <text>
        <r>
          <rPr>
            <b/>
            <sz val="9"/>
            <color indexed="81"/>
            <rFont val="Tahoma"/>
            <family val="2"/>
          </rPr>
          <t>Becky Dzingeleski:</t>
        </r>
        <r>
          <rPr>
            <sz val="9"/>
            <color indexed="81"/>
            <rFont val="Tahoma"/>
            <family val="2"/>
          </rPr>
          <t xml:space="preserve">
Per FOD is a new Unit.  Contributions began in 2018</t>
        </r>
      </text>
    </comment>
    <comment ref="LWP19" authorId="0" shapeId="0" xr:uid="{1BF4BF94-6AA1-41B0-9DA4-8F180C22EF7D}">
      <text>
        <r>
          <rPr>
            <b/>
            <sz val="9"/>
            <color indexed="81"/>
            <rFont val="Tahoma"/>
            <family val="2"/>
          </rPr>
          <t>Becky Dzingeleski:</t>
        </r>
        <r>
          <rPr>
            <sz val="9"/>
            <color indexed="81"/>
            <rFont val="Tahoma"/>
            <family val="2"/>
          </rPr>
          <t xml:space="preserve">
Per FOD is a new Unit.  Contributions began in 2018</t>
        </r>
      </text>
    </comment>
    <comment ref="LWT19" authorId="0" shapeId="0" xr:uid="{83BFFB77-AAF0-4FE0-804E-295B13FF0C59}">
      <text>
        <r>
          <rPr>
            <b/>
            <sz val="9"/>
            <color indexed="81"/>
            <rFont val="Tahoma"/>
            <family val="2"/>
          </rPr>
          <t>Becky Dzingeleski:</t>
        </r>
        <r>
          <rPr>
            <sz val="9"/>
            <color indexed="81"/>
            <rFont val="Tahoma"/>
            <family val="2"/>
          </rPr>
          <t xml:space="preserve">
Per FOD is a new Unit.  Contributions began in 2018</t>
        </r>
      </text>
    </comment>
    <comment ref="LWX19" authorId="0" shapeId="0" xr:uid="{272423D2-EE09-45C6-AE2B-96DB60927C36}">
      <text>
        <r>
          <rPr>
            <b/>
            <sz val="9"/>
            <color indexed="81"/>
            <rFont val="Tahoma"/>
            <family val="2"/>
          </rPr>
          <t>Becky Dzingeleski:</t>
        </r>
        <r>
          <rPr>
            <sz val="9"/>
            <color indexed="81"/>
            <rFont val="Tahoma"/>
            <family val="2"/>
          </rPr>
          <t xml:space="preserve">
Per FOD is a new Unit.  Contributions began in 2018</t>
        </r>
      </text>
    </comment>
    <comment ref="LXB19" authorId="0" shapeId="0" xr:uid="{029A1ECB-4AD9-43AA-92DB-B61EE541E2D6}">
      <text>
        <r>
          <rPr>
            <b/>
            <sz val="9"/>
            <color indexed="81"/>
            <rFont val="Tahoma"/>
            <family val="2"/>
          </rPr>
          <t>Becky Dzingeleski:</t>
        </r>
        <r>
          <rPr>
            <sz val="9"/>
            <color indexed="81"/>
            <rFont val="Tahoma"/>
            <family val="2"/>
          </rPr>
          <t xml:space="preserve">
Per FOD is a new Unit.  Contributions began in 2018</t>
        </r>
      </text>
    </comment>
    <comment ref="LXF19" authorId="0" shapeId="0" xr:uid="{BED27447-7D4F-4490-8753-97C4502208DC}">
      <text>
        <r>
          <rPr>
            <b/>
            <sz val="9"/>
            <color indexed="81"/>
            <rFont val="Tahoma"/>
            <family val="2"/>
          </rPr>
          <t>Becky Dzingeleski:</t>
        </r>
        <r>
          <rPr>
            <sz val="9"/>
            <color indexed="81"/>
            <rFont val="Tahoma"/>
            <family val="2"/>
          </rPr>
          <t xml:space="preserve">
Per FOD is a new Unit.  Contributions began in 2018</t>
        </r>
      </text>
    </comment>
    <comment ref="LXJ19" authorId="0" shapeId="0" xr:uid="{61A68E36-D3FC-49CA-A4A7-9EEA33C17785}">
      <text>
        <r>
          <rPr>
            <b/>
            <sz val="9"/>
            <color indexed="81"/>
            <rFont val="Tahoma"/>
            <family val="2"/>
          </rPr>
          <t>Becky Dzingeleski:</t>
        </r>
        <r>
          <rPr>
            <sz val="9"/>
            <color indexed="81"/>
            <rFont val="Tahoma"/>
            <family val="2"/>
          </rPr>
          <t xml:space="preserve">
Per FOD is a new Unit.  Contributions began in 2018</t>
        </r>
      </text>
    </comment>
    <comment ref="LXN19" authorId="0" shapeId="0" xr:uid="{93F0FBF4-1B16-4E98-8D81-3371673857AF}">
      <text>
        <r>
          <rPr>
            <b/>
            <sz val="9"/>
            <color indexed="81"/>
            <rFont val="Tahoma"/>
            <family val="2"/>
          </rPr>
          <t>Becky Dzingeleski:</t>
        </r>
        <r>
          <rPr>
            <sz val="9"/>
            <color indexed="81"/>
            <rFont val="Tahoma"/>
            <family val="2"/>
          </rPr>
          <t xml:space="preserve">
Per FOD is a new Unit.  Contributions began in 2018</t>
        </r>
      </text>
    </comment>
    <comment ref="LXR19" authorId="0" shapeId="0" xr:uid="{B1D7A5D8-1D41-490C-97BE-99787257B60B}">
      <text>
        <r>
          <rPr>
            <b/>
            <sz val="9"/>
            <color indexed="81"/>
            <rFont val="Tahoma"/>
            <family val="2"/>
          </rPr>
          <t>Becky Dzingeleski:</t>
        </r>
        <r>
          <rPr>
            <sz val="9"/>
            <color indexed="81"/>
            <rFont val="Tahoma"/>
            <family val="2"/>
          </rPr>
          <t xml:space="preserve">
Per FOD is a new Unit.  Contributions began in 2018</t>
        </r>
      </text>
    </comment>
    <comment ref="LXV19" authorId="0" shapeId="0" xr:uid="{BC875BF7-9C48-4E6C-9128-42B93155900D}">
      <text>
        <r>
          <rPr>
            <b/>
            <sz val="9"/>
            <color indexed="81"/>
            <rFont val="Tahoma"/>
            <family val="2"/>
          </rPr>
          <t>Becky Dzingeleski:</t>
        </r>
        <r>
          <rPr>
            <sz val="9"/>
            <color indexed="81"/>
            <rFont val="Tahoma"/>
            <family val="2"/>
          </rPr>
          <t xml:space="preserve">
Per FOD is a new Unit.  Contributions began in 2018</t>
        </r>
      </text>
    </comment>
    <comment ref="LXZ19" authorId="0" shapeId="0" xr:uid="{FA163428-E0B7-4FEA-AF53-E7290C0464C2}">
      <text>
        <r>
          <rPr>
            <b/>
            <sz val="9"/>
            <color indexed="81"/>
            <rFont val="Tahoma"/>
            <family val="2"/>
          </rPr>
          <t>Becky Dzingeleski:</t>
        </r>
        <r>
          <rPr>
            <sz val="9"/>
            <color indexed="81"/>
            <rFont val="Tahoma"/>
            <family val="2"/>
          </rPr>
          <t xml:space="preserve">
Per FOD is a new Unit.  Contributions began in 2018</t>
        </r>
      </text>
    </comment>
    <comment ref="LYD19" authorId="0" shapeId="0" xr:uid="{C15201B6-E1D5-4B54-8AF9-A58F0B506D31}">
      <text>
        <r>
          <rPr>
            <b/>
            <sz val="9"/>
            <color indexed="81"/>
            <rFont val="Tahoma"/>
            <family val="2"/>
          </rPr>
          <t>Becky Dzingeleski:</t>
        </r>
        <r>
          <rPr>
            <sz val="9"/>
            <color indexed="81"/>
            <rFont val="Tahoma"/>
            <family val="2"/>
          </rPr>
          <t xml:space="preserve">
Per FOD is a new Unit.  Contributions began in 2018</t>
        </r>
      </text>
    </comment>
    <comment ref="LYH19" authorId="0" shapeId="0" xr:uid="{289C1817-A8F3-4814-A8A2-9C22E8C31AE0}">
      <text>
        <r>
          <rPr>
            <b/>
            <sz val="9"/>
            <color indexed="81"/>
            <rFont val="Tahoma"/>
            <family val="2"/>
          </rPr>
          <t>Becky Dzingeleski:</t>
        </r>
        <r>
          <rPr>
            <sz val="9"/>
            <color indexed="81"/>
            <rFont val="Tahoma"/>
            <family val="2"/>
          </rPr>
          <t xml:space="preserve">
Per FOD is a new Unit.  Contributions began in 2018</t>
        </r>
      </text>
    </comment>
    <comment ref="LYL19" authorId="0" shapeId="0" xr:uid="{C72C1B79-47EE-4B85-9FCE-54B08E8CDC9D}">
      <text>
        <r>
          <rPr>
            <b/>
            <sz val="9"/>
            <color indexed="81"/>
            <rFont val="Tahoma"/>
            <family val="2"/>
          </rPr>
          <t>Becky Dzingeleski:</t>
        </r>
        <r>
          <rPr>
            <sz val="9"/>
            <color indexed="81"/>
            <rFont val="Tahoma"/>
            <family val="2"/>
          </rPr>
          <t xml:space="preserve">
Per FOD is a new Unit.  Contributions began in 2018</t>
        </r>
      </text>
    </comment>
    <comment ref="LYP19" authorId="0" shapeId="0" xr:uid="{BDEE2C60-94A7-444B-A40D-CD15F0FB19EB}">
      <text>
        <r>
          <rPr>
            <b/>
            <sz val="9"/>
            <color indexed="81"/>
            <rFont val="Tahoma"/>
            <family val="2"/>
          </rPr>
          <t>Becky Dzingeleski:</t>
        </r>
        <r>
          <rPr>
            <sz val="9"/>
            <color indexed="81"/>
            <rFont val="Tahoma"/>
            <family val="2"/>
          </rPr>
          <t xml:space="preserve">
Per FOD is a new Unit.  Contributions began in 2018</t>
        </r>
      </text>
    </comment>
    <comment ref="LYT19" authorId="0" shapeId="0" xr:uid="{A9A91BCE-7F11-492D-B19C-0BFC60F3970F}">
      <text>
        <r>
          <rPr>
            <b/>
            <sz val="9"/>
            <color indexed="81"/>
            <rFont val="Tahoma"/>
            <family val="2"/>
          </rPr>
          <t>Becky Dzingeleski:</t>
        </r>
        <r>
          <rPr>
            <sz val="9"/>
            <color indexed="81"/>
            <rFont val="Tahoma"/>
            <family val="2"/>
          </rPr>
          <t xml:space="preserve">
Per FOD is a new Unit.  Contributions began in 2018</t>
        </r>
      </text>
    </comment>
    <comment ref="LYX19" authorId="0" shapeId="0" xr:uid="{E7839D90-4E49-424B-9026-608BFBB6050D}">
      <text>
        <r>
          <rPr>
            <b/>
            <sz val="9"/>
            <color indexed="81"/>
            <rFont val="Tahoma"/>
            <family val="2"/>
          </rPr>
          <t>Becky Dzingeleski:</t>
        </r>
        <r>
          <rPr>
            <sz val="9"/>
            <color indexed="81"/>
            <rFont val="Tahoma"/>
            <family val="2"/>
          </rPr>
          <t xml:space="preserve">
Per FOD is a new Unit.  Contributions began in 2018</t>
        </r>
      </text>
    </comment>
    <comment ref="LZB19" authorId="0" shapeId="0" xr:uid="{097FEB0F-386E-4543-94E9-3458FDD1B22E}">
      <text>
        <r>
          <rPr>
            <b/>
            <sz val="9"/>
            <color indexed="81"/>
            <rFont val="Tahoma"/>
            <family val="2"/>
          </rPr>
          <t>Becky Dzingeleski:</t>
        </r>
        <r>
          <rPr>
            <sz val="9"/>
            <color indexed="81"/>
            <rFont val="Tahoma"/>
            <family val="2"/>
          </rPr>
          <t xml:space="preserve">
Per FOD is a new Unit.  Contributions began in 2018</t>
        </r>
      </text>
    </comment>
    <comment ref="LZF19" authorId="0" shapeId="0" xr:uid="{11E65999-0101-4DEB-A86F-B5D9FBAEED03}">
      <text>
        <r>
          <rPr>
            <b/>
            <sz val="9"/>
            <color indexed="81"/>
            <rFont val="Tahoma"/>
            <family val="2"/>
          </rPr>
          <t>Becky Dzingeleski:</t>
        </r>
        <r>
          <rPr>
            <sz val="9"/>
            <color indexed="81"/>
            <rFont val="Tahoma"/>
            <family val="2"/>
          </rPr>
          <t xml:space="preserve">
Per FOD is a new Unit.  Contributions began in 2018</t>
        </r>
      </text>
    </comment>
    <comment ref="LZJ19" authorId="0" shapeId="0" xr:uid="{0EDF28B5-8294-445A-954F-0344228F0A23}">
      <text>
        <r>
          <rPr>
            <b/>
            <sz val="9"/>
            <color indexed="81"/>
            <rFont val="Tahoma"/>
            <family val="2"/>
          </rPr>
          <t>Becky Dzingeleski:</t>
        </r>
        <r>
          <rPr>
            <sz val="9"/>
            <color indexed="81"/>
            <rFont val="Tahoma"/>
            <family val="2"/>
          </rPr>
          <t xml:space="preserve">
Per FOD is a new Unit.  Contributions began in 2018</t>
        </r>
      </text>
    </comment>
    <comment ref="LZN19" authorId="0" shapeId="0" xr:uid="{4A8EBD44-DADB-4F2C-9DC9-0D67E7F8A32C}">
      <text>
        <r>
          <rPr>
            <b/>
            <sz val="9"/>
            <color indexed="81"/>
            <rFont val="Tahoma"/>
            <family val="2"/>
          </rPr>
          <t>Becky Dzingeleski:</t>
        </r>
        <r>
          <rPr>
            <sz val="9"/>
            <color indexed="81"/>
            <rFont val="Tahoma"/>
            <family val="2"/>
          </rPr>
          <t xml:space="preserve">
Per FOD is a new Unit.  Contributions began in 2018</t>
        </r>
      </text>
    </comment>
    <comment ref="LZR19" authorId="0" shapeId="0" xr:uid="{3D0DDE3B-1BE1-4CFC-9833-4426EA8506B6}">
      <text>
        <r>
          <rPr>
            <b/>
            <sz val="9"/>
            <color indexed="81"/>
            <rFont val="Tahoma"/>
            <family val="2"/>
          </rPr>
          <t>Becky Dzingeleski:</t>
        </r>
        <r>
          <rPr>
            <sz val="9"/>
            <color indexed="81"/>
            <rFont val="Tahoma"/>
            <family val="2"/>
          </rPr>
          <t xml:space="preserve">
Per FOD is a new Unit.  Contributions began in 2018</t>
        </r>
      </text>
    </comment>
    <comment ref="LZV19" authorId="0" shapeId="0" xr:uid="{F740B512-F8E6-42BE-87C6-97982A2B4ED9}">
      <text>
        <r>
          <rPr>
            <b/>
            <sz val="9"/>
            <color indexed="81"/>
            <rFont val="Tahoma"/>
            <family val="2"/>
          </rPr>
          <t>Becky Dzingeleski:</t>
        </r>
        <r>
          <rPr>
            <sz val="9"/>
            <color indexed="81"/>
            <rFont val="Tahoma"/>
            <family val="2"/>
          </rPr>
          <t xml:space="preserve">
Per FOD is a new Unit.  Contributions began in 2018</t>
        </r>
      </text>
    </comment>
    <comment ref="LZZ19" authorId="0" shapeId="0" xr:uid="{4B45C7D5-C5F6-43DB-A717-B850278F461B}">
      <text>
        <r>
          <rPr>
            <b/>
            <sz val="9"/>
            <color indexed="81"/>
            <rFont val="Tahoma"/>
            <family val="2"/>
          </rPr>
          <t>Becky Dzingeleski:</t>
        </r>
        <r>
          <rPr>
            <sz val="9"/>
            <color indexed="81"/>
            <rFont val="Tahoma"/>
            <family val="2"/>
          </rPr>
          <t xml:space="preserve">
Per FOD is a new Unit.  Contributions began in 2018</t>
        </r>
      </text>
    </comment>
    <comment ref="MAD19" authorId="0" shapeId="0" xr:uid="{9B6FC350-7D63-450A-89AE-3C7AFE3C6345}">
      <text>
        <r>
          <rPr>
            <b/>
            <sz val="9"/>
            <color indexed="81"/>
            <rFont val="Tahoma"/>
            <family val="2"/>
          </rPr>
          <t>Becky Dzingeleski:</t>
        </r>
        <r>
          <rPr>
            <sz val="9"/>
            <color indexed="81"/>
            <rFont val="Tahoma"/>
            <family val="2"/>
          </rPr>
          <t xml:space="preserve">
Per FOD is a new Unit.  Contributions began in 2018</t>
        </r>
      </text>
    </comment>
    <comment ref="MAH19" authorId="0" shapeId="0" xr:uid="{EA6724FC-25DE-4F08-8C35-164D898B51D1}">
      <text>
        <r>
          <rPr>
            <b/>
            <sz val="9"/>
            <color indexed="81"/>
            <rFont val="Tahoma"/>
            <family val="2"/>
          </rPr>
          <t>Becky Dzingeleski:</t>
        </r>
        <r>
          <rPr>
            <sz val="9"/>
            <color indexed="81"/>
            <rFont val="Tahoma"/>
            <family val="2"/>
          </rPr>
          <t xml:space="preserve">
Per FOD is a new Unit.  Contributions began in 2018</t>
        </r>
      </text>
    </comment>
    <comment ref="MAL19" authorId="0" shapeId="0" xr:uid="{F2063E42-701E-4A1B-BF25-52AED2F39275}">
      <text>
        <r>
          <rPr>
            <b/>
            <sz val="9"/>
            <color indexed="81"/>
            <rFont val="Tahoma"/>
            <family val="2"/>
          </rPr>
          <t>Becky Dzingeleski:</t>
        </r>
        <r>
          <rPr>
            <sz val="9"/>
            <color indexed="81"/>
            <rFont val="Tahoma"/>
            <family val="2"/>
          </rPr>
          <t xml:space="preserve">
Per FOD is a new Unit.  Contributions began in 2018</t>
        </r>
      </text>
    </comment>
    <comment ref="MAP19" authorId="0" shapeId="0" xr:uid="{5C2733FB-F1FC-4546-8F5F-9AFC060833E4}">
      <text>
        <r>
          <rPr>
            <b/>
            <sz val="9"/>
            <color indexed="81"/>
            <rFont val="Tahoma"/>
            <family val="2"/>
          </rPr>
          <t>Becky Dzingeleski:</t>
        </r>
        <r>
          <rPr>
            <sz val="9"/>
            <color indexed="81"/>
            <rFont val="Tahoma"/>
            <family val="2"/>
          </rPr>
          <t xml:space="preserve">
Per FOD is a new Unit.  Contributions began in 2018</t>
        </r>
      </text>
    </comment>
    <comment ref="MAT19" authorId="0" shapeId="0" xr:uid="{E1C07967-AE01-4CCC-8FB0-17C9A6A7DA3A}">
      <text>
        <r>
          <rPr>
            <b/>
            <sz val="9"/>
            <color indexed="81"/>
            <rFont val="Tahoma"/>
            <family val="2"/>
          </rPr>
          <t>Becky Dzingeleski:</t>
        </r>
        <r>
          <rPr>
            <sz val="9"/>
            <color indexed="81"/>
            <rFont val="Tahoma"/>
            <family val="2"/>
          </rPr>
          <t xml:space="preserve">
Per FOD is a new Unit.  Contributions began in 2018</t>
        </r>
      </text>
    </comment>
    <comment ref="MAX19" authorId="0" shapeId="0" xr:uid="{0AB79F75-1641-40B4-906E-C5EEEBBD575B}">
      <text>
        <r>
          <rPr>
            <b/>
            <sz val="9"/>
            <color indexed="81"/>
            <rFont val="Tahoma"/>
            <family val="2"/>
          </rPr>
          <t>Becky Dzingeleski:</t>
        </r>
        <r>
          <rPr>
            <sz val="9"/>
            <color indexed="81"/>
            <rFont val="Tahoma"/>
            <family val="2"/>
          </rPr>
          <t xml:space="preserve">
Per FOD is a new Unit.  Contributions began in 2018</t>
        </r>
      </text>
    </comment>
    <comment ref="MBB19" authorId="0" shapeId="0" xr:uid="{063850B1-4977-4A21-A419-E52C5C5B6CAB}">
      <text>
        <r>
          <rPr>
            <b/>
            <sz val="9"/>
            <color indexed="81"/>
            <rFont val="Tahoma"/>
            <family val="2"/>
          </rPr>
          <t>Becky Dzingeleski:</t>
        </r>
        <r>
          <rPr>
            <sz val="9"/>
            <color indexed="81"/>
            <rFont val="Tahoma"/>
            <family val="2"/>
          </rPr>
          <t xml:space="preserve">
Per FOD is a new Unit.  Contributions began in 2018</t>
        </r>
      </text>
    </comment>
    <comment ref="MBF19" authorId="0" shapeId="0" xr:uid="{9A9D3356-86FA-437E-9897-E95C1406A98E}">
      <text>
        <r>
          <rPr>
            <b/>
            <sz val="9"/>
            <color indexed="81"/>
            <rFont val="Tahoma"/>
            <family val="2"/>
          </rPr>
          <t>Becky Dzingeleski:</t>
        </r>
        <r>
          <rPr>
            <sz val="9"/>
            <color indexed="81"/>
            <rFont val="Tahoma"/>
            <family val="2"/>
          </rPr>
          <t xml:space="preserve">
Per FOD is a new Unit.  Contributions began in 2018</t>
        </r>
      </text>
    </comment>
    <comment ref="MBJ19" authorId="0" shapeId="0" xr:uid="{EB08B45D-B0E2-4D8B-AFA7-1ABDA99D7B0F}">
      <text>
        <r>
          <rPr>
            <b/>
            <sz val="9"/>
            <color indexed="81"/>
            <rFont val="Tahoma"/>
            <family val="2"/>
          </rPr>
          <t>Becky Dzingeleski:</t>
        </r>
        <r>
          <rPr>
            <sz val="9"/>
            <color indexed="81"/>
            <rFont val="Tahoma"/>
            <family val="2"/>
          </rPr>
          <t xml:space="preserve">
Per FOD is a new Unit.  Contributions began in 2018</t>
        </r>
      </text>
    </comment>
    <comment ref="MBN19" authorId="0" shapeId="0" xr:uid="{918AEE9F-D00F-4C65-A193-A92A4EFDA7CC}">
      <text>
        <r>
          <rPr>
            <b/>
            <sz val="9"/>
            <color indexed="81"/>
            <rFont val="Tahoma"/>
            <family val="2"/>
          </rPr>
          <t>Becky Dzingeleski:</t>
        </r>
        <r>
          <rPr>
            <sz val="9"/>
            <color indexed="81"/>
            <rFont val="Tahoma"/>
            <family val="2"/>
          </rPr>
          <t xml:space="preserve">
Per FOD is a new Unit.  Contributions began in 2018</t>
        </r>
      </text>
    </comment>
    <comment ref="MBR19" authorId="0" shapeId="0" xr:uid="{0C6F21B5-86DF-4978-A1D9-C357F5C3F6B0}">
      <text>
        <r>
          <rPr>
            <b/>
            <sz val="9"/>
            <color indexed="81"/>
            <rFont val="Tahoma"/>
            <family val="2"/>
          </rPr>
          <t>Becky Dzingeleski:</t>
        </r>
        <r>
          <rPr>
            <sz val="9"/>
            <color indexed="81"/>
            <rFont val="Tahoma"/>
            <family val="2"/>
          </rPr>
          <t xml:space="preserve">
Per FOD is a new Unit.  Contributions began in 2018</t>
        </r>
      </text>
    </comment>
    <comment ref="MBV19" authorId="0" shapeId="0" xr:uid="{40B993A0-1741-41EA-BFD1-5922EBAB694A}">
      <text>
        <r>
          <rPr>
            <b/>
            <sz val="9"/>
            <color indexed="81"/>
            <rFont val="Tahoma"/>
            <family val="2"/>
          </rPr>
          <t>Becky Dzingeleski:</t>
        </r>
        <r>
          <rPr>
            <sz val="9"/>
            <color indexed="81"/>
            <rFont val="Tahoma"/>
            <family val="2"/>
          </rPr>
          <t xml:space="preserve">
Per FOD is a new Unit.  Contributions began in 2018</t>
        </r>
      </text>
    </comment>
    <comment ref="MBZ19" authorId="0" shapeId="0" xr:uid="{602A7C6C-B07B-4527-B296-AFE431435818}">
      <text>
        <r>
          <rPr>
            <b/>
            <sz val="9"/>
            <color indexed="81"/>
            <rFont val="Tahoma"/>
            <family val="2"/>
          </rPr>
          <t>Becky Dzingeleski:</t>
        </r>
        <r>
          <rPr>
            <sz val="9"/>
            <color indexed="81"/>
            <rFont val="Tahoma"/>
            <family val="2"/>
          </rPr>
          <t xml:space="preserve">
Per FOD is a new Unit.  Contributions began in 2018</t>
        </r>
      </text>
    </comment>
    <comment ref="MCD19" authorId="0" shapeId="0" xr:uid="{2BB72A03-5813-4903-B4E0-8B7A479658E9}">
      <text>
        <r>
          <rPr>
            <b/>
            <sz val="9"/>
            <color indexed="81"/>
            <rFont val="Tahoma"/>
            <family val="2"/>
          </rPr>
          <t>Becky Dzingeleski:</t>
        </r>
        <r>
          <rPr>
            <sz val="9"/>
            <color indexed="81"/>
            <rFont val="Tahoma"/>
            <family val="2"/>
          </rPr>
          <t xml:space="preserve">
Per FOD is a new Unit.  Contributions began in 2018</t>
        </r>
      </text>
    </comment>
    <comment ref="MCH19" authorId="0" shapeId="0" xr:uid="{A85B5A81-DF12-4181-897F-0570304659BB}">
      <text>
        <r>
          <rPr>
            <b/>
            <sz val="9"/>
            <color indexed="81"/>
            <rFont val="Tahoma"/>
            <family val="2"/>
          </rPr>
          <t>Becky Dzingeleski:</t>
        </r>
        <r>
          <rPr>
            <sz val="9"/>
            <color indexed="81"/>
            <rFont val="Tahoma"/>
            <family val="2"/>
          </rPr>
          <t xml:space="preserve">
Per FOD is a new Unit.  Contributions began in 2018</t>
        </r>
      </text>
    </comment>
    <comment ref="MCL19" authorId="0" shapeId="0" xr:uid="{619546D4-1ADA-4430-B8BF-DC62FF3F0148}">
      <text>
        <r>
          <rPr>
            <b/>
            <sz val="9"/>
            <color indexed="81"/>
            <rFont val="Tahoma"/>
            <family val="2"/>
          </rPr>
          <t>Becky Dzingeleski:</t>
        </r>
        <r>
          <rPr>
            <sz val="9"/>
            <color indexed="81"/>
            <rFont val="Tahoma"/>
            <family val="2"/>
          </rPr>
          <t xml:space="preserve">
Per FOD is a new Unit.  Contributions began in 2018</t>
        </r>
      </text>
    </comment>
    <comment ref="MCP19" authorId="0" shapeId="0" xr:uid="{19EF02AF-5E94-4387-9AC4-967BD7D3711D}">
      <text>
        <r>
          <rPr>
            <b/>
            <sz val="9"/>
            <color indexed="81"/>
            <rFont val="Tahoma"/>
            <family val="2"/>
          </rPr>
          <t>Becky Dzingeleski:</t>
        </r>
        <r>
          <rPr>
            <sz val="9"/>
            <color indexed="81"/>
            <rFont val="Tahoma"/>
            <family val="2"/>
          </rPr>
          <t xml:space="preserve">
Per FOD is a new Unit.  Contributions began in 2018</t>
        </r>
      </text>
    </comment>
    <comment ref="MCT19" authorId="0" shapeId="0" xr:uid="{74918F0B-2827-4377-9870-19B3FE30E9EF}">
      <text>
        <r>
          <rPr>
            <b/>
            <sz val="9"/>
            <color indexed="81"/>
            <rFont val="Tahoma"/>
            <family val="2"/>
          </rPr>
          <t>Becky Dzingeleski:</t>
        </r>
        <r>
          <rPr>
            <sz val="9"/>
            <color indexed="81"/>
            <rFont val="Tahoma"/>
            <family val="2"/>
          </rPr>
          <t xml:space="preserve">
Per FOD is a new Unit.  Contributions began in 2018</t>
        </r>
      </text>
    </comment>
    <comment ref="MCX19" authorId="0" shapeId="0" xr:uid="{3D3E8B2C-4450-4FCE-A4EA-4104C2A0D022}">
      <text>
        <r>
          <rPr>
            <b/>
            <sz val="9"/>
            <color indexed="81"/>
            <rFont val="Tahoma"/>
            <family val="2"/>
          </rPr>
          <t>Becky Dzingeleski:</t>
        </r>
        <r>
          <rPr>
            <sz val="9"/>
            <color indexed="81"/>
            <rFont val="Tahoma"/>
            <family val="2"/>
          </rPr>
          <t xml:space="preserve">
Per FOD is a new Unit.  Contributions began in 2018</t>
        </r>
      </text>
    </comment>
    <comment ref="MDB19" authorId="0" shapeId="0" xr:uid="{209E81D4-BE89-41D9-8A1F-2286AAA90DDF}">
      <text>
        <r>
          <rPr>
            <b/>
            <sz val="9"/>
            <color indexed="81"/>
            <rFont val="Tahoma"/>
            <family val="2"/>
          </rPr>
          <t>Becky Dzingeleski:</t>
        </r>
        <r>
          <rPr>
            <sz val="9"/>
            <color indexed="81"/>
            <rFont val="Tahoma"/>
            <family val="2"/>
          </rPr>
          <t xml:space="preserve">
Per FOD is a new Unit.  Contributions began in 2018</t>
        </r>
      </text>
    </comment>
    <comment ref="MDF19" authorId="0" shapeId="0" xr:uid="{D8C0B617-97C7-4F15-8D9E-E8DB736A2EF3}">
      <text>
        <r>
          <rPr>
            <b/>
            <sz val="9"/>
            <color indexed="81"/>
            <rFont val="Tahoma"/>
            <family val="2"/>
          </rPr>
          <t>Becky Dzingeleski:</t>
        </r>
        <r>
          <rPr>
            <sz val="9"/>
            <color indexed="81"/>
            <rFont val="Tahoma"/>
            <family val="2"/>
          </rPr>
          <t xml:space="preserve">
Per FOD is a new Unit.  Contributions began in 2018</t>
        </r>
      </text>
    </comment>
    <comment ref="MDJ19" authorId="0" shapeId="0" xr:uid="{77429367-50F6-4DDC-AE4F-D812AA5F16A4}">
      <text>
        <r>
          <rPr>
            <b/>
            <sz val="9"/>
            <color indexed="81"/>
            <rFont val="Tahoma"/>
            <family val="2"/>
          </rPr>
          <t>Becky Dzingeleski:</t>
        </r>
        <r>
          <rPr>
            <sz val="9"/>
            <color indexed="81"/>
            <rFont val="Tahoma"/>
            <family val="2"/>
          </rPr>
          <t xml:space="preserve">
Per FOD is a new Unit.  Contributions began in 2018</t>
        </r>
      </text>
    </comment>
    <comment ref="MDN19" authorId="0" shapeId="0" xr:uid="{E047F872-BC7C-447F-93A1-A816EFC13029}">
      <text>
        <r>
          <rPr>
            <b/>
            <sz val="9"/>
            <color indexed="81"/>
            <rFont val="Tahoma"/>
            <family val="2"/>
          </rPr>
          <t>Becky Dzingeleski:</t>
        </r>
        <r>
          <rPr>
            <sz val="9"/>
            <color indexed="81"/>
            <rFont val="Tahoma"/>
            <family val="2"/>
          </rPr>
          <t xml:space="preserve">
Per FOD is a new Unit.  Contributions began in 2018</t>
        </r>
      </text>
    </comment>
    <comment ref="MDR19" authorId="0" shapeId="0" xr:uid="{5FEA517D-BB52-41E8-A2B0-DCF557635F25}">
      <text>
        <r>
          <rPr>
            <b/>
            <sz val="9"/>
            <color indexed="81"/>
            <rFont val="Tahoma"/>
            <family val="2"/>
          </rPr>
          <t>Becky Dzingeleski:</t>
        </r>
        <r>
          <rPr>
            <sz val="9"/>
            <color indexed="81"/>
            <rFont val="Tahoma"/>
            <family val="2"/>
          </rPr>
          <t xml:space="preserve">
Per FOD is a new Unit.  Contributions began in 2018</t>
        </r>
      </text>
    </comment>
    <comment ref="MDV19" authorId="0" shapeId="0" xr:uid="{FBE0383D-24B9-4701-9600-CA3870D20271}">
      <text>
        <r>
          <rPr>
            <b/>
            <sz val="9"/>
            <color indexed="81"/>
            <rFont val="Tahoma"/>
            <family val="2"/>
          </rPr>
          <t>Becky Dzingeleski:</t>
        </r>
        <r>
          <rPr>
            <sz val="9"/>
            <color indexed="81"/>
            <rFont val="Tahoma"/>
            <family val="2"/>
          </rPr>
          <t xml:space="preserve">
Per FOD is a new Unit.  Contributions began in 2018</t>
        </r>
      </text>
    </comment>
    <comment ref="MDZ19" authorId="0" shapeId="0" xr:uid="{42EA4A6E-5F97-4738-BD90-8B940A1DCEF6}">
      <text>
        <r>
          <rPr>
            <b/>
            <sz val="9"/>
            <color indexed="81"/>
            <rFont val="Tahoma"/>
            <family val="2"/>
          </rPr>
          <t>Becky Dzingeleski:</t>
        </r>
        <r>
          <rPr>
            <sz val="9"/>
            <color indexed="81"/>
            <rFont val="Tahoma"/>
            <family val="2"/>
          </rPr>
          <t xml:space="preserve">
Per FOD is a new Unit.  Contributions began in 2018</t>
        </r>
      </text>
    </comment>
    <comment ref="MED19" authorId="0" shapeId="0" xr:uid="{0648D2B0-573F-4C8B-83E2-E4AF82233C3D}">
      <text>
        <r>
          <rPr>
            <b/>
            <sz val="9"/>
            <color indexed="81"/>
            <rFont val="Tahoma"/>
            <family val="2"/>
          </rPr>
          <t>Becky Dzingeleski:</t>
        </r>
        <r>
          <rPr>
            <sz val="9"/>
            <color indexed="81"/>
            <rFont val="Tahoma"/>
            <family val="2"/>
          </rPr>
          <t xml:space="preserve">
Per FOD is a new Unit.  Contributions began in 2018</t>
        </r>
      </text>
    </comment>
    <comment ref="MEH19" authorId="0" shapeId="0" xr:uid="{6382E320-0421-48E3-8107-A059DB61CEF8}">
      <text>
        <r>
          <rPr>
            <b/>
            <sz val="9"/>
            <color indexed="81"/>
            <rFont val="Tahoma"/>
            <family val="2"/>
          </rPr>
          <t>Becky Dzingeleski:</t>
        </r>
        <r>
          <rPr>
            <sz val="9"/>
            <color indexed="81"/>
            <rFont val="Tahoma"/>
            <family val="2"/>
          </rPr>
          <t xml:space="preserve">
Per FOD is a new Unit.  Contributions began in 2018</t>
        </r>
      </text>
    </comment>
    <comment ref="MEL19" authorId="0" shapeId="0" xr:uid="{39FD2048-4B7D-492E-B80F-30F06B8BAFC5}">
      <text>
        <r>
          <rPr>
            <b/>
            <sz val="9"/>
            <color indexed="81"/>
            <rFont val="Tahoma"/>
            <family val="2"/>
          </rPr>
          <t>Becky Dzingeleski:</t>
        </r>
        <r>
          <rPr>
            <sz val="9"/>
            <color indexed="81"/>
            <rFont val="Tahoma"/>
            <family val="2"/>
          </rPr>
          <t xml:space="preserve">
Per FOD is a new Unit.  Contributions began in 2018</t>
        </r>
      </text>
    </comment>
    <comment ref="MEP19" authorId="0" shapeId="0" xr:uid="{316033C1-681A-4424-9B5C-49602AD16B86}">
      <text>
        <r>
          <rPr>
            <b/>
            <sz val="9"/>
            <color indexed="81"/>
            <rFont val="Tahoma"/>
            <family val="2"/>
          </rPr>
          <t>Becky Dzingeleski:</t>
        </r>
        <r>
          <rPr>
            <sz val="9"/>
            <color indexed="81"/>
            <rFont val="Tahoma"/>
            <family val="2"/>
          </rPr>
          <t xml:space="preserve">
Per FOD is a new Unit.  Contributions began in 2018</t>
        </r>
      </text>
    </comment>
    <comment ref="MET19" authorId="0" shapeId="0" xr:uid="{16FDD642-A64E-49B5-A017-A2E1123E6553}">
      <text>
        <r>
          <rPr>
            <b/>
            <sz val="9"/>
            <color indexed="81"/>
            <rFont val="Tahoma"/>
            <family val="2"/>
          </rPr>
          <t>Becky Dzingeleski:</t>
        </r>
        <r>
          <rPr>
            <sz val="9"/>
            <color indexed="81"/>
            <rFont val="Tahoma"/>
            <family val="2"/>
          </rPr>
          <t xml:space="preserve">
Per FOD is a new Unit.  Contributions began in 2018</t>
        </r>
      </text>
    </comment>
    <comment ref="MEX19" authorId="0" shapeId="0" xr:uid="{23E89033-C893-469A-BE2F-70AE8C397D69}">
      <text>
        <r>
          <rPr>
            <b/>
            <sz val="9"/>
            <color indexed="81"/>
            <rFont val="Tahoma"/>
            <family val="2"/>
          </rPr>
          <t>Becky Dzingeleski:</t>
        </r>
        <r>
          <rPr>
            <sz val="9"/>
            <color indexed="81"/>
            <rFont val="Tahoma"/>
            <family val="2"/>
          </rPr>
          <t xml:space="preserve">
Per FOD is a new Unit.  Contributions began in 2018</t>
        </r>
      </text>
    </comment>
    <comment ref="MFB19" authorId="0" shapeId="0" xr:uid="{131C8E9E-6D54-4EDC-A43D-EAD82018DBFD}">
      <text>
        <r>
          <rPr>
            <b/>
            <sz val="9"/>
            <color indexed="81"/>
            <rFont val="Tahoma"/>
            <family val="2"/>
          </rPr>
          <t>Becky Dzingeleski:</t>
        </r>
        <r>
          <rPr>
            <sz val="9"/>
            <color indexed="81"/>
            <rFont val="Tahoma"/>
            <family val="2"/>
          </rPr>
          <t xml:space="preserve">
Per FOD is a new Unit.  Contributions began in 2018</t>
        </r>
      </text>
    </comment>
    <comment ref="MFF19" authorId="0" shapeId="0" xr:uid="{D3D614B5-A6EC-40F5-8192-D6899AC68CB0}">
      <text>
        <r>
          <rPr>
            <b/>
            <sz val="9"/>
            <color indexed="81"/>
            <rFont val="Tahoma"/>
            <family val="2"/>
          </rPr>
          <t>Becky Dzingeleski:</t>
        </r>
        <r>
          <rPr>
            <sz val="9"/>
            <color indexed="81"/>
            <rFont val="Tahoma"/>
            <family val="2"/>
          </rPr>
          <t xml:space="preserve">
Per FOD is a new Unit.  Contributions began in 2018</t>
        </r>
      </text>
    </comment>
    <comment ref="MFJ19" authorId="0" shapeId="0" xr:uid="{7C52955C-277C-4C52-BA68-FE3F5FAEA1B4}">
      <text>
        <r>
          <rPr>
            <b/>
            <sz val="9"/>
            <color indexed="81"/>
            <rFont val="Tahoma"/>
            <family val="2"/>
          </rPr>
          <t>Becky Dzingeleski:</t>
        </r>
        <r>
          <rPr>
            <sz val="9"/>
            <color indexed="81"/>
            <rFont val="Tahoma"/>
            <family val="2"/>
          </rPr>
          <t xml:space="preserve">
Per FOD is a new Unit.  Contributions began in 2018</t>
        </r>
      </text>
    </comment>
    <comment ref="MFN19" authorId="0" shapeId="0" xr:uid="{F45BAE94-6472-4086-B961-58F5645B1321}">
      <text>
        <r>
          <rPr>
            <b/>
            <sz val="9"/>
            <color indexed="81"/>
            <rFont val="Tahoma"/>
            <family val="2"/>
          </rPr>
          <t>Becky Dzingeleski:</t>
        </r>
        <r>
          <rPr>
            <sz val="9"/>
            <color indexed="81"/>
            <rFont val="Tahoma"/>
            <family val="2"/>
          </rPr>
          <t xml:space="preserve">
Per FOD is a new Unit.  Contributions began in 2018</t>
        </r>
      </text>
    </comment>
    <comment ref="MFR19" authorId="0" shapeId="0" xr:uid="{ED589D91-F780-4E0A-8A5B-BA8C8735BDFF}">
      <text>
        <r>
          <rPr>
            <b/>
            <sz val="9"/>
            <color indexed="81"/>
            <rFont val="Tahoma"/>
            <family val="2"/>
          </rPr>
          <t>Becky Dzingeleski:</t>
        </r>
        <r>
          <rPr>
            <sz val="9"/>
            <color indexed="81"/>
            <rFont val="Tahoma"/>
            <family val="2"/>
          </rPr>
          <t xml:space="preserve">
Per FOD is a new Unit.  Contributions began in 2018</t>
        </r>
      </text>
    </comment>
    <comment ref="MFV19" authorId="0" shapeId="0" xr:uid="{0C187A88-97AC-407A-8E81-DCA52F07FBF0}">
      <text>
        <r>
          <rPr>
            <b/>
            <sz val="9"/>
            <color indexed="81"/>
            <rFont val="Tahoma"/>
            <family val="2"/>
          </rPr>
          <t>Becky Dzingeleski:</t>
        </r>
        <r>
          <rPr>
            <sz val="9"/>
            <color indexed="81"/>
            <rFont val="Tahoma"/>
            <family val="2"/>
          </rPr>
          <t xml:space="preserve">
Per FOD is a new Unit.  Contributions began in 2018</t>
        </r>
      </text>
    </comment>
    <comment ref="MFZ19" authorId="0" shapeId="0" xr:uid="{0ED69B11-203B-44AD-841E-C78E7E2A4AE9}">
      <text>
        <r>
          <rPr>
            <b/>
            <sz val="9"/>
            <color indexed="81"/>
            <rFont val="Tahoma"/>
            <family val="2"/>
          </rPr>
          <t>Becky Dzingeleski:</t>
        </r>
        <r>
          <rPr>
            <sz val="9"/>
            <color indexed="81"/>
            <rFont val="Tahoma"/>
            <family val="2"/>
          </rPr>
          <t xml:space="preserve">
Per FOD is a new Unit.  Contributions began in 2018</t>
        </r>
      </text>
    </comment>
    <comment ref="MGD19" authorId="0" shapeId="0" xr:uid="{5518F3B2-F0D8-4C1B-8E65-74B1EC09B279}">
      <text>
        <r>
          <rPr>
            <b/>
            <sz val="9"/>
            <color indexed="81"/>
            <rFont val="Tahoma"/>
            <family val="2"/>
          </rPr>
          <t>Becky Dzingeleski:</t>
        </r>
        <r>
          <rPr>
            <sz val="9"/>
            <color indexed="81"/>
            <rFont val="Tahoma"/>
            <family val="2"/>
          </rPr>
          <t xml:space="preserve">
Per FOD is a new Unit.  Contributions began in 2018</t>
        </r>
      </text>
    </comment>
    <comment ref="MGH19" authorId="0" shapeId="0" xr:uid="{11CC4E6F-9753-4ECA-BC14-1DB8DAA09430}">
      <text>
        <r>
          <rPr>
            <b/>
            <sz val="9"/>
            <color indexed="81"/>
            <rFont val="Tahoma"/>
            <family val="2"/>
          </rPr>
          <t>Becky Dzingeleski:</t>
        </r>
        <r>
          <rPr>
            <sz val="9"/>
            <color indexed="81"/>
            <rFont val="Tahoma"/>
            <family val="2"/>
          </rPr>
          <t xml:space="preserve">
Per FOD is a new Unit.  Contributions began in 2018</t>
        </r>
      </text>
    </comment>
    <comment ref="MGL19" authorId="0" shapeId="0" xr:uid="{CD042306-0864-4709-A0D9-D1B195FE4B58}">
      <text>
        <r>
          <rPr>
            <b/>
            <sz val="9"/>
            <color indexed="81"/>
            <rFont val="Tahoma"/>
            <family val="2"/>
          </rPr>
          <t>Becky Dzingeleski:</t>
        </r>
        <r>
          <rPr>
            <sz val="9"/>
            <color indexed="81"/>
            <rFont val="Tahoma"/>
            <family val="2"/>
          </rPr>
          <t xml:space="preserve">
Per FOD is a new Unit.  Contributions began in 2018</t>
        </r>
      </text>
    </comment>
    <comment ref="MGP19" authorId="0" shapeId="0" xr:uid="{0147E468-F492-4B0B-B1B1-22F9395D9666}">
      <text>
        <r>
          <rPr>
            <b/>
            <sz val="9"/>
            <color indexed="81"/>
            <rFont val="Tahoma"/>
            <family val="2"/>
          </rPr>
          <t>Becky Dzingeleski:</t>
        </r>
        <r>
          <rPr>
            <sz val="9"/>
            <color indexed="81"/>
            <rFont val="Tahoma"/>
            <family val="2"/>
          </rPr>
          <t xml:space="preserve">
Per FOD is a new Unit.  Contributions began in 2018</t>
        </r>
      </text>
    </comment>
    <comment ref="MGT19" authorId="0" shapeId="0" xr:uid="{174CAAC7-61CE-41E4-A043-F2D198150A20}">
      <text>
        <r>
          <rPr>
            <b/>
            <sz val="9"/>
            <color indexed="81"/>
            <rFont val="Tahoma"/>
            <family val="2"/>
          </rPr>
          <t>Becky Dzingeleski:</t>
        </r>
        <r>
          <rPr>
            <sz val="9"/>
            <color indexed="81"/>
            <rFont val="Tahoma"/>
            <family val="2"/>
          </rPr>
          <t xml:space="preserve">
Per FOD is a new Unit.  Contributions began in 2018</t>
        </r>
      </text>
    </comment>
    <comment ref="MGX19" authorId="0" shapeId="0" xr:uid="{BDB5F815-4521-49EF-AB06-407DDB1BDBEE}">
      <text>
        <r>
          <rPr>
            <b/>
            <sz val="9"/>
            <color indexed="81"/>
            <rFont val="Tahoma"/>
            <family val="2"/>
          </rPr>
          <t>Becky Dzingeleski:</t>
        </r>
        <r>
          <rPr>
            <sz val="9"/>
            <color indexed="81"/>
            <rFont val="Tahoma"/>
            <family val="2"/>
          </rPr>
          <t xml:space="preserve">
Per FOD is a new Unit.  Contributions began in 2018</t>
        </r>
      </text>
    </comment>
    <comment ref="MHB19" authorId="0" shapeId="0" xr:uid="{B58EA263-E6E1-4E16-BFA0-8DB187EC1123}">
      <text>
        <r>
          <rPr>
            <b/>
            <sz val="9"/>
            <color indexed="81"/>
            <rFont val="Tahoma"/>
            <family val="2"/>
          </rPr>
          <t>Becky Dzingeleski:</t>
        </r>
        <r>
          <rPr>
            <sz val="9"/>
            <color indexed="81"/>
            <rFont val="Tahoma"/>
            <family val="2"/>
          </rPr>
          <t xml:space="preserve">
Per FOD is a new Unit.  Contributions began in 2018</t>
        </r>
      </text>
    </comment>
    <comment ref="MHF19" authorId="0" shapeId="0" xr:uid="{48F95FE1-C09E-4E46-924A-38F300270CA8}">
      <text>
        <r>
          <rPr>
            <b/>
            <sz val="9"/>
            <color indexed="81"/>
            <rFont val="Tahoma"/>
            <family val="2"/>
          </rPr>
          <t>Becky Dzingeleski:</t>
        </r>
        <r>
          <rPr>
            <sz val="9"/>
            <color indexed="81"/>
            <rFont val="Tahoma"/>
            <family val="2"/>
          </rPr>
          <t xml:space="preserve">
Per FOD is a new Unit.  Contributions began in 2018</t>
        </r>
      </text>
    </comment>
    <comment ref="MHJ19" authorId="0" shapeId="0" xr:uid="{95B11193-59F9-45F6-AF92-2AD3AE82EB1D}">
      <text>
        <r>
          <rPr>
            <b/>
            <sz val="9"/>
            <color indexed="81"/>
            <rFont val="Tahoma"/>
            <family val="2"/>
          </rPr>
          <t>Becky Dzingeleski:</t>
        </r>
        <r>
          <rPr>
            <sz val="9"/>
            <color indexed="81"/>
            <rFont val="Tahoma"/>
            <family val="2"/>
          </rPr>
          <t xml:space="preserve">
Per FOD is a new Unit.  Contributions began in 2018</t>
        </r>
      </text>
    </comment>
    <comment ref="MHN19" authorId="0" shapeId="0" xr:uid="{EC806328-2B72-4762-AA35-10CEC9A650E3}">
      <text>
        <r>
          <rPr>
            <b/>
            <sz val="9"/>
            <color indexed="81"/>
            <rFont val="Tahoma"/>
            <family val="2"/>
          </rPr>
          <t>Becky Dzingeleski:</t>
        </r>
        <r>
          <rPr>
            <sz val="9"/>
            <color indexed="81"/>
            <rFont val="Tahoma"/>
            <family val="2"/>
          </rPr>
          <t xml:space="preserve">
Per FOD is a new Unit.  Contributions began in 2018</t>
        </r>
      </text>
    </comment>
    <comment ref="MHR19" authorId="0" shapeId="0" xr:uid="{30D4D374-8B0F-422D-9069-ACBD30D85F1E}">
      <text>
        <r>
          <rPr>
            <b/>
            <sz val="9"/>
            <color indexed="81"/>
            <rFont val="Tahoma"/>
            <family val="2"/>
          </rPr>
          <t>Becky Dzingeleski:</t>
        </r>
        <r>
          <rPr>
            <sz val="9"/>
            <color indexed="81"/>
            <rFont val="Tahoma"/>
            <family val="2"/>
          </rPr>
          <t xml:space="preserve">
Per FOD is a new Unit.  Contributions began in 2018</t>
        </r>
      </text>
    </comment>
    <comment ref="MHV19" authorId="0" shapeId="0" xr:uid="{D7A8EBB4-1896-4EFD-B40B-651FCED585DF}">
      <text>
        <r>
          <rPr>
            <b/>
            <sz val="9"/>
            <color indexed="81"/>
            <rFont val="Tahoma"/>
            <family val="2"/>
          </rPr>
          <t>Becky Dzingeleski:</t>
        </r>
        <r>
          <rPr>
            <sz val="9"/>
            <color indexed="81"/>
            <rFont val="Tahoma"/>
            <family val="2"/>
          </rPr>
          <t xml:space="preserve">
Per FOD is a new Unit.  Contributions began in 2018</t>
        </r>
      </text>
    </comment>
    <comment ref="MHZ19" authorId="0" shapeId="0" xr:uid="{328EEF1E-8ADE-44A0-9566-58624ACA733D}">
      <text>
        <r>
          <rPr>
            <b/>
            <sz val="9"/>
            <color indexed="81"/>
            <rFont val="Tahoma"/>
            <family val="2"/>
          </rPr>
          <t>Becky Dzingeleski:</t>
        </r>
        <r>
          <rPr>
            <sz val="9"/>
            <color indexed="81"/>
            <rFont val="Tahoma"/>
            <family val="2"/>
          </rPr>
          <t xml:space="preserve">
Per FOD is a new Unit.  Contributions began in 2018</t>
        </r>
      </text>
    </comment>
    <comment ref="MID19" authorId="0" shapeId="0" xr:uid="{BFE782CE-0431-4443-B0FC-D284B5B05525}">
      <text>
        <r>
          <rPr>
            <b/>
            <sz val="9"/>
            <color indexed="81"/>
            <rFont val="Tahoma"/>
            <family val="2"/>
          </rPr>
          <t>Becky Dzingeleski:</t>
        </r>
        <r>
          <rPr>
            <sz val="9"/>
            <color indexed="81"/>
            <rFont val="Tahoma"/>
            <family val="2"/>
          </rPr>
          <t xml:space="preserve">
Per FOD is a new Unit.  Contributions began in 2018</t>
        </r>
      </text>
    </comment>
    <comment ref="MIH19" authorId="0" shapeId="0" xr:uid="{31FA36FD-50E8-4534-A084-E8F78985B177}">
      <text>
        <r>
          <rPr>
            <b/>
            <sz val="9"/>
            <color indexed="81"/>
            <rFont val="Tahoma"/>
            <family val="2"/>
          </rPr>
          <t>Becky Dzingeleski:</t>
        </r>
        <r>
          <rPr>
            <sz val="9"/>
            <color indexed="81"/>
            <rFont val="Tahoma"/>
            <family val="2"/>
          </rPr>
          <t xml:space="preserve">
Per FOD is a new Unit.  Contributions began in 2018</t>
        </r>
      </text>
    </comment>
    <comment ref="MIL19" authorId="0" shapeId="0" xr:uid="{466CC4B4-9A94-4FCA-8D62-5DE8E5A1057C}">
      <text>
        <r>
          <rPr>
            <b/>
            <sz val="9"/>
            <color indexed="81"/>
            <rFont val="Tahoma"/>
            <family val="2"/>
          </rPr>
          <t>Becky Dzingeleski:</t>
        </r>
        <r>
          <rPr>
            <sz val="9"/>
            <color indexed="81"/>
            <rFont val="Tahoma"/>
            <family val="2"/>
          </rPr>
          <t xml:space="preserve">
Per FOD is a new Unit.  Contributions began in 2018</t>
        </r>
      </text>
    </comment>
    <comment ref="MIP19" authorId="0" shapeId="0" xr:uid="{EBD135AA-ABB5-43B6-B9BB-8A4B79C0BFAB}">
      <text>
        <r>
          <rPr>
            <b/>
            <sz val="9"/>
            <color indexed="81"/>
            <rFont val="Tahoma"/>
            <family val="2"/>
          </rPr>
          <t>Becky Dzingeleski:</t>
        </r>
        <r>
          <rPr>
            <sz val="9"/>
            <color indexed="81"/>
            <rFont val="Tahoma"/>
            <family val="2"/>
          </rPr>
          <t xml:space="preserve">
Per FOD is a new Unit.  Contributions began in 2018</t>
        </r>
      </text>
    </comment>
    <comment ref="MIT19" authorId="0" shapeId="0" xr:uid="{F73CC9D9-5B63-4373-91F6-65B2512CD2A4}">
      <text>
        <r>
          <rPr>
            <b/>
            <sz val="9"/>
            <color indexed="81"/>
            <rFont val="Tahoma"/>
            <family val="2"/>
          </rPr>
          <t>Becky Dzingeleski:</t>
        </r>
        <r>
          <rPr>
            <sz val="9"/>
            <color indexed="81"/>
            <rFont val="Tahoma"/>
            <family val="2"/>
          </rPr>
          <t xml:space="preserve">
Per FOD is a new Unit.  Contributions began in 2018</t>
        </r>
      </text>
    </comment>
    <comment ref="MIX19" authorId="0" shapeId="0" xr:uid="{F2B1E804-CD70-48B5-8D83-50150FA44758}">
      <text>
        <r>
          <rPr>
            <b/>
            <sz val="9"/>
            <color indexed="81"/>
            <rFont val="Tahoma"/>
            <family val="2"/>
          </rPr>
          <t>Becky Dzingeleski:</t>
        </r>
        <r>
          <rPr>
            <sz val="9"/>
            <color indexed="81"/>
            <rFont val="Tahoma"/>
            <family val="2"/>
          </rPr>
          <t xml:space="preserve">
Per FOD is a new Unit.  Contributions began in 2018</t>
        </r>
      </text>
    </comment>
    <comment ref="MJB19" authorId="0" shapeId="0" xr:uid="{AC62C93F-065F-4820-86CF-5AEDFEEA8DCB}">
      <text>
        <r>
          <rPr>
            <b/>
            <sz val="9"/>
            <color indexed="81"/>
            <rFont val="Tahoma"/>
            <family val="2"/>
          </rPr>
          <t>Becky Dzingeleski:</t>
        </r>
        <r>
          <rPr>
            <sz val="9"/>
            <color indexed="81"/>
            <rFont val="Tahoma"/>
            <family val="2"/>
          </rPr>
          <t xml:space="preserve">
Per FOD is a new Unit.  Contributions began in 2018</t>
        </r>
      </text>
    </comment>
    <comment ref="MJF19" authorId="0" shapeId="0" xr:uid="{1B7C1D33-BF27-4CA7-9A1B-55B0CB148D0A}">
      <text>
        <r>
          <rPr>
            <b/>
            <sz val="9"/>
            <color indexed="81"/>
            <rFont val="Tahoma"/>
            <family val="2"/>
          </rPr>
          <t>Becky Dzingeleski:</t>
        </r>
        <r>
          <rPr>
            <sz val="9"/>
            <color indexed="81"/>
            <rFont val="Tahoma"/>
            <family val="2"/>
          </rPr>
          <t xml:space="preserve">
Per FOD is a new Unit.  Contributions began in 2018</t>
        </r>
      </text>
    </comment>
    <comment ref="MJJ19" authorId="0" shapeId="0" xr:uid="{9A21F509-755E-44A5-9CB4-DC2F0EE16F6C}">
      <text>
        <r>
          <rPr>
            <b/>
            <sz val="9"/>
            <color indexed="81"/>
            <rFont val="Tahoma"/>
            <family val="2"/>
          </rPr>
          <t>Becky Dzingeleski:</t>
        </r>
        <r>
          <rPr>
            <sz val="9"/>
            <color indexed="81"/>
            <rFont val="Tahoma"/>
            <family val="2"/>
          </rPr>
          <t xml:space="preserve">
Per FOD is a new Unit.  Contributions began in 2018</t>
        </r>
      </text>
    </comment>
    <comment ref="MJN19" authorId="0" shapeId="0" xr:uid="{18ACB132-E3ED-4DF6-A765-23AB94197AC4}">
      <text>
        <r>
          <rPr>
            <b/>
            <sz val="9"/>
            <color indexed="81"/>
            <rFont val="Tahoma"/>
            <family val="2"/>
          </rPr>
          <t>Becky Dzingeleski:</t>
        </r>
        <r>
          <rPr>
            <sz val="9"/>
            <color indexed="81"/>
            <rFont val="Tahoma"/>
            <family val="2"/>
          </rPr>
          <t xml:space="preserve">
Per FOD is a new Unit.  Contributions began in 2018</t>
        </r>
      </text>
    </comment>
    <comment ref="MJR19" authorId="0" shapeId="0" xr:uid="{BEB11A1C-0EDE-414D-B650-01856F25446F}">
      <text>
        <r>
          <rPr>
            <b/>
            <sz val="9"/>
            <color indexed="81"/>
            <rFont val="Tahoma"/>
            <family val="2"/>
          </rPr>
          <t>Becky Dzingeleski:</t>
        </r>
        <r>
          <rPr>
            <sz val="9"/>
            <color indexed="81"/>
            <rFont val="Tahoma"/>
            <family val="2"/>
          </rPr>
          <t xml:space="preserve">
Per FOD is a new Unit.  Contributions began in 2018</t>
        </r>
      </text>
    </comment>
    <comment ref="MJV19" authorId="0" shapeId="0" xr:uid="{8C0B3D45-17C0-45F0-85F2-43ADBA293595}">
      <text>
        <r>
          <rPr>
            <b/>
            <sz val="9"/>
            <color indexed="81"/>
            <rFont val="Tahoma"/>
            <family val="2"/>
          </rPr>
          <t>Becky Dzingeleski:</t>
        </r>
        <r>
          <rPr>
            <sz val="9"/>
            <color indexed="81"/>
            <rFont val="Tahoma"/>
            <family val="2"/>
          </rPr>
          <t xml:space="preserve">
Per FOD is a new Unit.  Contributions began in 2018</t>
        </r>
      </text>
    </comment>
    <comment ref="MJZ19" authorId="0" shapeId="0" xr:uid="{429CCB2D-DE31-4FB9-BB9D-F3632AEEB479}">
      <text>
        <r>
          <rPr>
            <b/>
            <sz val="9"/>
            <color indexed="81"/>
            <rFont val="Tahoma"/>
            <family val="2"/>
          </rPr>
          <t>Becky Dzingeleski:</t>
        </r>
        <r>
          <rPr>
            <sz val="9"/>
            <color indexed="81"/>
            <rFont val="Tahoma"/>
            <family val="2"/>
          </rPr>
          <t xml:space="preserve">
Per FOD is a new Unit.  Contributions began in 2018</t>
        </r>
      </text>
    </comment>
    <comment ref="MKD19" authorId="0" shapeId="0" xr:uid="{160447AD-31CD-4A58-BD33-D52D8BAC7F9F}">
      <text>
        <r>
          <rPr>
            <b/>
            <sz val="9"/>
            <color indexed="81"/>
            <rFont val="Tahoma"/>
            <family val="2"/>
          </rPr>
          <t>Becky Dzingeleski:</t>
        </r>
        <r>
          <rPr>
            <sz val="9"/>
            <color indexed="81"/>
            <rFont val="Tahoma"/>
            <family val="2"/>
          </rPr>
          <t xml:space="preserve">
Per FOD is a new Unit.  Contributions began in 2018</t>
        </r>
      </text>
    </comment>
    <comment ref="MKH19" authorId="0" shapeId="0" xr:uid="{7F246A27-3E0E-4956-B4A3-89EA2C2DAF49}">
      <text>
        <r>
          <rPr>
            <b/>
            <sz val="9"/>
            <color indexed="81"/>
            <rFont val="Tahoma"/>
            <family val="2"/>
          </rPr>
          <t>Becky Dzingeleski:</t>
        </r>
        <r>
          <rPr>
            <sz val="9"/>
            <color indexed="81"/>
            <rFont val="Tahoma"/>
            <family val="2"/>
          </rPr>
          <t xml:space="preserve">
Per FOD is a new Unit.  Contributions began in 2018</t>
        </r>
      </text>
    </comment>
    <comment ref="MKL19" authorId="0" shapeId="0" xr:uid="{074DEE03-BCAE-4CF2-802C-97DB6CA1AA6D}">
      <text>
        <r>
          <rPr>
            <b/>
            <sz val="9"/>
            <color indexed="81"/>
            <rFont val="Tahoma"/>
            <family val="2"/>
          </rPr>
          <t>Becky Dzingeleski:</t>
        </r>
        <r>
          <rPr>
            <sz val="9"/>
            <color indexed="81"/>
            <rFont val="Tahoma"/>
            <family val="2"/>
          </rPr>
          <t xml:space="preserve">
Per FOD is a new Unit.  Contributions began in 2018</t>
        </r>
      </text>
    </comment>
    <comment ref="MKP19" authorId="0" shapeId="0" xr:uid="{0B59FEE6-1F4A-40DC-873A-E147386CA90A}">
      <text>
        <r>
          <rPr>
            <b/>
            <sz val="9"/>
            <color indexed="81"/>
            <rFont val="Tahoma"/>
            <family val="2"/>
          </rPr>
          <t>Becky Dzingeleski:</t>
        </r>
        <r>
          <rPr>
            <sz val="9"/>
            <color indexed="81"/>
            <rFont val="Tahoma"/>
            <family val="2"/>
          </rPr>
          <t xml:space="preserve">
Per FOD is a new Unit.  Contributions began in 2018</t>
        </r>
      </text>
    </comment>
    <comment ref="MKT19" authorId="0" shapeId="0" xr:uid="{40C44B68-E1C3-41D9-8422-C71EE28513AF}">
      <text>
        <r>
          <rPr>
            <b/>
            <sz val="9"/>
            <color indexed="81"/>
            <rFont val="Tahoma"/>
            <family val="2"/>
          </rPr>
          <t>Becky Dzingeleski:</t>
        </r>
        <r>
          <rPr>
            <sz val="9"/>
            <color indexed="81"/>
            <rFont val="Tahoma"/>
            <family val="2"/>
          </rPr>
          <t xml:space="preserve">
Per FOD is a new Unit.  Contributions began in 2018</t>
        </r>
      </text>
    </comment>
    <comment ref="MKX19" authorId="0" shapeId="0" xr:uid="{71777932-97F2-437C-87E5-EF1F01EF2066}">
      <text>
        <r>
          <rPr>
            <b/>
            <sz val="9"/>
            <color indexed="81"/>
            <rFont val="Tahoma"/>
            <family val="2"/>
          </rPr>
          <t>Becky Dzingeleski:</t>
        </r>
        <r>
          <rPr>
            <sz val="9"/>
            <color indexed="81"/>
            <rFont val="Tahoma"/>
            <family val="2"/>
          </rPr>
          <t xml:space="preserve">
Per FOD is a new Unit.  Contributions began in 2018</t>
        </r>
      </text>
    </comment>
    <comment ref="MLB19" authorId="0" shapeId="0" xr:uid="{EB1AA518-B488-423F-A0B4-7AF3AF128800}">
      <text>
        <r>
          <rPr>
            <b/>
            <sz val="9"/>
            <color indexed="81"/>
            <rFont val="Tahoma"/>
            <family val="2"/>
          </rPr>
          <t>Becky Dzingeleski:</t>
        </r>
        <r>
          <rPr>
            <sz val="9"/>
            <color indexed="81"/>
            <rFont val="Tahoma"/>
            <family val="2"/>
          </rPr>
          <t xml:space="preserve">
Per FOD is a new Unit.  Contributions began in 2018</t>
        </r>
      </text>
    </comment>
    <comment ref="MLF19" authorId="0" shapeId="0" xr:uid="{1E5C9341-6B93-4912-8218-09008B6D27A1}">
      <text>
        <r>
          <rPr>
            <b/>
            <sz val="9"/>
            <color indexed="81"/>
            <rFont val="Tahoma"/>
            <family val="2"/>
          </rPr>
          <t>Becky Dzingeleski:</t>
        </r>
        <r>
          <rPr>
            <sz val="9"/>
            <color indexed="81"/>
            <rFont val="Tahoma"/>
            <family val="2"/>
          </rPr>
          <t xml:space="preserve">
Per FOD is a new Unit.  Contributions began in 2018</t>
        </r>
      </text>
    </comment>
    <comment ref="MLJ19" authorId="0" shapeId="0" xr:uid="{89C5C325-CD07-429D-BADE-505BC885627A}">
      <text>
        <r>
          <rPr>
            <b/>
            <sz val="9"/>
            <color indexed="81"/>
            <rFont val="Tahoma"/>
            <family val="2"/>
          </rPr>
          <t>Becky Dzingeleski:</t>
        </r>
        <r>
          <rPr>
            <sz val="9"/>
            <color indexed="81"/>
            <rFont val="Tahoma"/>
            <family val="2"/>
          </rPr>
          <t xml:space="preserve">
Per FOD is a new Unit.  Contributions began in 2018</t>
        </r>
      </text>
    </comment>
    <comment ref="MLN19" authorId="0" shapeId="0" xr:uid="{85459053-F8D8-4346-9498-0F1370A08B4D}">
      <text>
        <r>
          <rPr>
            <b/>
            <sz val="9"/>
            <color indexed="81"/>
            <rFont val="Tahoma"/>
            <family val="2"/>
          </rPr>
          <t>Becky Dzingeleski:</t>
        </r>
        <r>
          <rPr>
            <sz val="9"/>
            <color indexed="81"/>
            <rFont val="Tahoma"/>
            <family val="2"/>
          </rPr>
          <t xml:space="preserve">
Per FOD is a new Unit.  Contributions began in 2018</t>
        </r>
      </text>
    </comment>
    <comment ref="MLR19" authorId="0" shapeId="0" xr:uid="{9F589288-6E8F-4E89-B4C1-FA5B6059E9C6}">
      <text>
        <r>
          <rPr>
            <b/>
            <sz val="9"/>
            <color indexed="81"/>
            <rFont val="Tahoma"/>
            <family val="2"/>
          </rPr>
          <t>Becky Dzingeleski:</t>
        </r>
        <r>
          <rPr>
            <sz val="9"/>
            <color indexed="81"/>
            <rFont val="Tahoma"/>
            <family val="2"/>
          </rPr>
          <t xml:space="preserve">
Per FOD is a new Unit.  Contributions began in 2018</t>
        </r>
      </text>
    </comment>
    <comment ref="MLV19" authorId="0" shapeId="0" xr:uid="{A8FE9B0F-EB26-4A30-854C-252B15A1E316}">
      <text>
        <r>
          <rPr>
            <b/>
            <sz val="9"/>
            <color indexed="81"/>
            <rFont val="Tahoma"/>
            <family val="2"/>
          </rPr>
          <t>Becky Dzingeleski:</t>
        </r>
        <r>
          <rPr>
            <sz val="9"/>
            <color indexed="81"/>
            <rFont val="Tahoma"/>
            <family val="2"/>
          </rPr>
          <t xml:space="preserve">
Per FOD is a new Unit.  Contributions began in 2018</t>
        </r>
      </text>
    </comment>
    <comment ref="MLZ19" authorId="0" shapeId="0" xr:uid="{2D5C211C-4531-4568-85BA-93545255A272}">
      <text>
        <r>
          <rPr>
            <b/>
            <sz val="9"/>
            <color indexed="81"/>
            <rFont val="Tahoma"/>
            <family val="2"/>
          </rPr>
          <t>Becky Dzingeleski:</t>
        </r>
        <r>
          <rPr>
            <sz val="9"/>
            <color indexed="81"/>
            <rFont val="Tahoma"/>
            <family val="2"/>
          </rPr>
          <t xml:space="preserve">
Per FOD is a new Unit.  Contributions began in 2018</t>
        </r>
      </text>
    </comment>
    <comment ref="MMD19" authorId="0" shapeId="0" xr:uid="{30A4BDA5-DBF5-462B-BF17-09C12B97E4C9}">
      <text>
        <r>
          <rPr>
            <b/>
            <sz val="9"/>
            <color indexed="81"/>
            <rFont val="Tahoma"/>
            <family val="2"/>
          </rPr>
          <t>Becky Dzingeleski:</t>
        </r>
        <r>
          <rPr>
            <sz val="9"/>
            <color indexed="81"/>
            <rFont val="Tahoma"/>
            <family val="2"/>
          </rPr>
          <t xml:space="preserve">
Per FOD is a new Unit.  Contributions began in 2018</t>
        </r>
      </text>
    </comment>
    <comment ref="MMH19" authorId="0" shapeId="0" xr:uid="{4BFF35E4-35FF-42C5-B1E1-C5BAAF91484E}">
      <text>
        <r>
          <rPr>
            <b/>
            <sz val="9"/>
            <color indexed="81"/>
            <rFont val="Tahoma"/>
            <family val="2"/>
          </rPr>
          <t>Becky Dzingeleski:</t>
        </r>
        <r>
          <rPr>
            <sz val="9"/>
            <color indexed="81"/>
            <rFont val="Tahoma"/>
            <family val="2"/>
          </rPr>
          <t xml:space="preserve">
Per FOD is a new Unit.  Contributions began in 2018</t>
        </r>
      </text>
    </comment>
    <comment ref="MML19" authorId="0" shapeId="0" xr:uid="{CB30F52C-ED9F-475D-BFB7-A28FE452C287}">
      <text>
        <r>
          <rPr>
            <b/>
            <sz val="9"/>
            <color indexed="81"/>
            <rFont val="Tahoma"/>
            <family val="2"/>
          </rPr>
          <t>Becky Dzingeleski:</t>
        </r>
        <r>
          <rPr>
            <sz val="9"/>
            <color indexed="81"/>
            <rFont val="Tahoma"/>
            <family val="2"/>
          </rPr>
          <t xml:space="preserve">
Per FOD is a new Unit.  Contributions began in 2018</t>
        </r>
      </text>
    </comment>
    <comment ref="MMP19" authorId="0" shapeId="0" xr:uid="{0E6B5036-3FDE-42E7-8BBD-F4A166F43894}">
      <text>
        <r>
          <rPr>
            <b/>
            <sz val="9"/>
            <color indexed="81"/>
            <rFont val="Tahoma"/>
            <family val="2"/>
          </rPr>
          <t>Becky Dzingeleski:</t>
        </r>
        <r>
          <rPr>
            <sz val="9"/>
            <color indexed="81"/>
            <rFont val="Tahoma"/>
            <family val="2"/>
          </rPr>
          <t xml:space="preserve">
Per FOD is a new Unit.  Contributions began in 2018</t>
        </r>
      </text>
    </comment>
    <comment ref="MMT19" authorId="0" shapeId="0" xr:uid="{2BFF99DF-0E3F-4FFA-B1BC-2095A7E18216}">
      <text>
        <r>
          <rPr>
            <b/>
            <sz val="9"/>
            <color indexed="81"/>
            <rFont val="Tahoma"/>
            <family val="2"/>
          </rPr>
          <t>Becky Dzingeleski:</t>
        </r>
        <r>
          <rPr>
            <sz val="9"/>
            <color indexed="81"/>
            <rFont val="Tahoma"/>
            <family val="2"/>
          </rPr>
          <t xml:space="preserve">
Per FOD is a new Unit.  Contributions began in 2018</t>
        </r>
      </text>
    </comment>
    <comment ref="MMX19" authorId="0" shapeId="0" xr:uid="{19D9D48E-9115-48EC-86C0-36C0EC81B445}">
      <text>
        <r>
          <rPr>
            <b/>
            <sz val="9"/>
            <color indexed="81"/>
            <rFont val="Tahoma"/>
            <family val="2"/>
          </rPr>
          <t>Becky Dzingeleski:</t>
        </r>
        <r>
          <rPr>
            <sz val="9"/>
            <color indexed="81"/>
            <rFont val="Tahoma"/>
            <family val="2"/>
          </rPr>
          <t xml:space="preserve">
Per FOD is a new Unit.  Contributions began in 2018</t>
        </r>
      </text>
    </comment>
    <comment ref="MNB19" authorId="0" shapeId="0" xr:uid="{A94D5D82-A09C-4460-90EF-46227FD1CCAE}">
      <text>
        <r>
          <rPr>
            <b/>
            <sz val="9"/>
            <color indexed="81"/>
            <rFont val="Tahoma"/>
            <family val="2"/>
          </rPr>
          <t>Becky Dzingeleski:</t>
        </r>
        <r>
          <rPr>
            <sz val="9"/>
            <color indexed="81"/>
            <rFont val="Tahoma"/>
            <family val="2"/>
          </rPr>
          <t xml:space="preserve">
Per FOD is a new Unit.  Contributions began in 2018</t>
        </r>
      </text>
    </comment>
    <comment ref="MNF19" authorId="0" shapeId="0" xr:uid="{53BE7C1B-CA86-4BEF-AC37-09F32E81E6AE}">
      <text>
        <r>
          <rPr>
            <b/>
            <sz val="9"/>
            <color indexed="81"/>
            <rFont val="Tahoma"/>
            <family val="2"/>
          </rPr>
          <t>Becky Dzingeleski:</t>
        </r>
        <r>
          <rPr>
            <sz val="9"/>
            <color indexed="81"/>
            <rFont val="Tahoma"/>
            <family val="2"/>
          </rPr>
          <t xml:space="preserve">
Per FOD is a new Unit.  Contributions began in 2018</t>
        </r>
      </text>
    </comment>
    <comment ref="MNJ19" authorId="0" shapeId="0" xr:uid="{29B42EB3-4040-48A9-A7D9-0B3CDA04C5C7}">
      <text>
        <r>
          <rPr>
            <b/>
            <sz val="9"/>
            <color indexed="81"/>
            <rFont val="Tahoma"/>
            <family val="2"/>
          </rPr>
          <t>Becky Dzingeleski:</t>
        </r>
        <r>
          <rPr>
            <sz val="9"/>
            <color indexed="81"/>
            <rFont val="Tahoma"/>
            <family val="2"/>
          </rPr>
          <t xml:space="preserve">
Per FOD is a new Unit.  Contributions began in 2018</t>
        </r>
      </text>
    </comment>
    <comment ref="MNN19" authorId="0" shapeId="0" xr:uid="{ED7D6FC4-DA93-469C-A042-05BB497D1EE3}">
      <text>
        <r>
          <rPr>
            <b/>
            <sz val="9"/>
            <color indexed="81"/>
            <rFont val="Tahoma"/>
            <family val="2"/>
          </rPr>
          <t>Becky Dzingeleski:</t>
        </r>
        <r>
          <rPr>
            <sz val="9"/>
            <color indexed="81"/>
            <rFont val="Tahoma"/>
            <family val="2"/>
          </rPr>
          <t xml:space="preserve">
Per FOD is a new Unit.  Contributions began in 2018</t>
        </r>
      </text>
    </comment>
    <comment ref="MNR19" authorId="0" shapeId="0" xr:uid="{6974F196-D075-44DA-983A-2A404ECB0741}">
      <text>
        <r>
          <rPr>
            <b/>
            <sz val="9"/>
            <color indexed="81"/>
            <rFont val="Tahoma"/>
            <family val="2"/>
          </rPr>
          <t>Becky Dzingeleski:</t>
        </r>
        <r>
          <rPr>
            <sz val="9"/>
            <color indexed="81"/>
            <rFont val="Tahoma"/>
            <family val="2"/>
          </rPr>
          <t xml:space="preserve">
Per FOD is a new Unit.  Contributions began in 2018</t>
        </r>
      </text>
    </comment>
    <comment ref="MNV19" authorId="0" shapeId="0" xr:uid="{A3D0FF5E-195E-4595-944C-2603DB2DFB5D}">
      <text>
        <r>
          <rPr>
            <b/>
            <sz val="9"/>
            <color indexed="81"/>
            <rFont val="Tahoma"/>
            <family val="2"/>
          </rPr>
          <t>Becky Dzingeleski:</t>
        </r>
        <r>
          <rPr>
            <sz val="9"/>
            <color indexed="81"/>
            <rFont val="Tahoma"/>
            <family val="2"/>
          </rPr>
          <t xml:space="preserve">
Per FOD is a new Unit.  Contributions began in 2018</t>
        </r>
      </text>
    </comment>
    <comment ref="MNZ19" authorId="0" shapeId="0" xr:uid="{CDF2D75E-C9C5-490A-A843-79B8374C22A8}">
      <text>
        <r>
          <rPr>
            <b/>
            <sz val="9"/>
            <color indexed="81"/>
            <rFont val="Tahoma"/>
            <family val="2"/>
          </rPr>
          <t>Becky Dzingeleski:</t>
        </r>
        <r>
          <rPr>
            <sz val="9"/>
            <color indexed="81"/>
            <rFont val="Tahoma"/>
            <family val="2"/>
          </rPr>
          <t xml:space="preserve">
Per FOD is a new Unit.  Contributions began in 2018</t>
        </r>
      </text>
    </comment>
    <comment ref="MOD19" authorId="0" shapeId="0" xr:uid="{2938AEC9-DD4E-4B9C-9A53-FCC9F5CD726B}">
      <text>
        <r>
          <rPr>
            <b/>
            <sz val="9"/>
            <color indexed="81"/>
            <rFont val="Tahoma"/>
            <family val="2"/>
          </rPr>
          <t>Becky Dzingeleski:</t>
        </r>
        <r>
          <rPr>
            <sz val="9"/>
            <color indexed="81"/>
            <rFont val="Tahoma"/>
            <family val="2"/>
          </rPr>
          <t xml:space="preserve">
Per FOD is a new Unit.  Contributions began in 2018</t>
        </r>
      </text>
    </comment>
    <comment ref="MOH19" authorId="0" shapeId="0" xr:uid="{0016AC99-0FA6-466D-8AEA-D7063EE7CBE9}">
      <text>
        <r>
          <rPr>
            <b/>
            <sz val="9"/>
            <color indexed="81"/>
            <rFont val="Tahoma"/>
            <family val="2"/>
          </rPr>
          <t>Becky Dzingeleski:</t>
        </r>
        <r>
          <rPr>
            <sz val="9"/>
            <color indexed="81"/>
            <rFont val="Tahoma"/>
            <family val="2"/>
          </rPr>
          <t xml:space="preserve">
Per FOD is a new Unit.  Contributions began in 2018</t>
        </r>
      </text>
    </comment>
    <comment ref="MOL19" authorId="0" shapeId="0" xr:uid="{092018A4-C8E4-4E2D-B669-DF4B9A79DB6D}">
      <text>
        <r>
          <rPr>
            <b/>
            <sz val="9"/>
            <color indexed="81"/>
            <rFont val="Tahoma"/>
            <family val="2"/>
          </rPr>
          <t>Becky Dzingeleski:</t>
        </r>
        <r>
          <rPr>
            <sz val="9"/>
            <color indexed="81"/>
            <rFont val="Tahoma"/>
            <family val="2"/>
          </rPr>
          <t xml:space="preserve">
Per FOD is a new Unit.  Contributions began in 2018</t>
        </r>
      </text>
    </comment>
    <comment ref="MOP19" authorId="0" shapeId="0" xr:uid="{8DF526F5-D1F4-4C2A-8E7F-A78D63E5AF75}">
      <text>
        <r>
          <rPr>
            <b/>
            <sz val="9"/>
            <color indexed="81"/>
            <rFont val="Tahoma"/>
            <family val="2"/>
          </rPr>
          <t>Becky Dzingeleski:</t>
        </r>
        <r>
          <rPr>
            <sz val="9"/>
            <color indexed="81"/>
            <rFont val="Tahoma"/>
            <family val="2"/>
          </rPr>
          <t xml:space="preserve">
Per FOD is a new Unit.  Contributions began in 2018</t>
        </r>
      </text>
    </comment>
    <comment ref="MOT19" authorId="0" shapeId="0" xr:uid="{78C37321-DC2A-4DAF-9E1A-973FA92B5161}">
      <text>
        <r>
          <rPr>
            <b/>
            <sz val="9"/>
            <color indexed="81"/>
            <rFont val="Tahoma"/>
            <family val="2"/>
          </rPr>
          <t>Becky Dzingeleski:</t>
        </r>
        <r>
          <rPr>
            <sz val="9"/>
            <color indexed="81"/>
            <rFont val="Tahoma"/>
            <family val="2"/>
          </rPr>
          <t xml:space="preserve">
Per FOD is a new Unit.  Contributions began in 2018</t>
        </r>
      </text>
    </comment>
    <comment ref="MOX19" authorId="0" shapeId="0" xr:uid="{FA226C57-66B4-4F67-A56C-B51663D8FFC7}">
      <text>
        <r>
          <rPr>
            <b/>
            <sz val="9"/>
            <color indexed="81"/>
            <rFont val="Tahoma"/>
            <family val="2"/>
          </rPr>
          <t>Becky Dzingeleski:</t>
        </r>
        <r>
          <rPr>
            <sz val="9"/>
            <color indexed="81"/>
            <rFont val="Tahoma"/>
            <family val="2"/>
          </rPr>
          <t xml:space="preserve">
Per FOD is a new Unit.  Contributions began in 2018</t>
        </r>
      </text>
    </comment>
    <comment ref="MPB19" authorId="0" shapeId="0" xr:uid="{29AD1FD1-39EA-4CD3-B1AC-5582313B2DD5}">
      <text>
        <r>
          <rPr>
            <b/>
            <sz val="9"/>
            <color indexed="81"/>
            <rFont val="Tahoma"/>
            <family val="2"/>
          </rPr>
          <t>Becky Dzingeleski:</t>
        </r>
        <r>
          <rPr>
            <sz val="9"/>
            <color indexed="81"/>
            <rFont val="Tahoma"/>
            <family val="2"/>
          </rPr>
          <t xml:space="preserve">
Per FOD is a new Unit.  Contributions began in 2018</t>
        </r>
      </text>
    </comment>
    <comment ref="MPF19" authorId="0" shapeId="0" xr:uid="{612DF251-27F7-4F92-A5C7-87CD167B0197}">
      <text>
        <r>
          <rPr>
            <b/>
            <sz val="9"/>
            <color indexed="81"/>
            <rFont val="Tahoma"/>
            <family val="2"/>
          </rPr>
          <t>Becky Dzingeleski:</t>
        </r>
        <r>
          <rPr>
            <sz val="9"/>
            <color indexed="81"/>
            <rFont val="Tahoma"/>
            <family val="2"/>
          </rPr>
          <t xml:space="preserve">
Per FOD is a new Unit.  Contributions began in 2018</t>
        </r>
      </text>
    </comment>
    <comment ref="MPJ19" authorId="0" shapeId="0" xr:uid="{EFD6F733-6140-4CEE-9845-C41A0052F420}">
      <text>
        <r>
          <rPr>
            <b/>
            <sz val="9"/>
            <color indexed="81"/>
            <rFont val="Tahoma"/>
            <family val="2"/>
          </rPr>
          <t>Becky Dzingeleski:</t>
        </r>
        <r>
          <rPr>
            <sz val="9"/>
            <color indexed="81"/>
            <rFont val="Tahoma"/>
            <family val="2"/>
          </rPr>
          <t xml:space="preserve">
Per FOD is a new Unit.  Contributions began in 2018</t>
        </r>
      </text>
    </comment>
    <comment ref="MPN19" authorId="0" shapeId="0" xr:uid="{983BBA43-2795-41E3-9DA0-8EC1F102887E}">
      <text>
        <r>
          <rPr>
            <b/>
            <sz val="9"/>
            <color indexed="81"/>
            <rFont val="Tahoma"/>
            <family val="2"/>
          </rPr>
          <t>Becky Dzingeleski:</t>
        </r>
        <r>
          <rPr>
            <sz val="9"/>
            <color indexed="81"/>
            <rFont val="Tahoma"/>
            <family val="2"/>
          </rPr>
          <t xml:space="preserve">
Per FOD is a new Unit.  Contributions began in 2018</t>
        </r>
      </text>
    </comment>
    <comment ref="MPR19" authorId="0" shapeId="0" xr:uid="{69C6BC46-A7EE-496A-80D6-1BE096B4E550}">
      <text>
        <r>
          <rPr>
            <b/>
            <sz val="9"/>
            <color indexed="81"/>
            <rFont val="Tahoma"/>
            <family val="2"/>
          </rPr>
          <t>Becky Dzingeleski:</t>
        </r>
        <r>
          <rPr>
            <sz val="9"/>
            <color indexed="81"/>
            <rFont val="Tahoma"/>
            <family val="2"/>
          </rPr>
          <t xml:space="preserve">
Per FOD is a new Unit.  Contributions began in 2018</t>
        </r>
      </text>
    </comment>
    <comment ref="MPV19" authorId="0" shapeId="0" xr:uid="{BB0D1246-007F-4944-83C6-A2699031E04A}">
      <text>
        <r>
          <rPr>
            <b/>
            <sz val="9"/>
            <color indexed="81"/>
            <rFont val="Tahoma"/>
            <family val="2"/>
          </rPr>
          <t>Becky Dzingeleski:</t>
        </r>
        <r>
          <rPr>
            <sz val="9"/>
            <color indexed="81"/>
            <rFont val="Tahoma"/>
            <family val="2"/>
          </rPr>
          <t xml:space="preserve">
Per FOD is a new Unit.  Contributions began in 2018</t>
        </r>
      </text>
    </comment>
    <comment ref="MPZ19" authorId="0" shapeId="0" xr:uid="{026D1C75-D0A4-42EB-9621-55A4A0B59408}">
      <text>
        <r>
          <rPr>
            <b/>
            <sz val="9"/>
            <color indexed="81"/>
            <rFont val="Tahoma"/>
            <family val="2"/>
          </rPr>
          <t>Becky Dzingeleski:</t>
        </r>
        <r>
          <rPr>
            <sz val="9"/>
            <color indexed="81"/>
            <rFont val="Tahoma"/>
            <family val="2"/>
          </rPr>
          <t xml:space="preserve">
Per FOD is a new Unit.  Contributions began in 2018</t>
        </r>
      </text>
    </comment>
    <comment ref="MQD19" authorId="0" shapeId="0" xr:uid="{C3C449AF-4E6F-4759-82A1-76F0FAB6283A}">
      <text>
        <r>
          <rPr>
            <b/>
            <sz val="9"/>
            <color indexed="81"/>
            <rFont val="Tahoma"/>
            <family val="2"/>
          </rPr>
          <t>Becky Dzingeleski:</t>
        </r>
        <r>
          <rPr>
            <sz val="9"/>
            <color indexed="81"/>
            <rFont val="Tahoma"/>
            <family val="2"/>
          </rPr>
          <t xml:space="preserve">
Per FOD is a new Unit.  Contributions began in 2018</t>
        </r>
      </text>
    </comment>
    <comment ref="MQH19" authorId="0" shapeId="0" xr:uid="{1677366D-FC39-4689-939F-DCE02D6206AE}">
      <text>
        <r>
          <rPr>
            <b/>
            <sz val="9"/>
            <color indexed="81"/>
            <rFont val="Tahoma"/>
            <family val="2"/>
          </rPr>
          <t>Becky Dzingeleski:</t>
        </r>
        <r>
          <rPr>
            <sz val="9"/>
            <color indexed="81"/>
            <rFont val="Tahoma"/>
            <family val="2"/>
          </rPr>
          <t xml:space="preserve">
Per FOD is a new Unit.  Contributions began in 2018</t>
        </r>
      </text>
    </comment>
    <comment ref="MQL19" authorId="0" shapeId="0" xr:uid="{18FA9185-ECC9-40AA-874F-049341927EAE}">
      <text>
        <r>
          <rPr>
            <b/>
            <sz val="9"/>
            <color indexed="81"/>
            <rFont val="Tahoma"/>
            <family val="2"/>
          </rPr>
          <t>Becky Dzingeleski:</t>
        </r>
        <r>
          <rPr>
            <sz val="9"/>
            <color indexed="81"/>
            <rFont val="Tahoma"/>
            <family val="2"/>
          </rPr>
          <t xml:space="preserve">
Per FOD is a new Unit.  Contributions began in 2018</t>
        </r>
      </text>
    </comment>
    <comment ref="MQP19" authorId="0" shapeId="0" xr:uid="{153C1586-7E03-4CD7-AA2F-D29D0D4650CD}">
      <text>
        <r>
          <rPr>
            <b/>
            <sz val="9"/>
            <color indexed="81"/>
            <rFont val="Tahoma"/>
            <family val="2"/>
          </rPr>
          <t>Becky Dzingeleski:</t>
        </r>
        <r>
          <rPr>
            <sz val="9"/>
            <color indexed="81"/>
            <rFont val="Tahoma"/>
            <family val="2"/>
          </rPr>
          <t xml:space="preserve">
Per FOD is a new Unit.  Contributions began in 2018</t>
        </r>
      </text>
    </comment>
    <comment ref="MQT19" authorId="0" shapeId="0" xr:uid="{1B4C0D5D-AD37-4640-B602-4E7DCF062843}">
      <text>
        <r>
          <rPr>
            <b/>
            <sz val="9"/>
            <color indexed="81"/>
            <rFont val="Tahoma"/>
            <family val="2"/>
          </rPr>
          <t>Becky Dzingeleski:</t>
        </r>
        <r>
          <rPr>
            <sz val="9"/>
            <color indexed="81"/>
            <rFont val="Tahoma"/>
            <family val="2"/>
          </rPr>
          <t xml:space="preserve">
Per FOD is a new Unit.  Contributions began in 2018</t>
        </r>
      </text>
    </comment>
    <comment ref="MQX19" authorId="0" shapeId="0" xr:uid="{5D6A9DA1-8A87-440C-A48D-D54825488954}">
      <text>
        <r>
          <rPr>
            <b/>
            <sz val="9"/>
            <color indexed="81"/>
            <rFont val="Tahoma"/>
            <family val="2"/>
          </rPr>
          <t>Becky Dzingeleski:</t>
        </r>
        <r>
          <rPr>
            <sz val="9"/>
            <color indexed="81"/>
            <rFont val="Tahoma"/>
            <family val="2"/>
          </rPr>
          <t xml:space="preserve">
Per FOD is a new Unit.  Contributions began in 2018</t>
        </r>
      </text>
    </comment>
    <comment ref="MRB19" authorId="0" shapeId="0" xr:uid="{7EEBBBE5-E6F2-40F2-832F-697AE4E4AFA0}">
      <text>
        <r>
          <rPr>
            <b/>
            <sz val="9"/>
            <color indexed="81"/>
            <rFont val="Tahoma"/>
            <family val="2"/>
          </rPr>
          <t>Becky Dzingeleski:</t>
        </r>
        <r>
          <rPr>
            <sz val="9"/>
            <color indexed="81"/>
            <rFont val="Tahoma"/>
            <family val="2"/>
          </rPr>
          <t xml:space="preserve">
Per FOD is a new Unit.  Contributions began in 2018</t>
        </r>
      </text>
    </comment>
    <comment ref="MRF19" authorId="0" shapeId="0" xr:uid="{BCC9829E-D3DF-4513-A5A0-55F0865B00E8}">
      <text>
        <r>
          <rPr>
            <b/>
            <sz val="9"/>
            <color indexed="81"/>
            <rFont val="Tahoma"/>
            <family val="2"/>
          </rPr>
          <t>Becky Dzingeleski:</t>
        </r>
        <r>
          <rPr>
            <sz val="9"/>
            <color indexed="81"/>
            <rFont val="Tahoma"/>
            <family val="2"/>
          </rPr>
          <t xml:space="preserve">
Per FOD is a new Unit.  Contributions began in 2018</t>
        </r>
      </text>
    </comment>
    <comment ref="MRJ19" authorId="0" shapeId="0" xr:uid="{35C2D339-A8F8-407E-AE1E-BD77F27B830B}">
      <text>
        <r>
          <rPr>
            <b/>
            <sz val="9"/>
            <color indexed="81"/>
            <rFont val="Tahoma"/>
            <family val="2"/>
          </rPr>
          <t>Becky Dzingeleski:</t>
        </r>
        <r>
          <rPr>
            <sz val="9"/>
            <color indexed="81"/>
            <rFont val="Tahoma"/>
            <family val="2"/>
          </rPr>
          <t xml:space="preserve">
Per FOD is a new Unit.  Contributions began in 2018</t>
        </r>
      </text>
    </comment>
    <comment ref="MRN19" authorId="0" shapeId="0" xr:uid="{3849399F-4BEF-46F3-84D2-8BE606ED1E06}">
      <text>
        <r>
          <rPr>
            <b/>
            <sz val="9"/>
            <color indexed="81"/>
            <rFont val="Tahoma"/>
            <family val="2"/>
          </rPr>
          <t>Becky Dzingeleski:</t>
        </r>
        <r>
          <rPr>
            <sz val="9"/>
            <color indexed="81"/>
            <rFont val="Tahoma"/>
            <family val="2"/>
          </rPr>
          <t xml:space="preserve">
Per FOD is a new Unit.  Contributions began in 2018</t>
        </r>
      </text>
    </comment>
    <comment ref="MRR19" authorId="0" shapeId="0" xr:uid="{8FF1EF74-0E44-4A29-AE60-C486D56E62D2}">
      <text>
        <r>
          <rPr>
            <b/>
            <sz val="9"/>
            <color indexed="81"/>
            <rFont val="Tahoma"/>
            <family val="2"/>
          </rPr>
          <t>Becky Dzingeleski:</t>
        </r>
        <r>
          <rPr>
            <sz val="9"/>
            <color indexed="81"/>
            <rFont val="Tahoma"/>
            <family val="2"/>
          </rPr>
          <t xml:space="preserve">
Per FOD is a new Unit.  Contributions began in 2018</t>
        </r>
      </text>
    </comment>
    <comment ref="MRV19" authorId="0" shapeId="0" xr:uid="{64B36CB9-AD60-4733-861E-C7A2A5A7483D}">
      <text>
        <r>
          <rPr>
            <b/>
            <sz val="9"/>
            <color indexed="81"/>
            <rFont val="Tahoma"/>
            <family val="2"/>
          </rPr>
          <t>Becky Dzingeleski:</t>
        </r>
        <r>
          <rPr>
            <sz val="9"/>
            <color indexed="81"/>
            <rFont val="Tahoma"/>
            <family val="2"/>
          </rPr>
          <t xml:space="preserve">
Per FOD is a new Unit.  Contributions began in 2018</t>
        </r>
      </text>
    </comment>
    <comment ref="MRZ19" authorId="0" shapeId="0" xr:uid="{CD31D1AB-F68F-49F1-A43B-3E3105D1D218}">
      <text>
        <r>
          <rPr>
            <b/>
            <sz val="9"/>
            <color indexed="81"/>
            <rFont val="Tahoma"/>
            <family val="2"/>
          </rPr>
          <t>Becky Dzingeleski:</t>
        </r>
        <r>
          <rPr>
            <sz val="9"/>
            <color indexed="81"/>
            <rFont val="Tahoma"/>
            <family val="2"/>
          </rPr>
          <t xml:space="preserve">
Per FOD is a new Unit.  Contributions began in 2018</t>
        </r>
      </text>
    </comment>
    <comment ref="MSD19" authorId="0" shapeId="0" xr:uid="{D6A74707-07C0-4A33-B303-E4F3EA71B239}">
      <text>
        <r>
          <rPr>
            <b/>
            <sz val="9"/>
            <color indexed="81"/>
            <rFont val="Tahoma"/>
            <family val="2"/>
          </rPr>
          <t>Becky Dzingeleski:</t>
        </r>
        <r>
          <rPr>
            <sz val="9"/>
            <color indexed="81"/>
            <rFont val="Tahoma"/>
            <family val="2"/>
          </rPr>
          <t xml:space="preserve">
Per FOD is a new Unit.  Contributions began in 2018</t>
        </r>
      </text>
    </comment>
    <comment ref="MSH19" authorId="0" shapeId="0" xr:uid="{A0D8F0EB-A5E7-4267-BC03-8B77CB18EE13}">
      <text>
        <r>
          <rPr>
            <b/>
            <sz val="9"/>
            <color indexed="81"/>
            <rFont val="Tahoma"/>
            <family val="2"/>
          </rPr>
          <t>Becky Dzingeleski:</t>
        </r>
        <r>
          <rPr>
            <sz val="9"/>
            <color indexed="81"/>
            <rFont val="Tahoma"/>
            <family val="2"/>
          </rPr>
          <t xml:space="preserve">
Per FOD is a new Unit.  Contributions began in 2018</t>
        </r>
      </text>
    </comment>
    <comment ref="MSL19" authorId="0" shapeId="0" xr:uid="{AB9F7D36-B0B2-409C-875E-ACC2FD142CA4}">
      <text>
        <r>
          <rPr>
            <b/>
            <sz val="9"/>
            <color indexed="81"/>
            <rFont val="Tahoma"/>
            <family val="2"/>
          </rPr>
          <t>Becky Dzingeleski:</t>
        </r>
        <r>
          <rPr>
            <sz val="9"/>
            <color indexed="81"/>
            <rFont val="Tahoma"/>
            <family val="2"/>
          </rPr>
          <t xml:space="preserve">
Per FOD is a new Unit.  Contributions began in 2018</t>
        </r>
      </text>
    </comment>
    <comment ref="MSP19" authorId="0" shapeId="0" xr:uid="{0BE40E6D-376E-4EDE-856B-B9F9253AAB40}">
      <text>
        <r>
          <rPr>
            <b/>
            <sz val="9"/>
            <color indexed="81"/>
            <rFont val="Tahoma"/>
            <family val="2"/>
          </rPr>
          <t>Becky Dzingeleski:</t>
        </r>
        <r>
          <rPr>
            <sz val="9"/>
            <color indexed="81"/>
            <rFont val="Tahoma"/>
            <family val="2"/>
          </rPr>
          <t xml:space="preserve">
Per FOD is a new Unit.  Contributions began in 2018</t>
        </r>
      </text>
    </comment>
    <comment ref="MST19" authorId="0" shapeId="0" xr:uid="{9B4600F5-13DF-40F6-857D-8F368FFCC8A6}">
      <text>
        <r>
          <rPr>
            <b/>
            <sz val="9"/>
            <color indexed="81"/>
            <rFont val="Tahoma"/>
            <family val="2"/>
          </rPr>
          <t>Becky Dzingeleski:</t>
        </r>
        <r>
          <rPr>
            <sz val="9"/>
            <color indexed="81"/>
            <rFont val="Tahoma"/>
            <family val="2"/>
          </rPr>
          <t xml:space="preserve">
Per FOD is a new Unit.  Contributions began in 2018</t>
        </r>
      </text>
    </comment>
    <comment ref="MSX19" authorId="0" shapeId="0" xr:uid="{6D7E8716-FD38-41DC-8B15-069B2097A2E4}">
      <text>
        <r>
          <rPr>
            <b/>
            <sz val="9"/>
            <color indexed="81"/>
            <rFont val="Tahoma"/>
            <family val="2"/>
          </rPr>
          <t>Becky Dzingeleski:</t>
        </r>
        <r>
          <rPr>
            <sz val="9"/>
            <color indexed="81"/>
            <rFont val="Tahoma"/>
            <family val="2"/>
          </rPr>
          <t xml:space="preserve">
Per FOD is a new Unit.  Contributions began in 2018</t>
        </r>
      </text>
    </comment>
    <comment ref="MTB19" authorId="0" shapeId="0" xr:uid="{941366D6-453E-4200-8F4C-72D952DE27DF}">
      <text>
        <r>
          <rPr>
            <b/>
            <sz val="9"/>
            <color indexed="81"/>
            <rFont val="Tahoma"/>
            <family val="2"/>
          </rPr>
          <t>Becky Dzingeleski:</t>
        </r>
        <r>
          <rPr>
            <sz val="9"/>
            <color indexed="81"/>
            <rFont val="Tahoma"/>
            <family val="2"/>
          </rPr>
          <t xml:space="preserve">
Per FOD is a new Unit.  Contributions began in 2018</t>
        </r>
      </text>
    </comment>
    <comment ref="MTF19" authorId="0" shapeId="0" xr:uid="{85EEC2AE-A9DE-4D32-9CBA-7324D0910EFB}">
      <text>
        <r>
          <rPr>
            <b/>
            <sz val="9"/>
            <color indexed="81"/>
            <rFont val="Tahoma"/>
            <family val="2"/>
          </rPr>
          <t>Becky Dzingeleski:</t>
        </r>
        <r>
          <rPr>
            <sz val="9"/>
            <color indexed="81"/>
            <rFont val="Tahoma"/>
            <family val="2"/>
          </rPr>
          <t xml:space="preserve">
Per FOD is a new Unit.  Contributions began in 2018</t>
        </r>
      </text>
    </comment>
    <comment ref="MTJ19" authorId="0" shapeId="0" xr:uid="{A1BFA8D2-C202-4C53-9FC7-61C7146A7A57}">
      <text>
        <r>
          <rPr>
            <b/>
            <sz val="9"/>
            <color indexed="81"/>
            <rFont val="Tahoma"/>
            <family val="2"/>
          </rPr>
          <t>Becky Dzingeleski:</t>
        </r>
        <r>
          <rPr>
            <sz val="9"/>
            <color indexed="81"/>
            <rFont val="Tahoma"/>
            <family val="2"/>
          </rPr>
          <t xml:space="preserve">
Per FOD is a new Unit.  Contributions began in 2018</t>
        </r>
      </text>
    </comment>
    <comment ref="MTN19" authorId="0" shapeId="0" xr:uid="{F8F8C0F0-5117-4F66-BC72-23CA987FB2F7}">
      <text>
        <r>
          <rPr>
            <b/>
            <sz val="9"/>
            <color indexed="81"/>
            <rFont val="Tahoma"/>
            <family val="2"/>
          </rPr>
          <t>Becky Dzingeleski:</t>
        </r>
        <r>
          <rPr>
            <sz val="9"/>
            <color indexed="81"/>
            <rFont val="Tahoma"/>
            <family val="2"/>
          </rPr>
          <t xml:space="preserve">
Per FOD is a new Unit.  Contributions began in 2018</t>
        </r>
      </text>
    </comment>
    <comment ref="MTR19" authorId="0" shapeId="0" xr:uid="{EED87F13-6047-4362-8E53-C674B79A57B6}">
      <text>
        <r>
          <rPr>
            <b/>
            <sz val="9"/>
            <color indexed="81"/>
            <rFont val="Tahoma"/>
            <family val="2"/>
          </rPr>
          <t>Becky Dzingeleski:</t>
        </r>
        <r>
          <rPr>
            <sz val="9"/>
            <color indexed="81"/>
            <rFont val="Tahoma"/>
            <family val="2"/>
          </rPr>
          <t xml:space="preserve">
Per FOD is a new Unit.  Contributions began in 2018</t>
        </r>
      </text>
    </comment>
    <comment ref="MTV19" authorId="0" shapeId="0" xr:uid="{861D2F45-561B-4B65-B0B1-4A4A354346B2}">
      <text>
        <r>
          <rPr>
            <b/>
            <sz val="9"/>
            <color indexed="81"/>
            <rFont val="Tahoma"/>
            <family val="2"/>
          </rPr>
          <t>Becky Dzingeleski:</t>
        </r>
        <r>
          <rPr>
            <sz val="9"/>
            <color indexed="81"/>
            <rFont val="Tahoma"/>
            <family val="2"/>
          </rPr>
          <t xml:space="preserve">
Per FOD is a new Unit.  Contributions began in 2018</t>
        </r>
      </text>
    </comment>
    <comment ref="MTZ19" authorId="0" shapeId="0" xr:uid="{FD70C0B3-9DA8-415E-8C35-0100DA0758B3}">
      <text>
        <r>
          <rPr>
            <b/>
            <sz val="9"/>
            <color indexed="81"/>
            <rFont val="Tahoma"/>
            <family val="2"/>
          </rPr>
          <t>Becky Dzingeleski:</t>
        </r>
        <r>
          <rPr>
            <sz val="9"/>
            <color indexed="81"/>
            <rFont val="Tahoma"/>
            <family val="2"/>
          </rPr>
          <t xml:space="preserve">
Per FOD is a new Unit.  Contributions began in 2018</t>
        </r>
      </text>
    </comment>
    <comment ref="MUD19" authorId="0" shapeId="0" xr:uid="{F8DB2C68-1675-4B02-B07C-A48A8C44DE92}">
      <text>
        <r>
          <rPr>
            <b/>
            <sz val="9"/>
            <color indexed="81"/>
            <rFont val="Tahoma"/>
            <family val="2"/>
          </rPr>
          <t>Becky Dzingeleski:</t>
        </r>
        <r>
          <rPr>
            <sz val="9"/>
            <color indexed="81"/>
            <rFont val="Tahoma"/>
            <family val="2"/>
          </rPr>
          <t xml:space="preserve">
Per FOD is a new Unit.  Contributions began in 2018</t>
        </r>
      </text>
    </comment>
    <comment ref="MUH19" authorId="0" shapeId="0" xr:uid="{B39C63DA-5065-4B7B-94FF-A99C9CDF2369}">
      <text>
        <r>
          <rPr>
            <b/>
            <sz val="9"/>
            <color indexed="81"/>
            <rFont val="Tahoma"/>
            <family val="2"/>
          </rPr>
          <t>Becky Dzingeleski:</t>
        </r>
        <r>
          <rPr>
            <sz val="9"/>
            <color indexed="81"/>
            <rFont val="Tahoma"/>
            <family val="2"/>
          </rPr>
          <t xml:space="preserve">
Per FOD is a new Unit.  Contributions began in 2018</t>
        </r>
      </text>
    </comment>
    <comment ref="MUL19" authorId="0" shapeId="0" xr:uid="{6ED33E28-CAA0-45D7-B160-8D8CF41209EE}">
      <text>
        <r>
          <rPr>
            <b/>
            <sz val="9"/>
            <color indexed="81"/>
            <rFont val="Tahoma"/>
            <family val="2"/>
          </rPr>
          <t>Becky Dzingeleski:</t>
        </r>
        <r>
          <rPr>
            <sz val="9"/>
            <color indexed="81"/>
            <rFont val="Tahoma"/>
            <family val="2"/>
          </rPr>
          <t xml:space="preserve">
Per FOD is a new Unit.  Contributions began in 2018</t>
        </r>
      </text>
    </comment>
    <comment ref="MUP19" authorId="0" shapeId="0" xr:uid="{AE833FA1-EAAE-406A-9350-ADF3E519EB3D}">
      <text>
        <r>
          <rPr>
            <b/>
            <sz val="9"/>
            <color indexed="81"/>
            <rFont val="Tahoma"/>
            <family val="2"/>
          </rPr>
          <t>Becky Dzingeleski:</t>
        </r>
        <r>
          <rPr>
            <sz val="9"/>
            <color indexed="81"/>
            <rFont val="Tahoma"/>
            <family val="2"/>
          </rPr>
          <t xml:space="preserve">
Per FOD is a new Unit.  Contributions began in 2018</t>
        </r>
      </text>
    </comment>
    <comment ref="MUT19" authorId="0" shapeId="0" xr:uid="{926026EA-52BC-4366-A242-72F5342A5490}">
      <text>
        <r>
          <rPr>
            <b/>
            <sz val="9"/>
            <color indexed="81"/>
            <rFont val="Tahoma"/>
            <family val="2"/>
          </rPr>
          <t>Becky Dzingeleski:</t>
        </r>
        <r>
          <rPr>
            <sz val="9"/>
            <color indexed="81"/>
            <rFont val="Tahoma"/>
            <family val="2"/>
          </rPr>
          <t xml:space="preserve">
Per FOD is a new Unit.  Contributions began in 2018</t>
        </r>
      </text>
    </comment>
    <comment ref="MUX19" authorId="0" shapeId="0" xr:uid="{AB42C47F-2EE3-4DD0-9649-0DF29E623FD5}">
      <text>
        <r>
          <rPr>
            <b/>
            <sz val="9"/>
            <color indexed="81"/>
            <rFont val="Tahoma"/>
            <family val="2"/>
          </rPr>
          <t>Becky Dzingeleski:</t>
        </r>
        <r>
          <rPr>
            <sz val="9"/>
            <color indexed="81"/>
            <rFont val="Tahoma"/>
            <family val="2"/>
          </rPr>
          <t xml:space="preserve">
Per FOD is a new Unit.  Contributions began in 2018</t>
        </r>
      </text>
    </comment>
    <comment ref="MVB19" authorId="0" shapeId="0" xr:uid="{88CC5882-124D-46AE-A3D2-BF9813A7B729}">
      <text>
        <r>
          <rPr>
            <b/>
            <sz val="9"/>
            <color indexed="81"/>
            <rFont val="Tahoma"/>
            <family val="2"/>
          </rPr>
          <t>Becky Dzingeleski:</t>
        </r>
        <r>
          <rPr>
            <sz val="9"/>
            <color indexed="81"/>
            <rFont val="Tahoma"/>
            <family val="2"/>
          </rPr>
          <t xml:space="preserve">
Per FOD is a new Unit.  Contributions began in 2018</t>
        </r>
      </text>
    </comment>
    <comment ref="MVF19" authorId="0" shapeId="0" xr:uid="{CB2ADEE7-8CAC-499E-9B19-9E7E511C53C6}">
      <text>
        <r>
          <rPr>
            <b/>
            <sz val="9"/>
            <color indexed="81"/>
            <rFont val="Tahoma"/>
            <family val="2"/>
          </rPr>
          <t>Becky Dzingeleski:</t>
        </r>
        <r>
          <rPr>
            <sz val="9"/>
            <color indexed="81"/>
            <rFont val="Tahoma"/>
            <family val="2"/>
          </rPr>
          <t xml:space="preserve">
Per FOD is a new Unit.  Contributions began in 2018</t>
        </r>
      </text>
    </comment>
    <comment ref="MVJ19" authorId="0" shapeId="0" xr:uid="{8F3B77A9-DF7E-4D47-9D4B-3490A4864EFF}">
      <text>
        <r>
          <rPr>
            <b/>
            <sz val="9"/>
            <color indexed="81"/>
            <rFont val="Tahoma"/>
            <family val="2"/>
          </rPr>
          <t>Becky Dzingeleski:</t>
        </r>
        <r>
          <rPr>
            <sz val="9"/>
            <color indexed="81"/>
            <rFont val="Tahoma"/>
            <family val="2"/>
          </rPr>
          <t xml:space="preserve">
Per FOD is a new Unit.  Contributions began in 2018</t>
        </r>
      </text>
    </comment>
    <comment ref="MVN19" authorId="0" shapeId="0" xr:uid="{922B327F-C955-4E01-A3B8-BEF24BB1F970}">
      <text>
        <r>
          <rPr>
            <b/>
            <sz val="9"/>
            <color indexed="81"/>
            <rFont val="Tahoma"/>
            <family val="2"/>
          </rPr>
          <t>Becky Dzingeleski:</t>
        </r>
        <r>
          <rPr>
            <sz val="9"/>
            <color indexed="81"/>
            <rFont val="Tahoma"/>
            <family val="2"/>
          </rPr>
          <t xml:space="preserve">
Per FOD is a new Unit.  Contributions began in 2018</t>
        </r>
      </text>
    </comment>
    <comment ref="MVR19" authorId="0" shapeId="0" xr:uid="{4672AF57-BF6C-41F9-A0D9-3020FD99C006}">
      <text>
        <r>
          <rPr>
            <b/>
            <sz val="9"/>
            <color indexed="81"/>
            <rFont val="Tahoma"/>
            <family val="2"/>
          </rPr>
          <t>Becky Dzingeleski:</t>
        </r>
        <r>
          <rPr>
            <sz val="9"/>
            <color indexed="81"/>
            <rFont val="Tahoma"/>
            <family val="2"/>
          </rPr>
          <t xml:space="preserve">
Per FOD is a new Unit.  Contributions began in 2018</t>
        </r>
      </text>
    </comment>
    <comment ref="MVV19" authorId="0" shapeId="0" xr:uid="{2754DF6B-6464-4C43-A0AF-DDCD1D265E16}">
      <text>
        <r>
          <rPr>
            <b/>
            <sz val="9"/>
            <color indexed="81"/>
            <rFont val="Tahoma"/>
            <family val="2"/>
          </rPr>
          <t>Becky Dzingeleski:</t>
        </r>
        <r>
          <rPr>
            <sz val="9"/>
            <color indexed="81"/>
            <rFont val="Tahoma"/>
            <family val="2"/>
          </rPr>
          <t xml:space="preserve">
Per FOD is a new Unit.  Contributions began in 2018</t>
        </r>
      </text>
    </comment>
    <comment ref="MVZ19" authorId="0" shapeId="0" xr:uid="{B2585FD8-6100-48C2-B1A0-D390EEBFD8C2}">
      <text>
        <r>
          <rPr>
            <b/>
            <sz val="9"/>
            <color indexed="81"/>
            <rFont val="Tahoma"/>
            <family val="2"/>
          </rPr>
          <t>Becky Dzingeleski:</t>
        </r>
        <r>
          <rPr>
            <sz val="9"/>
            <color indexed="81"/>
            <rFont val="Tahoma"/>
            <family val="2"/>
          </rPr>
          <t xml:space="preserve">
Per FOD is a new Unit.  Contributions began in 2018</t>
        </r>
      </text>
    </comment>
    <comment ref="MWD19" authorId="0" shapeId="0" xr:uid="{F11BC006-F8AB-4B13-B8FA-FC9E93AB71D8}">
      <text>
        <r>
          <rPr>
            <b/>
            <sz val="9"/>
            <color indexed="81"/>
            <rFont val="Tahoma"/>
            <family val="2"/>
          </rPr>
          <t>Becky Dzingeleski:</t>
        </r>
        <r>
          <rPr>
            <sz val="9"/>
            <color indexed="81"/>
            <rFont val="Tahoma"/>
            <family val="2"/>
          </rPr>
          <t xml:space="preserve">
Per FOD is a new Unit.  Contributions began in 2018</t>
        </r>
      </text>
    </comment>
    <comment ref="MWH19" authorId="0" shapeId="0" xr:uid="{FAA174D2-A7BF-4004-94E0-AC6C41FCE7C4}">
      <text>
        <r>
          <rPr>
            <b/>
            <sz val="9"/>
            <color indexed="81"/>
            <rFont val="Tahoma"/>
            <family val="2"/>
          </rPr>
          <t>Becky Dzingeleski:</t>
        </r>
        <r>
          <rPr>
            <sz val="9"/>
            <color indexed="81"/>
            <rFont val="Tahoma"/>
            <family val="2"/>
          </rPr>
          <t xml:space="preserve">
Per FOD is a new Unit.  Contributions began in 2018</t>
        </r>
      </text>
    </comment>
    <comment ref="MWL19" authorId="0" shapeId="0" xr:uid="{5ED16B6B-980E-4048-9468-285E34CFC4AC}">
      <text>
        <r>
          <rPr>
            <b/>
            <sz val="9"/>
            <color indexed="81"/>
            <rFont val="Tahoma"/>
            <family val="2"/>
          </rPr>
          <t>Becky Dzingeleski:</t>
        </r>
        <r>
          <rPr>
            <sz val="9"/>
            <color indexed="81"/>
            <rFont val="Tahoma"/>
            <family val="2"/>
          </rPr>
          <t xml:space="preserve">
Per FOD is a new Unit.  Contributions began in 2018</t>
        </r>
      </text>
    </comment>
    <comment ref="MWP19" authorId="0" shapeId="0" xr:uid="{50692FF8-8C14-4A77-B063-4E1D9E56BBA2}">
      <text>
        <r>
          <rPr>
            <b/>
            <sz val="9"/>
            <color indexed="81"/>
            <rFont val="Tahoma"/>
            <family val="2"/>
          </rPr>
          <t>Becky Dzingeleski:</t>
        </r>
        <r>
          <rPr>
            <sz val="9"/>
            <color indexed="81"/>
            <rFont val="Tahoma"/>
            <family val="2"/>
          </rPr>
          <t xml:space="preserve">
Per FOD is a new Unit.  Contributions began in 2018</t>
        </r>
      </text>
    </comment>
    <comment ref="MWT19" authorId="0" shapeId="0" xr:uid="{89DD5DBB-B1A1-4F44-B2C6-3430E8A48B1A}">
      <text>
        <r>
          <rPr>
            <b/>
            <sz val="9"/>
            <color indexed="81"/>
            <rFont val="Tahoma"/>
            <family val="2"/>
          </rPr>
          <t>Becky Dzingeleski:</t>
        </r>
        <r>
          <rPr>
            <sz val="9"/>
            <color indexed="81"/>
            <rFont val="Tahoma"/>
            <family val="2"/>
          </rPr>
          <t xml:space="preserve">
Per FOD is a new Unit.  Contributions began in 2018</t>
        </r>
      </text>
    </comment>
    <comment ref="MWX19" authorId="0" shapeId="0" xr:uid="{5D81A037-7221-490D-BBFF-11A3C07EC7EC}">
      <text>
        <r>
          <rPr>
            <b/>
            <sz val="9"/>
            <color indexed="81"/>
            <rFont val="Tahoma"/>
            <family val="2"/>
          </rPr>
          <t>Becky Dzingeleski:</t>
        </r>
        <r>
          <rPr>
            <sz val="9"/>
            <color indexed="81"/>
            <rFont val="Tahoma"/>
            <family val="2"/>
          </rPr>
          <t xml:space="preserve">
Per FOD is a new Unit.  Contributions began in 2018</t>
        </r>
      </text>
    </comment>
    <comment ref="MXB19" authorId="0" shapeId="0" xr:uid="{90D121CA-8B1C-44D5-9EEE-5FB55063CD62}">
      <text>
        <r>
          <rPr>
            <b/>
            <sz val="9"/>
            <color indexed="81"/>
            <rFont val="Tahoma"/>
            <family val="2"/>
          </rPr>
          <t>Becky Dzingeleski:</t>
        </r>
        <r>
          <rPr>
            <sz val="9"/>
            <color indexed="81"/>
            <rFont val="Tahoma"/>
            <family val="2"/>
          </rPr>
          <t xml:space="preserve">
Per FOD is a new Unit.  Contributions began in 2018</t>
        </r>
      </text>
    </comment>
    <comment ref="MXF19" authorId="0" shapeId="0" xr:uid="{13084792-A538-4A58-BFF0-60D710DBA108}">
      <text>
        <r>
          <rPr>
            <b/>
            <sz val="9"/>
            <color indexed="81"/>
            <rFont val="Tahoma"/>
            <family val="2"/>
          </rPr>
          <t>Becky Dzingeleski:</t>
        </r>
        <r>
          <rPr>
            <sz val="9"/>
            <color indexed="81"/>
            <rFont val="Tahoma"/>
            <family val="2"/>
          </rPr>
          <t xml:space="preserve">
Per FOD is a new Unit.  Contributions began in 2018</t>
        </r>
      </text>
    </comment>
    <comment ref="MXJ19" authorId="0" shapeId="0" xr:uid="{742AE673-1750-488B-95E6-8801C8DFCBCF}">
      <text>
        <r>
          <rPr>
            <b/>
            <sz val="9"/>
            <color indexed="81"/>
            <rFont val="Tahoma"/>
            <family val="2"/>
          </rPr>
          <t>Becky Dzingeleski:</t>
        </r>
        <r>
          <rPr>
            <sz val="9"/>
            <color indexed="81"/>
            <rFont val="Tahoma"/>
            <family val="2"/>
          </rPr>
          <t xml:space="preserve">
Per FOD is a new Unit.  Contributions began in 2018</t>
        </r>
      </text>
    </comment>
    <comment ref="MXN19" authorId="0" shapeId="0" xr:uid="{2BF250EB-BF8E-4BA2-8B63-9C52B5902892}">
      <text>
        <r>
          <rPr>
            <b/>
            <sz val="9"/>
            <color indexed="81"/>
            <rFont val="Tahoma"/>
            <family val="2"/>
          </rPr>
          <t>Becky Dzingeleski:</t>
        </r>
        <r>
          <rPr>
            <sz val="9"/>
            <color indexed="81"/>
            <rFont val="Tahoma"/>
            <family val="2"/>
          </rPr>
          <t xml:space="preserve">
Per FOD is a new Unit.  Contributions began in 2018</t>
        </r>
      </text>
    </comment>
    <comment ref="MXR19" authorId="0" shapeId="0" xr:uid="{A3CC169C-012C-4FEA-8D11-8CD75CB8F170}">
      <text>
        <r>
          <rPr>
            <b/>
            <sz val="9"/>
            <color indexed="81"/>
            <rFont val="Tahoma"/>
            <family val="2"/>
          </rPr>
          <t>Becky Dzingeleski:</t>
        </r>
        <r>
          <rPr>
            <sz val="9"/>
            <color indexed="81"/>
            <rFont val="Tahoma"/>
            <family val="2"/>
          </rPr>
          <t xml:space="preserve">
Per FOD is a new Unit.  Contributions began in 2018</t>
        </r>
      </text>
    </comment>
    <comment ref="MXV19" authorId="0" shapeId="0" xr:uid="{BDEA0F3E-619E-415A-818D-A1FAB7E1032C}">
      <text>
        <r>
          <rPr>
            <b/>
            <sz val="9"/>
            <color indexed="81"/>
            <rFont val="Tahoma"/>
            <family val="2"/>
          </rPr>
          <t>Becky Dzingeleski:</t>
        </r>
        <r>
          <rPr>
            <sz val="9"/>
            <color indexed="81"/>
            <rFont val="Tahoma"/>
            <family val="2"/>
          </rPr>
          <t xml:space="preserve">
Per FOD is a new Unit.  Contributions began in 2018</t>
        </r>
      </text>
    </comment>
    <comment ref="MXZ19" authorId="0" shapeId="0" xr:uid="{4982E0D9-324A-4982-BE42-42DDD858883C}">
      <text>
        <r>
          <rPr>
            <b/>
            <sz val="9"/>
            <color indexed="81"/>
            <rFont val="Tahoma"/>
            <family val="2"/>
          </rPr>
          <t>Becky Dzingeleski:</t>
        </r>
        <r>
          <rPr>
            <sz val="9"/>
            <color indexed="81"/>
            <rFont val="Tahoma"/>
            <family val="2"/>
          </rPr>
          <t xml:space="preserve">
Per FOD is a new Unit.  Contributions began in 2018</t>
        </r>
      </text>
    </comment>
    <comment ref="MYD19" authorId="0" shapeId="0" xr:uid="{8C67C7DE-28F1-49EE-9C64-A88F929B15D6}">
      <text>
        <r>
          <rPr>
            <b/>
            <sz val="9"/>
            <color indexed="81"/>
            <rFont val="Tahoma"/>
            <family val="2"/>
          </rPr>
          <t>Becky Dzingeleski:</t>
        </r>
        <r>
          <rPr>
            <sz val="9"/>
            <color indexed="81"/>
            <rFont val="Tahoma"/>
            <family val="2"/>
          </rPr>
          <t xml:space="preserve">
Per FOD is a new Unit.  Contributions began in 2018</t>
        </r>
      </text>
    </comment>
    <comment ref="MYH19" authorId="0" shapeId="0" xr:uid="{2F9926D8-EE06-4CC8-B2F7-9F6BE7FF9333}">
      <text>
        <r>
          <rPr>
            <b/>
            <sz val="9"/>
            <color indexed="81"/>
            <rFont val="Tahoma"/>
            <family val="2"/>
          </rPr>
          <t>Becky Dzingeleski:</t>
        </r>
        <r>
          <rPr>
            <sz val="9"/>
            <color indexed="81"/>
            <rFont val="Tahoma"/>
            <family val="2"/>
          </rPr>
          <t xml:space="preserve">
Per FOD is a new Unit.  Contributions began in 2018</t>
        </r>
      </text>
    </comment>
    <comment ref="MYL19" authorId="0" shapeId="0" xr:uid="{A6DDF401-488E-4EF4-B276-686989FCD0C3}">
      <text>
        <r>
          <rPr>
            <b/>
            <sz val="9"/>
            <color indexed="81"/>
            <rFont val="Tahoma"/>
            <family val="2"/>
          </rPr>
          <t>Becky Dzingeleski:</t>
        </r>
        <r>
          <rPr>
            <sz val="9"/>
            <color indexed="81"/>
            <rFont val="Tahoma"/>
            <family val="2"/>
          </rPr>
          <t xml:space="preserve">
Per FOD is a new Unit.  Contributions began in 2018</t>
        </r>
      </text>
    </comment>
    <comment ref="MYP19" authorId="0" shapeId="0" xr:uid="{6484C9A6-16B5-4939-8830-417454A18505}">
      <text>
        <r>
          <rPr>
            <b/>
            <sz val="9"/>
            <color indexed="81"/>
            <rFont val="Tahoma"/>
            <family val="2"/>
          </rPr>
          <t>Becky Dzingeleski:</t>
        </r>
        <r>
          <rPr>
            <sz val="9"/>
            <color indexed="81"/>
            <rFont val="Tahoma"/>
            <family val="2"/>
          </rPr>
          <t xml:space="preserve">
Per FOD is a new Unit.  Contributions began in 2018</t>
        </r>
      </text>
    </comment>
    <comment ref="MYT19" authorId="0" shapeId="0" xr:uid="{01B86489-9CB3-415A-A4A5-B7A9C158C9C4}">
      <text>
        <r>
          <rPr>
            <b/>
            <sz val="9"/>
            <color indexed="81"/>
            <rFont val="Tahoma"/>
            <family val="2"/>
          </rPr>
          <t>Becky Dzingeleski:</t>
        </r>
        <r>
          <rPr>
            <sz val="9"/>
            <color indexed="81"/>
            <rFont val="Tahoma"/>
            <family val="2"/>
          </rPr>
          <t xml:space="preserve">
Per FOD is a new Unit.  Contributions began in 2018</t>
        </r>
      </text>
    </comment>
    <comment ref="MYX19" authorId="0" shapeId="0" xr:uid="{E78F1F17-5DA4-499C-A9F7-70085B3E7925}">
      <text>
        <r>
          <rPr>
            <b/>
            <sz val="9"/>
            <color indexed="81"/>
            <rFont val="Tahoma"/>
            <family val="2"/>
          </rPr>
          <t>Becky Dzingeleski:</t>
        </r>
        <r>
          <rPr>
            <sz val="9"/>
            <color indexed="81"/>
            <rFont val="Tahoma"/>
            <family val="2"/>
          </rPr>
          <t xml:space="preserve">
Per FOD is a new Unit.  Contributions began in 2018</t>
        </r>
      </text>
    </comment>
    <comment ref="MZB19" authorId="0" shapeId="0" xr:uid="{0FB7BC16-758E-43D5-9E5E-EAFFCBF5FD32}">
      <text>
        <r>
          <rPr>
            <b/>
            <sz val="9"/>
            <color indexed="81"/>
            <rFont val="Tahoma"/>
            <family val="2"/>
          </rPr>
          <t>Becky Dzingeleski:</t>
        </r>
        <r>
          <rPr>
            <sz val="9"/>
            <color indexed="81"/>
            <rFont val="Tahoma"/>
            <family val="2"/>
          </rPr>
          <t xml:space="preserve">
Per FOD is a new Unit.  Contributions began in 2018</t>
        </r>
      </text>
    </comment>
    <comment ref="MZF19" authorId="0" shapeId="0" xr:uid="{DFBE91EB-6657-4C29-9A97-9FC59ECF6E3F}">
      <text>
        <r>
          <rPr>
            <b/>
            <sz val="9"/>
            <color indexed="81"/>
            <rFont val="Tahoma"/>
            <family val="2"/>
          </rPr>
          <t>Becky Dzingeleski:</t>
        </r>
        <r>
          <rPr>
            <sz val="9"/>
            <color indexed="81"/>
            <rFont val="Tahoma"/>
            <family val="2"/>
          </rPr>
          <t xml:space="preserve">
Per FOD is a new Unit.  Contributions began in 2018</t>
        </r>
      </text>
    </comment>
    <comment ref="MZJ19" authorId="0" shapeId="0" xr:uid="{0D97F3F6-C382-49A0-ABB0-A955D20AF823}">
      <text>
        <r>
          <rPr>
            <b/>
            <sz val="9"/>
            <color indexed="81"/>
            <rFont val="Tahoma"/>
            <family val="2"/>
          </rPr>
          <t>Becky Dzingeleski:</t>
        </r>
        <r>
          <rPr>
            <sz val="9"/>
            <color indexed="81"/>
            <rFont val="Tahoma"/>
            <family val="2"/>
          </rPr>
          <t xml:space="preserve">
Per FOD is a new Unit.  Contributions began in 2018</t>
        </r>
      </text>
    </comment>
    <comment ref="MZN19" authorId="0" shapeId="0" xr:uid="{4C871CC8-7A5F-4DF0-8078-E8ABBF1F5C18}">
      <text>
        <r>
          <rPr>
            <b/>
            <sz val="9"/>
            <color indexed="81"/>
            <rFont val="Tahoma"/>
            <family val="2"/>
          </rPr>
          <t>Becky Dzingeleski:</t>
        </r>
        <r>
          <rPr>
            <sz val="9"/>
            <color indexed="81"/>
            <rFont val="Tahoma"/>
            <family val="2"/>
          </rPr>
          <t xml:space="preserve">
Per FOD is a new Unit.  Contributions began in 2018</t>
        </r>
      </text>
    </comment>
    <comment ref="MZR19" authorId="0" shapeId="0" xr:uid="{928D799A-3E55-4ADD-96C8-6449A8708E8E}">
      <text>
        <r>
          <rPr>
            <b/>
            <sz val="9"/>
            <color indexed="81"/>
            <rFont val="Tahoma"/>
            <family val="2"/>
          </rPr>
          <t>Becky Dzingeleski:</t>
        </r>
        <r>
          <rPr>
            <sz val="9"/>
            <color indexed="81"/>
            <rFont val="Tahoma"/>
            <family val="2"/>
          </rPr>
          <t xml:space="preserve">
Per FOD is a new Unit.  Contributions began in 2018</t>
        </r>
      </text>
    </comment>
    <comment ref="MZV19" authorId="0" shapeId="0" xr:uid="{184708AB-A27C-4734-9DBE-6D272C2CA2F5}">
      <text>
        <r>
          <rPr>
            <b/>
            <sz val="9"/>
            <color indexed="81"/>
            <rFont val="Tahoma"/>
            <family val="2"/>
          </rPr>
          <t>Becky Dzingeleski:</t>
        </r>
        <r>
          <rPr>
            <sz val="9"/>
            <color indexed="81"/>
            <rFont val="Tahoma"/>
            <family val="2"/>
          </rPr>
          <t xml:space="preserve">
Per FOD is a new Unit.  Contributions began in 2018</t>
        </r>
      </text>
    </comment>
    <comment ref="MZZ19" authorId="0" shapeId="0" xr:uid="{17FD905B-ABAC-4F53-87B8-E96D6A487A8E}">
      <text>
        <r>
          <rPr>
            <b/>
            <sz val="9"/>
            <color indexed="81"/>
            <rFont val="Tahoma"/>
            <family val="2"/>
          </rPr>
          <t>Becky Dzingeleski:</t>
        </r>
        <r>
          <rPr>
            <sz val="9"/>
            <color indexed="81"/>
            <rFont val="Tahoma"/>
            <family val="2"/>
          </rPr>
          <t xml:space="preserve">
Per FOD is a new Unit.  Contributions began in 2018</t>
        </r>
      </text>
    </comment>
    <comment ref="NAD19" authorId="0" shapeId="0" xr:uid="{E67BE141-76BF-4496-AE92-0AF6AA119788}">
      <text>
        <r>
          <rPr>
            <b/>
            <sz val="9"/>
            <color indexed="81"/>
            <rFont val="Tahoma"/>
            <family val="2"/>
          </rPr>
          <t>Becky Dzingeleski:</t>
        </r>
        <r>
          <rPr>
            <sz val="9"/>
            <color indexed="81"/>
            <rFont val="Tahoma"/>
            <family val="2"/>
          </rPr>
          <t xml:space="preserve">
Per FOD is a new Unit.  Contributions began in 2018</t>
        </r>
      </text>
    </comment>
    <comment ref="NAH19" authorId="0" shapeId="0" xr:uid="{A8D1C2A3-8A19-4873-832A-85CF6CB58E7D}">
      <text>
        <r>
          <rPr>
            <b/>
            <sz val="9"/>
            <color indexed="81"/>
            <rFont val="Tahoma"/>
            <family val="2"/>
          </rPr>
          <t>Becky Dzingeleski:</t>
        </r>
        <r>
          <rPr>
            <sz val="9"/>
            <color indexed="81"/>
            <rFont val="Tahoma"/>
            <family val="2"/>
          </rPr>
          <t xml:space="preserve">
Per FOD is a new Unit.  Contributions began in 2018</t>
        </r>
      </text>
    </comment>
    <comment ref="NAL19" authorId="0" shapeId="0" xr:uid="{09B6F7E3-F966-4866-A151-6DE4E113A5B8}">
      <text>
        <r>
          <rPr>
            <b/>
            <sz val="9"/>
            <color indexed="81"/>
            <rFont val="Tahoma"/>
            <family val="2"/>
          </rPr>
          <t>Becky Dzingeleski:</t>
        </r>
        <r>
          <rPr>
            <sz val="9"/>
            <color indexed="81"/>
            <rFont val="Tahoma"/>
            <family val="2"/>
          </rPr>
          <t xml:space="preserve">
Per FOD is a new Unit.  Contributions began in 2018</t>
        </r>
      </text>
    </comment>
    <comment ref="NAP19" authorId="0" shapeId="0" xr:uid="{0766D8C2-BFC6-4DC0-91A5-9022C1FB699A}">
      <text>
        <r>
          <rPr>
            <b/>
            <sz val="9"/>
            <color indexed="81"/>
            <rFont val="Tahoma"/>
            <family val="2"/>
          </rPr>
          <t>Becky Dzingeleski:</t>
        </r>
        <r>
          <rPr>
            <sz val="9"/>
            <color indexed="81"/>
            <rFont val="Tahoma"/>
            <family val="2"/>
          </rPr>
          <t xml:space="preserve">
Per FOD is a new Unit.  Contributions began in 2018</t>
        </r>
      </text>
    </comment>
    <comment ref="NAT19" authorId="0" shapeId="0" xr:uid="{ABF0D7C4-3B54-4EE5-8670-2C680DC38DFE}">
      <text>
        <r>
          <rPr>
            <b/>
            <sz val="9"/>
            <color indexed="81"/>
            <rFont val="Tahoma"/>
            <family val="2"/>
          </rPr>
          <t>Becky Dzingeleski:</t>
        </r>
        <r>
          <rPr>
            <sz val="9"/>
            <color indexed="81"/>
            <rFont val="Tahoma"/>
            <family val="2"/>
          </rPr>
          <t xml:space="preserve">
Per FOD is a new Unit.  Contributions began in 2018</t>
        </r>
      </text>
    </comment>
    <comment ref="NAX19" authorId="0" shapeId="0" xr:uid="{D5175406-31D5-4025-8CDE-A2198760C970}">
      <text>
        <r>
          <rPr>
            <b/>
            <sz val="9"/>
            <color indexed="81"/>
            <rFont val="Tahoma"/>
            <family val="2"/>
          </rPr>
          <t>Becky Dzingeleski:</t>
        </r>
        <r>
          <rPr>
            <sz val="9"/>
            <color indexed="81"/>
            <rFont val="Tahoma"/>
            <family val="2"/>
          </rPr>
          <t xml:space="preserve">
Per FOD is a new Unit.  Contributions began in 2018</t>
        </r>
      </text>
    </comment>
    <comment ref="NBB19" authorId="0" shapeId="0" xr:uid="{16762C58-DF0F-4CEA-94E2-56E639DE0FF9}">
      <text>
        <r>
          <rPr>
            <b/>
            <sz val="9"/>
            <color indexed="81"/>
            <rFont val="Tahoma"/>
            <family val="2"/>
          </rPr>
          <t>Becky Dzingeleski:</t>
        </r>
        <r>
          <rPr>
            <sz val="9"/>
            <color indexed="81"/>
            <rFont val="Tahoma"/>
            <family val="2"/>
          </rPr>
          <t xml:space="preserve">
Per FOD is a new Unit.  Contributions began in 2018</t>
        </r>
      </text>
    </comment>
    <comment ref="NBF19" authorId="0" shapeId="0" xr:uid="{65E7D713-8777-43B0-9ECC-A9E0B896208B}">
      <text>
        <r>
          <rPr>
            <b/>
            <sz val="9"/>
            <color indexed="81"/>
            <rFont val="Tahoma"/>
            <family val="2"/>
          </rPr>
          <t>Becky Dzingeleski:</t>
        </r>
        <r>
          <rPr>
            <sz val="9"/>
            <color indexed="81"/>
            <rFont val="Tahoma"/>
            <family val="2"/>
          </rPr>
          <t xml:space="preserve">
Per FOD is a new Unit.  Contributions began in 2018</t>
        </r>
      </text>
    </comment>
    <comment ref="NBJ19" authorId="0" shapeId="0" xr:uid="{DE0A2941-B2D1-4F08-B81C-D3E8153101C3}">
      <text>
        <r>
          <rPr>
            <b/>
            <sz val="9"/>
            <color indexed="81"/>
            <rFont val="Tahoma"/>
            <family val="2"/>
          </rPr>
          <t>Becky Dzingeleski:</t>
        </r>
        <r>
          <rPr>
            <sz val="9"/>
            <color indexed="81"/>
            <rFont val="Tahoma"/>
            <family val="2"/>
          </rPr>
          <t xml:space="preserve">
Per FOD is a new Unit.  Contributions began in 2018</t>
        </r>
      </text>
    </comment>
    <comment ref="NBN19" authorId="0" shapeId="0" xr:uid="{F4A24425-C59B-4083-886B-C36AE329E62F}">
      <text>
        <r>
          <rPr>
            <b/>
            <sz val="9"/>
            <color indexed="81"/>
            <rFont val="Tahoma"/>
            <family val="2"/>
          </rPr>
          <t>Becky Dzingeleski:</t>
        </r>
        <r>
          <rPr>
            <sz val="9"/>
            <color indexed="81"/>
            <rFont val="Tahoma"/>
            <family val="2"/>
          </rPr>
          <t xml:space="preserve">
Per FOD is a new Unit.  Contributions began in 2018</t>
        </r>
      </text>
    </comment>
    <comment ref="NBR19" authorId="0" shapeId="0" xr:uid="{203C507C-D492-418B-A1B3-54EB97CE9D54}">
      <text>
        <r>
          <rPr>
            <b/>
            <sz val="9"/>
            <color indexed="81"/>
            <rFont val="Tahoma"/>
            <family val="2"/>
          </rPr>
          <t>Becky Dzingeleski:</t>
        </r>
        <r>
          <rPr>
            <sz val="9"/>
            <color indexed="81"/>
            <rFont val="Tahoma"/>
            <family val="2"/>
          </rPr>
          <t xml:space="preserve">
Per FOD is a new Unit.  Contributions began in 2018</t>
        </r>
      </text>
    </comment>
    <comment ref="NBV19" authorId="0" shapeId="0" xr:uid="{A69E8544-AC3B-4287-A695-81F6789A9A2C}">
      <text>
        <r>
          <rPr>
            <b/>
            <sz val="9"/>
            <color indexed="81"/>
            <rFont val="Tahoma"/>
            <family val="2"/>
          </rPr>
          <t>Becky Dzingeleski:</t>
        </r>
        <r>
          <rPr>
            <sz val="9"/>
            <color indexed="81"/>
            <rFont val="Tahoma"/>
            <family val="2"/>
          </rPr>
          <t xml:space="preserve">
Per FOD is a new Unit.  Contributions began in 2018</t>
        </r>
      </text>
    </comment>
    <comment ref="NBZ19" authorId="0" shapeId="0" xr:uid="{D2B6E26F-8F7F-4A58-BB51-09B8A3E879C8}">
      <text>
        <r>
          <rPr>
            <b/>
            <sz val="9"/>
            <color indexed="81"/>
            <rFont val="Tahoma"/>
            <family val="2"/>
          </rPr>
          <t>Becky Dzingeleski:</t>
        </r>
        <r>
          <rPr>
            <sz val="9"/>
            <color indexed="81"/>
            <rFont val="Tahoma"/>
            <family val="2"/>
          </rPr>
          <t xml:space="preserve">
Per FOD is a new Unit.  Contributions began in 2018</t>
        </r>
      </text>
    </comment>
    <comment ref="NCD19" authorId="0" shapeId="0" xr:uid="{FEB3B573-E481-4CF5-B39B-617993BC7296}">
      <text>
        <r>
          <rPr>
            <b/>
            <sz val="9"/>
            <color indexed="81"/>
            <rFont val="Tahoma"/>
            <family val="2"/>
          </rPr>
          <t>Becky Dzingeleski:</t>
        </r>
        <r>
          <rPr>
            <sz val="9"/>
            <color indexed="81"/>
            <rFont val="Tahoma"/>
            <family val="2"/>
          </rPr>
          <t xml:space="preserve">
Per FOD is a new Unit.  Contributions began in 2018</t>
        </r>
      </text>
    </comment>
    <comment ref="NCH19" authorId="0" shapeId="0" xr:uid="{4CFFD8D4-5327-4D35-BE74-E818D340C308}">
      <text>
        <r>
          <rPr>
            <b/>
            <sz val="9"/>
            <color indexed="81"/>
            <rFont val="Tahoma"/>
            <family val="2"/>
          </rPr>
          <t>Becky Dzingeleski:</t>
        </r>
        <r>
          <rPr>
            <sz val="9"/>
            <color indexed="81"/>
            <rFont val="Tahoma"/>
            <family val="2"/>
          </rPr>
          <t xml:space="preserve">
Per FOD is a new Unit.  Contributions began in 2018</t>
        </r>
      </text>
    </comment>
    <comment ref="NCL19" authorId="0" shapeId="0" xr:uid="{74E51AE0-DC34-42BA-B9C5-66A1A3C99024}">
      <text>
        <r>
          <rPr>
            <b/>
            <sz val="9"/>
            <color indexed="81"/>
            <rFont val="Tahoma"/>
            <family val="2"/>
          </rPr>
          <t>Becky Dzingeleski:</t>
        </r>
        <r>
          <rPr>
            <sz val="9"/>
            <color indexed="81"/>
            <rFont val="Tahoma"/>
            <family val="2"/>
          </rPr>
          <t xml:space="preserve">
Per FOD is a new Unit.  Contributions began in 2018</t>
        </r>
      </text>
    </comment>
    <comment ref="NCP19" authorId="0" shapeId="0" xr:uid="{39F5C005-ADE0-4F19-A114-CDF77C293EBE}">
      <text>
        <r>
          <rPr>
            <b/>
            <sz val="9"/>
            <color indexed="81"/>
            <rFont val="Tahoma"/>
            <family val="2"/>
          </rPr>
          <t>Becky Dzingeleski:</t>
        </r>
        <r>
          <rPr>
            <sz val="9"/>
            <color indexed="81"/>
            <rFont val="Tahoma"/>
            <family val="2"/>
          </rPr>
          <t xml:space="preserve">
Per FOD is a new Unit.  Contributions began in 2018</t>
        </r>
      </text>
    </comment>
    <comment ref="NCT19" authorId="0" shapeId="0" xr:uid="{05C21564-494C-49C0-8EDE-553DB17794CF}">
      <text>
        <r>
          <rPr>
            <b/>
            <sz val="9"/>
            <color indexed="81"/>
            <rFont val="Tahoma"/>
            <family val="2"/>
          </rPr>
          <t>Becky Dzingeleski:</t>
        </r>
        <r>
          <rPr>
            <sz val="9"/>
            <color indexed="81"/>
            <rFont val="Tahoma"/>
            <family val="2"/>
          </rPr>
          <t xml:space="preserve">
Per FOD is a new Unit.  Contributions began in 2018</t>
        </r>
      </text>
    </comment>
    <comment ref="NCX19" authorId="0" shapeId="0" xr:uid="{C4995AE5-8A4E-4504-BCC7-6CDFE9CADD51}">
      <text>
        <r>
          <rPr>
            <b/>
            <sz val="9"/>
            <color indexed="81"/>
            <rFont val="Tahoma"/>
            <family val="2"/>
          </rPr>
          <t>Becky Dzingeleski:</t>
        </r>
        <r>
          <rPr>
            <sz val="9"/>
            <color indexed="81"/>
            <rFont val="Tahoma"/>
            <family val="2"/>
          </rPr>
          <t xml:space="preserve">
Per FOD is a new Unit.  Contributions began in 2018</t>
        </r>
      </text>
    </comment>
    <comment ref="NDB19" authorId="0" shapeId="0" xr:uid="{2A33198A-AD1B-4E87-802A-16CD1A2FE0B3}">
      <text>
        <r>
          <rPr>
            <b/>
            <sz val="9"/>
            <color indexed="81"/>
            <rFont val="Tahoma"/>
            <family val="2"/>
          </rPr>
          <t>Becky Dzingeleski:</t>
        </r>
        <r>
          <rPr>
            <sz val="9"/>
            <color indexed="81"/>
            <rFont val="Tahoma"/>
            <family val="2"/>
          </rPr>
          <t xml:space="preserve">
Per FOD is a new Unit.  Contributions began in 2018</t>
        </r>
      </text>
    </comment>
    <comment ref="NDF19" authorId="0" shapeId="0" xr:uid="{7EFE8691-3FB3-431C-9CFC-635BAE4FC4ED}">
      <text>
        <r>
          <rPr>
            <b/>
            <sz val="9"/>
            <color indexed="81"/>
            <rFont val="Tahoma"/>
            <family val="2"/>
          </rPr>
          <t>Becky Dzingeleski:</t>
        </r>
        <r>
          <rPr>
            <sz val="9"/>
            <color indexed="81"/>
            <rFont val="Tahoma"/>
            <family val="2"/>
          </rPr>
          <t xml:space="preserve">
Per FOD is a new Unit.  Contributions began in 2018</t>
        </r>
      </text>
    </comment>
    <comment ref="NDJ19" authorId="0" shapeId="0" xr:uid="{919CFA6C-A14B-471D-B51F-DA45FBBD2C0B}">
      <text>
        <r>
          <rPr>
            <b/>
            <sz val="9"/>
            <color indexed="81"/>
            <rFont val="Tahoma"/>
            <family val="2"/>
          </rPr>
          <t>Becky Dzingeleski:</t>
        </r>
        <r>
          <rPr>
            <sz val="9"/>
            <color indexed="81"/>
            <rFont val="Tahoma"/>
            <family val="2"/>
          </rPr>
          <t xml:space="preserve">
Per FOD is a new Unit.  Contributions began in 2018</t>
        </r>
      </text>
    </comment>
    <comment ref="NDN19" authorId="0" shapeId="0" xr:uid="{364427B9-BEC6-4B9C-A93F-C07360BA52FB}">
      <text>
        <r>
          <rPr>
            <b/>
            <sz val="9"/>
            <color indexed="81"/>
            <rFont val="Tahoma"/>
            <family val="2"/>
          </rPr>
          <t>Becky Dzingeleski:</t>
        </r>
        <r>
          <rPr>
            <sz val="9"/>
            <color indexed="81"/>
            <rFont val="Tahoma"/>
            <family val="2"/>
          </rPr>
          <t xml:space="preserve">
Per FOD is a new Unit.  Contributions began in 2018</t>
        </r>
      </text>
    </comment>
    <comment ref="NDR19" authorId="0" shapeId="0" xr:uid="{2FDF34C6-1B47-4987-90B4-2B9A867EAC15}">
      <text>
        <r>
          <rPr>
            <b/>
            <sz val="9"/>
            <color indexed="81"/>
            <rFont val="Tahoma"/>
            <family val="2"/>
          </rPr>
          <t>Becky Dzingeleski:</t>
        </r>
        <r>
          <rPr>
            <sz val="9"/>
            <color indexed="81"/>
            <rFont val="Tahoma"/>
            <family val="2"/>
          </rPr>
          <t xml:space="preserve">
Per FOD is a new Unit.  Contributions began in 2018</t>
        </r>
      </text>
    </comment>
    <comment ref="NDV19" authorId="0" shapeId="0" xr:uid="{C3051956-75B1-42DE-B4D1-002CB73C3911}">
      <text>
        <r>
          <rPr>
            <b/>
            <sz val="9"/>
            <color indexed="81"/>
            <rFont val="Tahoma"/>
            <family val="2"/>
          </rPr>
          <t>Becky Dzingeleski:</t>
        </r>
        <r>
          <rPr>
            <sz val="9"/>
            <color indexed="81"/>
            <rFont val="Tahoma"/>
            <family val="2"/>
          </rPr>
          <t xml:space="preserve">
Per FOD is a new Unit.  Contributions began in 2018</t>
        </r>
      </text>
    </comment>
    <comment ref="NDZ19" authorId="0" shapeId="0" xr:uid="{17303B5F-6288-4690-B11F-0D0D4FBB851D}">
      <text>
        <r>
          <rPr>
            <b/>
            <sz val="9"/>
            <color indexed="81"/>
            <rFont val="Tahoma"/>
            <family val="2"/>
          </rPr>
          <t>Becky Dzingeleski:</t>
        </r>
        <r>
          <rPr>
            <sz val="9"/>
            <color indexed="81"/>
            <rFont val="Tahoma"/>
            <family val="2"/>
          </rPr>
          <t xml:space="preserve">
Per FOD is a new Unit.  Contributions began in 2018</t>
        </r>
      </text>
    </comment>
    <comment ref="NED19" authorId="0" shapeId="0" xr:uid="{EAE1CD62-5620-4AC8-B95D-C7AB87951EBB}">
      <text>
        <r>
          <rPr>
            <b/>
            <sz val="9"/>
            <color indexed="81"/>
            <rFont val="Tahoma"/>
            <family val="2"/>
          </rPr>
          <t>Becky Dzingeleski:</t>
        </r>
        <r>
          <rPr>
            <sz val="9"/>
            <color indexed="81"/>
            <rFont val="Tahoma"/>
            <family val="2"/>
          </rPr>
          <t xml:space="preserve">
Per FOD is a new Unit.  Contributions began in 2018</t>
        </r>
      </text>
    </comment>
    <comment ref="NEH19" authorId="0" shapeId="0" xr:uid="{141E3B0C-8E7E-4660-89BC-03868C139FD1}">
      <text>
        <r>
          <rPr>
            <b/>
            <sz val="9"/>
            <color indexed="81"/>
            <rFont val="Tahoma"/>
            <family val="2"/>
          </rPr>
          <t>Becky Dzingeleski:</t>
        </r>
        <r>
          <rPr>
            <sz val="9"/>
            <color indexed="81"/>
            <rFont val="Tahoma"/>
            <family val="2"/>
          </rPr>
          <t xml:space="preserve">
Per FOD is a new Unit.  Contributions began in 2018</t>
        </r>
      </text>
    </comment>
    <comment ref="NEL19" authorId="0" shapeId="0" xr:uid="{C5112E06-5F20-4097-B19F-95261557C3DF}">
      <text>
        <r>
          <rPr>
            <b/>
            <sz val="9"/>
            <color indexed="81"/>
            <rFont val="Tahoma"/>
            <family val="2"/>
          </rPr>
          <t>Becky Dzingeleski:</t>
        </r>
        <r>
          <rPr>
            <sz val="9"/>
            <color indexed="81"/>
            <rFont val="Tahoma"/>
            <family val="2"/>
          </rPr>
          <t xml:space="preserve">
Per FOD is a new Unit.  Contributions began in 2018</t>
        </r>
      </text>
    </comment>
    <comment ref="NEP19" authorId="0" shapeId="0" xr:uid="{BFF5DC41-6B51-4615-BF1F-1BB210C2DE8E}">
      <text>
        <r>
          <rPr>
            <b/>
            <sz val="9"/>
            <color indexed="81"/>
            <rFont val="Tahoma"/>
            <family val="2"/>
          </rPr>
          <t>Becky Dzingeleski:</t>
        </r>
        <r>
          <rPr>
            <sz val="9"/>
            <color indexed="81"/>
            <rFont val="Tahoma"/>
            <family val="2"/>
          </rPr>
          <t xml:space="preserve">
Per FOD is a new Unit.  Contributions began in 2018</t>
        </r>
      </text>
    </comment>
    <comment ref="NET19" authorId="0" shapeId="0" xr:uid="{C325E41A-D888-4C40-8C10-D33C1B17A4D6}">
      <text>
        <r>
          <rPr>
            <b/>
            <sz val="9"/>
            <color indexed="81"/>
            <rFont val="Tahoma"/>
            <family val="2"/>
          </rPr>
          <t>Becky Dzingeleski:</t>
        </r>
        <r>
          <rPr>
            <sz val="9"/>
            <color indexed="81"/>
            <rFont val="Tahoma"/>
            <family val="2"/>
          </rPr>
          <t xml:space="preserve">
Per FOD is a new Unit.  Contributions began in 2018</t>
        </r>
      </text>
    </comment>
    <comment ref="NEX19" authorId="0" shapeId="0" xr:uid="{EE297851-71F8-4623-8F5C-9E4BAE432071}">
      <text>
        <r>
          <rPr>
            <b/>
            <sz val="9"/>
            <color indexed="81"/>
            <rFont val="Tahoma"/>
            <family val="2"/>
          </rPr>
          <t>Becky Dzingeleski:</t>
        </r>
        <r>
          <rPr>
            <sz val="9"/>
            <color indexed="81"/>
            <rFont val="Tahoma"/>
            <family val="2"/>
          </rPr>
          <t xml:space="preserve">
Per FOD is a new Unit.  Contributions began in 2018</t>
        </r>
      </text>
    </comment>
    <comment ref="NFB19" authorId="0" shapeId="0" xr:uid="{B1091AE7-7084-4B98-893A-4CB0BB7C5BBA}">
      <text>
        <r>
          <rPr>
            <b/>
            <sz val="9"/>
            <color indexed="81"/>
            <rFont val="Tahoma"/>
            <family val="2"/>
          </rPr>
          <t>Becky Dzingeleski:</t>
        </r>
        <r>
          <rPr>
            <sz val="9"/>
            <color indexed="81"/>
            <rFont val="Tahoma"/>
            <family val="2"/>
          </rPr>
          <t xml:space="preserve">
Per FOD is a new Unit.  Contributions began in 2018</t>
        </r>
      </text>
    </comment>
    <comment ref="NFF19" authorId="0" shapeId="0" xr:uid="{17CB0C0A-6851-4E73-BF46-001F63B63300}">
      <text>
        <r>
          <rPr>
            <b/>
            <sz val="9"/>
            <color indexed="81"/>
            <rFont val="Tahoma"/>
            <family val="2"/>
          </rPr>
          <t>Becky Dzingeleski:</t>
        </r>
        <r>
          <rPr>
            <sz val="9"/>
            <color indexed="81"/>
            <rFont val="Tahoma"/>
            <family val="2"/>
          </rPr>
          <t xml:space="preserve">
Per FOD is a new Unit.  Contributions began in 2018</t>
        </r>
      </text>
    </comment>
    <comment ref="NFJ19" authorId="0" shapeId="0" xr:uid="{4780F6F2-DCA4-41EE-87EC-F38ADDE1C4C2}">
      <text>
        <r>
          <rPr>
            <b/>
            <sz val="9"/>
            <color indexed="81"/>
            <rFont val="Tahoma"/>
            <family val="2"/>
          </rPr>
          <t>Becky Dzingeleski:</t>
        </r>
        <r>
          <rPr>
            <sz val="9"/>
            <color indexed="81"/>
            <rFont val="Tahoma"/>
            <family val="2"/>
          </rPr>
          <t xml:space="preserve">
Per FOD is a new Unit.  Contributions began in 2018</t>
        </r>
      </text>
    </comment>
    <comment ref="NFN19" authorId="0" shapeId="0" xr:uid="{EEC13FF9-AD30-44A3-AD5F-6940B7B8DE0B}">
      <text>
        <r>
          <rPr>
            <b/>
            <sz val="9"/>
            <color indexed="81"/>
            <rFont val="Tahoma"/>
            <family val="2"/>
          </rPr>
          <t>Becky Dzingeleski:</t>
        </r>
        <r>
          <rPr>
            <sz val="9"/>
            <color indexed="81"/>
            <rFont val="Tahoma"/>
            <family val="2"/>
          </rPr>
          <t xml:space="preserve">
Per FOD is a new Unit.  Contributions began in 2018</t>
        </r>
      </text>
    </comment>
    <comment ref="NFR19" authorId="0" shapeId="0" xr:uid="{61CDADC5-2A79-4AFB-9F10-8D0490D39646}">
      <text>
        <r>
          <rPr>
            <b/>
            <sz val="9"/>
            <color indexed="81"/>
            <rFont val="Tahoma"/>
            <family val="2"/>
          </rPr>
          <t>Becky Dzingeleski:</t>
        </r>
        <r>
          <rPr>
            <sz val="9"/>
            <color indexed="81"/>
            <rFont val="Tahoma"/>
            <family val="2"/>
          </rPr>
          <t xml:space="preserve">
Per FOD is a new Unit.  Contributions began in 2018</t>
        </r>
      </text>
    </comment>
    <comment ref="NFV19" authorId="0" shapeId="0" xr:uid="{0972F28F-E926-4318-B8DC-32C9C8EFFF47}">
      <text>
        <r>
          <rPr>
            <b/>
            <sz val="9"/>
            <color indexed="81"/>
            <rFont val="Tahoma"/>
            <family val="2"/>
          </rPr>
          <t>Becky Dzingeleski:</t>
        </r>
        <r>
          <rPr>
            <sz val="9"/>
            <color indexed="81"/>
            <rFont val="Tahoma"/>
            <family val="2"/>
          </rPr>
          <t xml:space="preserve">
Per FOD is a new Unit.  Contributions began in 2018</t>
        </r>
      </text>
    </comment>
    <comment ref="NFZ19" authorId="0" shapeId="0" xr:uid="{0C24AE68-DA88-4568-B4F3-85ABA459ED80}">
      <text>
        <r>
          <rPr>
            <b/>
            <sz val="9"/>
            <color indexed="81"/>
            <rFont val="Tahoma"/>
            <family val="2"/>
          </rPr>
          <t>Becky Dzingeleski:</t>
        </r>
        <r>
          <rPr>
            <sz val="9"/>
            <color indexed="81"/>
            <rFont val="Tahoma"/>
            <family val="2"/>
          </rPr>
          <t xml:space="preserve">
Per FOD is a new Unit.  Contributions began in 2018</t>
        </r>
      </text>
    </comment>
    <comment ref="NGD19" authorId="0" shapeId="0" xr:uid="{AC714796-41DF-4D60-A8E0-A7C8F388087E}">
      <text>
        <r>
          <rPr>
            <b/>
            <sz val="9"/>
            <color indexed="81"/>
            <rFont val="Tahoma"/>
            <family val="2"/>
          </rPr>
          <t>Becky Dzingeleski:</t>
        </r>
        <r>
          <rPr>
            <sz val="9"/>
            <color indexed="81"/>
            <rFont val="Tahoma"/>
            <family val="2"/>
          </rPr>
          <t xml:space="preserve">
Per FOD is a new Unit.  Contributions began in 2018</t>
        </r>
      </text>
    </comment>
    <comment ref="NGH19" authorId="0" shapeId="0" xr:uid="{309B38C5-B7DD-447E-9B76-4B30EC1B78C3}">
      <text>
        <r>
          <rPr>
            <b/>
            <sz val="9"/>
            <color indexed="81"/>
            <rFont val="Tahoma"/>
            <family val="2"/>
          </rPr>
          <t>Becky Dzingeleski:</t>
        </r>
        <r>
          <rPr>
            <sz val="9"/>
            <color indexed="81"/>
            <rFont val="Tahoma"/>
            <family val="2"/>
          </rPr>
          <t xml:space="preserve">
Per FOD is a new Unit.  Contributions began in 2018</t>
        </r>
      </text>
    </comment>
    <comment ref="NGL19" authorId="0" shapeId="0" xr:uid="{0F3883F6-F7D9-46A2-8402-DF0C8A8F0C29}">
      <text>
        <r>
          <rPr>
            <b/>
            <sz val="9"/>
            <color indexed="81"/>
            <rFont val="Tahoma"/>
            <family val="2"/>
          </rPr>
          <t>Becky Dzingeleski:</t>
        </r>
        <r>
          <rPr>
            <sz val="9"/>
            <color indexed="81"/>
            <rFont val="Tahoma"/>
            <family val="2"/>
          </rPr>
          <t xml:space="preserve">
Per FOD is a new Unit.  Contributions began in 2018</t>
        </r>
      </text>
    </comment>
    <comment ref="NGP19" authorId="0" shapeId="0" xr:uid="{306979CD-8A3D-4DA0-9B5E-7680BD2CB7BE}">
      <text>
        <r>
          <rPr>
            <b/>
            <sz val="9"/>
            <color indexed="81"/>
            <rFont val="Tahoma"/>
            <family val="2"/>
          </rPr>
          <t>Becky Dzingeleski:</t>
        </r>
        <r>
          <rPr>
            <sz val="9"/>
            <color indexed="81"/>
            <rFont val="Tahoma"/>
            <family val="2"/>
          </rPr>
          <t xml:space="preserve">
Per FOD is a new Unit.  Contributions began in 2018</t>
        </r>
      </text>
    </comment>
    <comment ref="NGT19" authorId="0" shapeId="0" xr:uid="{DBA8C0E0-21F7-464D-9497-9FB540A72A91}">
      <text>
        <r>
          <rPr>
            <b/>
            <sz val="9"/>
            <color indexed="81"/>
            <rFont val="Tahoma"/>
            <family val="2"/>
          </rPr>
          <t>Becky Dzingeleski:</t>
        </r>
        <r>
          <rPr>
            <sz val="9"/>
            <color indexed="81"/>
            <rFont val="Tahoma"/>
            <family val="2"/>
          </rPr>
          <t xml:space="preserve">
Per FOD is a new Unit.  Contributions began in 2018</t>
        </r>
      </text>
    </comment>
    <comment ref="NGX19" authorId="0" shapeId="0" xr:uid="{04CD4063-C6AD-41CD-9E5F-C44F8BC69950}">
      <text>
        <r>
          <rPr>
            <b/>
            <sz val="9"/>
            <color indexed="81"/>
            <rFont val="Tahoma"/>
            <family val="2"/>
          </rPr>
          <t>Becky Dzingeleski:</t>
        </r>
        <r>
          <rPr>
            <sz val="9"/>
            <color indexed="81"/>
            <rFont val="Tahoma"/>
            <family val="2"/>
          </rPr>
          <t xml:space="preserve">
Per FOD is a new Unit.  Contributions began in 2018</t>
        </r>
      </text>
    </comment>
    <comment ref="NHB19" authorId="0" shapeId="0" xr:uid="{08ED8C90-4E56-4003-ABFF-BD945F97A787}">
      <text>
        <r>
          <rPr>
            <b/>
            <sz val="9"/>
            <color indexed="81"/>
            <rFont val="Tahoma"/>
            <family val="2"/>
          </rPr>
          <t>Becky Dzingeleski:</t>
        </r>
        <r>
          <rPr>
            <sz val="9"/>
            <color indexed="81"/>
            <rFont val="Tahoma"/>
            <family val="2"/>
          </rPr>
          <t xml:space="preserve">
Per FOD is a new Unit.  Contributions began in 2018</t>
        </r>
      </text>
    </comment>
    <comment ref="NHF19" authorId="0" shapeId="0" xr:uid="{78F7BF52-1DC9-4244-A21A-E0D2489CE0AE}">
      <text>
        <r>
          <rPr>
            <b/>
            <sz val="9"/>
            <color indexed="81"/>
            <rFont val="Tahoma"/>
            <family val="2"/>
          </rPr>
          <t>Becky Dzingeleski:</t>
        </r>
        <r>
          <rPr>
            <sz val="9"/>
            <color indexed="81"/>
            <rFont val="Tahoma"/>
            <family val="2"/>
          </rPr>
          <t xml:space="preserve">
Per FOD is a new Unit.  Contributions began in 2018</t>
        </r>
      </text>
    </comment>
    <comment ref="NHJ19" authorId="0" shapeId="0" xr:uid="{E239897F-059A-4E28-8F4E-0CE6D17C86B9}">
      <text>
        <r>
          <rPr>
            <b/>
            <sz val="9"/>
            <color indexed="81"/>
            <rFont val="Tahoma"/>
            <family val="2"/>
          </rPr>
          <t>Becky Dzingeleski:</t>
        </r>
        <r>
          <rPr>
            <sz val="9"/>
            <color indexed="81"/>
            <rFont val="Tahoma"/>
            <family val="2"/>
          </rPr>
          <t xml:space="preserve">
Per FOD is a new Unit.  Contributions began in 2018</t>
        </r>
      </text>
    </comment>
    <comment ref="NHN19" authorId="0" shapeId="0" xr:uid="{0D445358-55DB-4F02-95ED-6163EE38046E}">
      <text>
        <r>
          <rPr>
            <b/>
            <sz val="9"/>
            <color indexed="81"/>
            <rFont val="Tahoma"/>
            <family val="2"/>
          </rPr>
          <t>Becky Dzingeleski:</t>
        </r>
        <r>
          <rPr>
            <sz val="9"/>
            <color indexed="81"/>
            <rFont val="Tahoma"/>
            <family val="2"/>
          </rPr>
          <t xml:space="preserve">
Per FOD is a new Unit.  Contributions began in 2018</t>
        </r>
      </text>
    </comment>
    <comment ref="NHR19" authorId="0" shapeId="0" xr:uid="{FA8BFEB1-0F61-4D3D-9F5F-DD6264DDE225}">
      <text>
        <r>
          <rPr>
            <b/>
            <sz val="9"/>
            <color indexed="81"/>
            <rFont val="Tahoma"/>
            <family val="2"/>
          </rPr>
          <t>Becky Dzingeleski:</t>
        </r>
        <r>
          <rPr>
            <sz val="9"/>
            <color indexed="81"/>
            <rFont val="Tahoma"/>
            <family val="2"/>
          </rPr>
          <t xml:space="preserve">
Per FOD is a new Unit.  Contributions began in 2018</t>
        </r>
      </text>
    </comment>
    <comment ref="NHV19" authorId="0" shapeId="0" xr:uid="{B7208E91-7549-4695-B447-77B8CA03F494}">
      <text>
        <r>
          <rPr>
            <b/>
            <sz val="9"/>
            <color indexed="81"/>
            <rFont val="Tahoma"/>
            <family val="2"/>
          </rPr>
          <t>Becky Dzingeleski:</t>
        </r>
        <r>
          <rPr>
            <sz val="9"/>
            <color indexed="81"/>
            <rFont val="Tahoma"/>
            <family val="2"/>
          </rPr>
          <t xml:space="preserve">
Per FOD is a new Unit.  Contributions began in 2018</t>
        </r>
      </text>
    </comment>
    <comment ref="NHZ19" authorId="0" shapeId="0" xr:uid="{B41FD0E0-2D22-4D00-80EC-4727301BC357}">
      <text>
        <r>
          <rPr>
            <b/>
            <sz val="9"/>
            <color indexed="81"/>
            <rFont val="Tahoma"/>
            <family val="2"/>
          </rPr>
          <t>Becky Dzingeleski:</t>
        </r>
        <r>
          <rPr>
            <sz val="9"/>
            <color indexed="81"/>
            <rFont val="Tahoma"/>
            <family val="2"/>
          </rPr>
          <t xml:space="preserve">
Per FOD is a new Unit.  Contributions began in 2018</t>
        </r>
      </text>
    </comment>
    <comment ref="NID19" authorId="0" shapeId="0" xr:uid="{1E2F86E0-F037-4608-81A6-71055E12414A}">
      <text>
        <r>
          <rPr>
            <b/>
            <sz val="9"/>
            <color indexed="81"/>
            <rFont val="Tahoma"/>
            <family val="2"/>
          </rPr>
          <t>Becky Dzingeleski:</t>
        </r>
        <r>
          <rPr>
            <sz val="9"/>
            <color indexed="81"/>
            <rFont val="Tahoma"/>
            <family val="2"/>
          </rPr>
          <t xml:space="preserve">
Per FOD is a new Unit.  Contributions began in 2018</t>
        </r>
      </text>
    </comment>
    <comment ref="NIH19" authorId="0" shapeId="0" xr:uid="{709A4599-EC2E-4E46-A458-B3FB3F9FC858}">
      <text>
        <r>
          <rPr>
            <b/>
            <sz val="9"/>
            <color indexed="81"/>
            <rFont val="Tahoma"/>
            <family val="2"/>
          </rPr>
          <t>Becky Dzingeleski:</t>
        </r>
        <r>
          <rPr>
            <sz val="9"/>
            <color indexed="81"/>
            <rFont val="Tahoma"/>
            <family val="2"/>
          </rPr>
          <t xml:space="preserve">
Per FOD is a new Unit.  Contributions began in 2018</t>
        </r>
      </text>
    </comment>
    <comment ref="NIL19" authorId="0" shapeId="0" xr:uid="{A416B28A-46D6-477E-A6FE-87F9BC5719E3}">
      <text>
        <r>
          <rPr>
            <b/>
            <sz val="9"/>
            <color indexed="81"/>
            <rFont val="Tahoma"/>
            <family val="2"/>
          </rPr>
          <t>Becky Dzingeleski:</t>
        </r>
        <r>
          <rPr>
            <sz val="9"/>
            <color indexed="81"/>
            <rFont val="Tahoma"/>
            <family val="2"/>
          </rPr>
          <t xml:space="preserve">
Per FOD is a new Unit.  Contributions began in 2018</t>
        </r>
      </text>
    </comment>
    <comment ref="NIP19" authorId="0" shapeId="0" xr:uid="{F0241FE9-98E2-4FB8-97B3-B02F5C34A011}">
      <text>
        <r>
          <rPr>
            <b/>
            <sz val="9"/>
            <color indexed="81"/>
            <rFont val="Tahoma"/>
            <family val="2"/>
          </rPr>
          <t>Becky Dzingeleski:</t>
        </r>
        <r>
          <rPr>
            <sz val="9"/>
            <color indexed="81"/>
            <rFont val="Tahoma"/>
            <family val="2"/>
          </rPr>
          <t xml:space="preserve">
Per FOD is a new Unit.  Contributions began in 2018</t>
        </r>
      </text>
    </comment>
    <comment ref="NIT19" authorId="0" shapeId="0" xr:uid="{61BA116F-6379-49A6-B481-7252D6F08D63}">
      <text>
        <r>
          <rPr>
            <b/>
            <sz val="9"/>
            <color indexed="81"/>
            <rFont val="Tahoma"/>
            <family val="2"/>
          </rPr>
          <t>Becky Dzingeleski:</t>
        </r>
        <r>
          <rPr>
            <sz val="9"/>
            <color indexed="81"/>
            <rFont val="Tahoma"/>
            <family val="2"/>
          </rPr>
          <t xml:space="preserve">
Per FOD is a new Unit.  Contributions began in 2018</t>
        </r>
      </text>
    </comment>
    <comment ref="NIX19" authorId="0" shapeId="0" xr:uid="{3D0FCDFE-61CB-4187-85DD-6F454EB0A83F}">
      <text>
        <r>
          <rPr>
            <b/>
            <sz val="9"/>
            <color indexed="81"/>
            <rFont val="Tahoma"/>
            <family val="2"/>
          </rPr>
          <t>Becky Dzingeleski:</t>
        </r>
        <r>
          <rPr>
            <sz val="9"/>
            <color indexed="81"/>
            <rFont val="Tahoma"/>
            <family val="2"/>
          </rPr>
          <t xml:space="preserve">
Per FOD is a new Unit.  Contributions began in 2018</t>
        </r>
      </text>
    </comment>
    <comment ref="NJB19" authorId="0" shapeId="0" xr:uid="{9BA824E5-43DF-4461-96F7-5424CA4ED255}">
      <text>
        <r>
          <rPr>
            <b/>
            <sz val="9"/>
            <color indexed="81"/>
            <rFont val="Tahoma"/>
            <family val="2"/>
          </rPr>
          <t>Becky Dzingeleski:</t>
        </r>
        <r>
          <rPr>
            <sz val="9"/>
            <color indexed="81"/>
            <rFont val="Tahoma"/>
            <family val="2"/>
          </rPr>
          <t xml:space="preserve">
Per FOD is a new Unit.  Contributions began in 2018</t>
        </r>
      </text>
    </comment>
    <comment ref="NJF19" authorId="0" shapeId="0" xr:uid="{98FD1A21-D4A5-4D6B-A6E6-7E339C035EE3}">
      <text>
        <r>
          <rPr>
            <b/>
            <sz val="9"/>
            <color indexed="81"/>
            <rFont val="Tahoma"/>
            <family val="2"/>
          </rPr>
          <t>Becky Dzingeleski:</t>
        </r>
        <r>
          <rPr>
            <sz val="9"/>
            <color indexed="81"/>
            <rFont val="Tahoma"/>
            <family val="2"/>
          </rPr>
          <t xml:space="preserve">
Per FOD is a new Unit.  Contributions began in 2018</t>
        </r>
      </text>
    </comment>
    <comment ref="NJJ19" authorId="0" shapeId="0" xr:uid="{BAFEAD25-B209-4444-80F0-A64B5FD248B0}">
      <text>
        <r>
          <rPr>
            <b/>
            <sz val="9"/>
            <color indexed="81"/>
            <rFont val="Tahoma"/>
            <family val="2"/>
          </rPr>
          <t>Becky Dzingeleski:</t>
        </r>
        <r>
          <rPr>
            <sz val="9"/>
            <color indexed="81"/>
            <rFont val="Tahoma"/>
            <family val="2"/>
          </rPr>
          <t xml:space="preserve">
Per FOD is a new Unit.  Contributions began in 2018</t>
        </r>
      </text>
    </comment>
    <comment ref="NJN19" authorId="0" shapeId="0" xr:uid="{491F427B-E79F-476E-BCFC-E2F567D290AA}">
      <text>
        <r>
          <rPr>
            <b/>
            <sz val="9"/>
            <color indexed="81"/>
            <rFont val="Tahoma"/>
            <family val="2"/>
          </rPr>
          <t>Becky Dzingeleski:</t>
        </r>
        <r>
          <rPr>
            <sz val="9"/>
            <color indexed="81"/>
            <rFont val="Tahoma"/>
            <family val="2"/>
          </rPr>
          <t xml:space="preserve">
Per FOD is a new Unit.  Contributions began in 2018</t>
        </r>
      </text>
    </comment>
    <comment ref="NJR19" authorId="0" shapeId="0" xr:uid="{B1569B1F-36F8-4C22-8DB2-7CE124DD89A8}">
      <text>
        <r>
          <rPr>
            <b/>
            <sz val="9"/>
            <color indexed="81"/>
            <rFont val="Tahoma"/>
            <family val="2"/>
          </rPr>
          <t>Becky Dzingeleski:</t>
        </r>
        <r>
          <rPr>
            <sz val="9"/>
            <color indexed="81"/>
            <rFont val="Tahoma"/>
            <family val="2"/>
          </rPr>
          <t xml:space="preserve">
Per FOD is a new Unit.  Contributions began in 2018</t>
        </r>
      </text>
    </comment>
    <comment ref="NJV19" authorId="0" shapeId="0" xr:uid="{079FB891-D9E4-4D83-8C93-0A65F949F927}">
      <text>
        <r>
          <rPr>
            <b/>
            <sz val="9"/>
            <color indexed="81"/>
            <rFont val="Tahoma"/>
            <family val="2"/>
          </rPr>
          <t>Becky Dzingeleski:</t>
        </r>
        <r>
          <rPr>
            <sz val="9"/>
            <color indexed="81"/>
            <rFont val="Tahoma"/>
            <family val="2"/>
          </rPr>
          <t xml:space="preserve">
Per FOD is a new Unit.  Contributions began in 2018</t>
        </r>
      </text>
    </comment>
    <comment ref="NJZ19" authorId="0" shapeId="0" xr:uid="{06659516-BDC9-4656-AE26-8BE40AD39C23}">
      <text>
        <r>
          <rPr>
            <b/>
            <sz val="9"/>
            <color indexed="81"/>
            <rFont val="Tahoma"/>
            <family val="2"/>
          </rPr>
          <t>Becky Dzingeleski:</t>
        </r>
        <r>
          <rPr>
            <sz val="9"/>
            <color indexed="81"/>
            <rFont val="Tahoma"/>
            <family val="2"/>
          </rPr>
          <t xml:space="preserve">
Per FOD is a new Unit.  Contributions began in 2018</t>
        </r>
      </text>
    </comment>
    <comment ref="NKD19" authorId="0" shapeId="0" xr:uid="{FEB8BBC8-87AF-47C2-B710-CF85C3FDB072}">
      <text>
        <r>
          <rPr>
            <b/>
            <sz val="9"/>
            <color indexed="81"/>
            <rFont val="Tahoma"/>
            <family val="2"/>
          </rPr>
          <t>Becky Dzingeleski:</t>
        </r>
        <r>
          <rPr>
            <sz val="9"/>
            <color indexed="81"/>
            <rFont val="Tahoma"/>
            <family val="2"/>
          </rPr>
          <t xml:space="preserve">
Per FOD is a new Unit.  Contributions began in 2018</t>
        </r>
      </text>
    </comment>
    <comment ref="NKH19" authorId="0" shapeId="0" xr:uid="{1C948A7F-74F2-4D75-8713-681E8318E468}">
      <text>
        <r>
          <rPr>
            <b/>
            <sz val="9"/>
            <color indexed="81"/>
            <rFont val="Tahoma"/>
            <family val="2"/>
          </rPr>
          <t>Becky Dzingeleski:</t>
        </r>
        <r>
          <rPr>
            <sz val="9"/>
            <color indexed="81"/>
            <rFont val="Tahoma"/>
            <family val="2"/>
          </rPr>
          <t xml:space="preserve">
Per FOD is a new Unit.  Contributions began in 2018</t>
        </r>
      </text>
    </comment>
    <comment ref="NKL19" authorId="0" shapeId="0" xr:uid="{453AB1CA-803F-4AEE-8BAB-12FE27A1F5BB}">
      <text>
        <r>
          <rPr>
            <b/>
            <sz val="9"/>
            <color indexed="81"/>
            <rFont val="Tahoma"/>
            <family val="2"/>
          </rPr>
          <t>Becky Dzingeleski:</t>
        </r>
        <r>
          <rPr>
            <sz val="9"/>
            <color indexed="81"/>
            <rFont val="Tahoma"/>
            <family val="2"/>
          </rPr>
          <t xml:space="preserve">
Per FOD is a new Unit.  Contributions began in 2018</t>
        </r>
      </text>
    </comment>
    <comment ref="NKP19" authorId="0" shapeId="0" xr:uid="{3F679680-B8D6-41A9-A03A-DFFA6FE217CE}">
      <text>
        <r>
          <rPr>
            <b/>
            <sz val="9"/>
            <color indexed="81"/>
            <rFont val="Tahoma"/>
            <family val="2"/>
          </rPr>
          <t>Becky Dzingeleski:</t>
        </r>
        <r>
          <rPr>
            <sz val="9"/>
            <color indexed="81"/>
            <rFont val="Tahoma"/>
            <family val="2"/>
          </rPr>
          <t xml:space="preserve">
Per FOD is a new Unit.  Contributions began in 2018</t>
        </r>
      </text>
    </comment>
    <comment ref="NKT19" authorId="0" shapeId="0" xr:uid="{028B2D68-DE64-490B-B200-5018A0598385}">
      <text>
        <r>
          <rPr>
            <b/>
            <sz val="9"/>
            <color indexed="81"/>
            <rFont val="Tahoma"/>
            <family val="2"/>
          </rPr>
          <t>Becky Dzingeleski:</t>
        </r>
        <r>
          <rPr>
            <sz val="9"/>
            <color indexed="81"/>
            <rFont val="Tahoma"/>
            <family val="2"/>
          </rPr>
          <t xml:space="preserve">
Per FOD is a new Unit.  Contributions began in 2018</t>
        </r>
      </text>
    </comment>
    <comment ref="NKX19" authorId="0" shapeId="0" xr:uid="{D5F47153-76BE-4F7C-823C-1C9A984493F6}">
      <text>
        <r>
          <rPr>
            <b/>
            <sz val="9"/>
            <color indexed="81"/>
            <rFont val="Tahoma"/>
            <family val="2"/>
          </rPr>
          <t>Becky Dzingeleski:</t>
        </r>
        <r>
          <rPr>
            <sz val="9"/>
            <color indexed="81"/>
            <rFont val="Tahoma"/>
            <family val="2"/>
          </rPr>
          <t xml:space="preserve">
Per FOD is a new Unit.  Contributions began in 2018</t>
        </r>
      </text>
    </comment>
    <comment ref="NLB19" authorId="0" shapeId="0" xr:uid="{614F10F1-4C57-4054-8428-6F17685F86FC}">
      <text>
        <r>
          <rPr>
            <b/>
            <sz val="9"/>
            <color indexed="81"/>
            <rFont val="Tahoma"/>
            <family val="2"/>
          </rPr>
          <t>Becky Dzingeleski:</t>
        </r>
        <r>
          <rPr>
            <sz val="9"/>
            <color indexed="81"/>
            <rFont val="Tahoma"/>
            <family val="2"/>
          </rPr>
          <t xml:space="preserve">
Per FOD is a new Unit.  Contributions began in 2018</t>
        </r>
      </text>
    </comment>
    <comment ref="NLF19" authorId="0" shapeId="0" xr:uid="{DB536B80-F62A-4D20-9278-C0827BBC3871}">
      <text>
        <r>
          <rPr>
            <b/>
            <sz val="9"/>
            <color indexed="81"/>
            <rFont val="Tahoma"/>
            <family val="2"/>
          </rPr>
          <t>Becky Dzingeleski:</t>
        </r>
        <r>
          <rPr>
            <sz val="9"/>
            <color indexed="81"/>
            <rFont val="Tahoma"/>
            <family val="2"/>
          </rPr>
          <t xml:space="preserve">
Per FOD is a new Unit.  Contributions began in 2018</t>
        </r>
      </text>
    </comment>
    <comment ref="NLJ19" authorId="0" shapeId="0" xr:uid="{BE49D0F1-6642-4A60-886E-47EE431149E4}">
      <text>
        <r>
          <rPr>
            <b/>
            <sz val="9"/>
            <color indexed="81"/>
            <rFont val="Tahoma"/>
            <family val="2"/>
          </rPr>
          <t>Becky Dzingeleski:</t>
        </r>
        <r>
          <rPr>
            <sz val="9"/>
            <color indexed="81"/>
            <rFont val="Tahoma"/>
            <family val="2"/>
          </rPr>
          <t xml:space="preserve">
Per FOD is a new Unit.  Contributions began in 2018</t>
        </r>
      </text>
    </comment>
    <comment ref="NLN19" authorId="0" shapeId="0" xr:uid="{65507A31-26ED-406B-8531-3415FFB58992}">
      <text>
        <r>
          <rPr>
            <b/>
            <sz val="9"/>
            <color indexed="81"/>
            <rFont val="Tahoma"/>
            <family val="2"/>
          </rPr>
          <t>Becky Dzingeleski:</t>
        </r>
        <r>
          <rPr>
            <sz val="9"/>
            <color indexed="81"/>
            <rFont val="Tahoma"/>
            <family val="2"/>
          </rPr>
          <t xml:space="preserve">
Per FOD is a new Unit.  Contributions began in 2018</t>
        </r>
      </text>
    </comment>
    <comment ref="NLR19" authorId="0" shapeId="0" xr:uid="{EA9D259D-7FCA-4EC1-8B74-FE5FBC35A9A9}">
      <text>
        <r>
          <rPr>
            <b/>
            <sz val="9"/>
            <color indexed="81"/>
            <rFont val="Tahoma"/>
            <family val="2"/>
          </rPr>
          <t>Becky Dzingeleski:</t>
        </r>
        <r>
          <rPr>
            <sz val="9"/>
            <color indexed="81"/>
            <rFont val="Tahoma"/>
            <family val="2"/>
          </rPr>
          <t xml:space="preserve">
Per FOD is a new Unit.  Contributions began in 2018</t>
        </r>
      </text>
    </comment>
    <comment ref="NLV19" authorId="0" shapeId="0" xr:uid="{E1C5957F-6005-406D-AFDD-CADAFE3F4938}">
      <text>
        <r>
          <rPr>
            <b/>
            <sz val="9"/>
            <color indexed="81"/>
            <rFont val="Tahoma"/>
            <family val="2"/>
          </rPr>
          <t>Becky Dzingeleski:</t>
        </r>
        <r>
          <rPr>
            <sz val="9"/>
            <color indexed="81"/>
            <rFont val="Tahoma"/>
            <family val="2"/>
          </rPr>
          <t xml:space="preserve">
Per FOD is a new Unit.  Contributions began in 2018</t>
        </r>
      </text>
    </comment>
    <comment ref="NLZ19" authorId="0" shapeId="0" xr:uid="{FDCAC7E7-14E1-4E2D-8B0C-B48CCFA9E7E8}">
      <text>
        <r>
          <rPr>
            <b/>
            <sz val="9"/>
            <color indexed="81"/>
            <rFont val="Tahoma"/>
            <family val="2"/>
          </rPr>
          <t>Becky Dzingeleski:</t>
        </r>
        <r>
          <rPr>
            <sz val="9"/>
            <color indexed="81"/>
            <rFont val="Tahoma"/>
            <family val="2"/>
          </rPr>
          <t xml:space="preserve">
Per FOD is a new Unit.  Contributions began in 2018</t>
        </r>
      </text>
    </comment>
    <comment ref="NMD19" authorId="0" shapeId="0" xr:uid="{3037EBB4-372E-423C-957A-DEA1A591118F}">
      <text>
        <r>
          <rPr>
            <b/>
            <sz val="9"/>
            <color indexed="81"/>
            <rFont val="Tahoma"/>
            <family val="2"/>
          </rPr>
          <t>Becky Dzingeleski:</t>
        </r>
        <r>
          <rPr>
            <sz val="9"/>
            <color indexed="81"/>
            <rFont val="Tahoma"/>
            <family val="2"/>
          </rPr>
          <t xml:space="preserve">
Per FOD is a new Unit.  Contributions began in 2018</t>
        </r>
      </text>
    </comment>
    <comment ref="NMH19" authorId="0" shapeId="0" xr:uid="{B43DA793-AF20-4ED3-A1BC-A2FF76D2B3E3}">
      <text>
        <r>
          <rPr>
            <b/>
            <sz val="9"/>
            <color indexed="81"/>
            <rFont val="Tahoma"/>
            <family val="2"/>
          </rPr>
          <t>Becky Dzingeleski:</t>
        </r>
        <r>
          <rPr>
            <sz val="9"/>
            <color indexed="81"/>
            <rFont val="Tahoma"/>
            <family val="2"/>
          </rPr>
          <t xml:space="preserve">
Per FOD is a new Unit.  Contributions began in 2018</t>
        </r>
      </text>
    </comment>
    <comment ref="NML19" authorId="0" shapeId="0" xr:uid="{5B330FFE-8AC5-4D64-9A6B-E927F62EDF29}">
      <text>
        <r>
          <rPr>
            <b/>
            <sz val="9"/>
            <color indexed="81"/>
            <rFont val="Tahoma"/>
            <family val="2"/>
          </rPr>
          <t>Becky Dzingeleski:</t>
        </r>
        <r>
          <rPr>
            <sz val="9"/>
            <color indexed="81"/>
            <rFont val="Tahoma"/>
            <family val="2"/>
          </rPr>
          <t xml:space="preserve">
Per FOD is a new Unit.  Contributions began in 2018</t>
        </r>
      </text>
    </comment>
    <comment ref="NMP19" authorId="0" shapeId="0" xr:uid="{C04692FE-BDC7-4D12-8D23-E4EB0B77B1FF}">
      <text>
        <r>
          <rPr>
            <b/>
            <sz val="9"/>
            <color indexed="81"/>
            <rFont val="Tahoma"/>
            <family val="2"/>
          </rPr>
          <t>Becky Dzingeleski:</t>
        </r>
        <r>
          <rPr>
            <sz val="9"/>
            <color indexed="81"/>
            <rFont val="Tahoma"/>
            <family val="2"/>
          </rPr>
          <t xml:space="preserve">
Per FOD is a new Unit.  Contributions began in 2018</t>
        </r>
      </text>
    </comment>
    <comment ref="NMT19" authorId="0" shapeId="0" xr:uid="{20970343-1BCF-49DC-9EEF-652FEB309465}">
      <text>
        <r>
          <rPr>
            <b/>
            <sz val="9"/>
            <color indexed="81"/>
            <rFont val="Tahoma"/>
            <family val="2"/>
          </rPr>
          <t>Becky Dzingeleski:</t>
        </r>
        <r>
          <rPr>
            <sz val="9"/>
            <color indexed="81"/>
            <rFont val="Tahoma"/>
            <family val="2"/>
          </rPr>
          <t xml:space="preserve">
Per FOD is a new Unit.  Contributions began in 2018</t>
        </r>
      </text>
    </comment>
    <comment ref="NMX19" authorId="0" shapeId="0" xr:uid="{21ECC39A-C941-4C65-9F37-40D55F783D34}">
      <text>
        <r>
          <rPr>
            <b/>
            <sz val="9"/>
            <color indexed="81"/>
            <rFont val="Tahoma"/>
            <family val="2"/>
          </rPr>
          <t>Becky Dzingeleski:</t>
        </r>
        <r>
          <rPr>
            <sz val="9"/>
            <color indexed="81"/>
            <rFont val="Tahoma"/>
            <family val="2"/>
          </rPr>
          <t xml:space="preserve">
Per FOD is a new Unit.  Contributions began in 2018</t>
        </r>
      </text>
    </comment>
    <comment ref="NNB19" authorId="0" shapeId="0" xr:uid="{0C0119B9-06C1-42D9-B38B-5ED5E96D4363}">
      <text>
        <r>
          <rPr>
            <b/>
            <sz val="9"/>
            <color indexed="81"/>
            <rFont val="Tahoma"/>
            <family val="2"/>
          </rPr>
          <t>Becky Dzingeleski:</t>
        </r>
        <r>
          <rPr>
            <sz val="9"/>
            <color indexed="81"/>
            <rFont val="Tahoma"/>
            <family val="2"/>
          </rPr>
          <t xml:space="preserve">
Per FOD is a new Unit.  Contributions began in 2018</t>
        </r>
      </text>
    </comment>
    <comment ref="NNF19" authorId="0" shapeId="0" xr:uid="{59693569-E0E2-4B29-AA5B-101E1745D379}">
      <text>
        <r>
          <rPr>
            <b/>
            <sz val="9"/>
            <color indexed="81"/>
            <rFont val="Tahoma"/>
            <family val="2"/>
          </rPr>
          <t>Becky Dzingeleski:</t>
        </r>
        <r>
          <rPr>
            <sz val="9"/>
            <color indexed="81"/>
            <rFont val="Tahoma"/>
            <family val="2"/>
          </rPr>
          <t xml:space="preserve">
Per FOD is a new Unit.  Contributions began in 2018</t>
        </r>
      </text>
    </comment>
    <comment ref="NNJ19" authorId="0" shapeId="0" xr:uid="{0C087291-A38B-48BF-AE80-35C7BC37B107}">
      <text>
        <r>
          <rPr>
            <b/>
            <sz val="9"/>
            <color indexed="81"/>
            <rFont val="Tahoma"/>
            <family val="2"/>
          </rPr>
          <t>Becky Dzingeleski:</t>
        </r>
        <r>
          <rPr>
            <sz val="9"/>
            <color indexed="81"/>
            <rFont val="Tahoma"/>
            <family val="2"/>
          </rPr>
          <t xml:space="preserve">
Per FOD is a new Unit.  Contributions began in 2018</t>
        </r>
      </text>
    </comment>
    <comment ref="NNN19" authorId="0" shapeId="0" xr:uid="{17A605FA-C446-4A3D-B410-7E815CF34ACB}">
      <text>
        <r>
          <rPr>
            <b/>
            <sz val="9"/>
            <color indexed="81"/>
            <rFont val="Tahoma"/>
            <family val="2"/>
          </rPr>
          <t>Becky Dzingeleski:</t>
        </r>
        <r>
          <rPr>
            <sz val="9"/>
            <color indexed="81"/>
            <rFont val="Tahoma"/>
            <family val="2"/>
          </rPr>
          <t xml:space="preserve">
Per FOD is a new Unit.  Contributions began in 2018</t>
        </r>
      </text>
    </comment>
    <comment ref="NNR19" authorId="0" shapeId="0" xr:uid="{B279B767-261B-453B-A5DB-C2402331F305}">
      <text>
        <r>
          <rPr>
            <b/>
            <sz val="9"/>
            <color indexed="81"/>
            <rFont val="Tahoma"/>
            <family val="2"/>
          </rPr>
          <t>Becky Dzingeleski:</t>
        </r>
        <r>
          <rPr>
            <sz val="9"/>
            <color indexed="81"/>
            <rFont val="Tahoma"/>
            <family val="2"/>
          </rPr>
          <t xml:space="preserve">
Per FOD is a new Unit.  Contributions began in 2018</t>
        </r>
      </text>
    </comment>
    <comment ref="NNV19" authorId="0" shapeId="0" xr:uid="{AF899D7F-D263-447E-A029-38170C40957C}">
      <text>
        <r>
          <rPr>
            <b/>
            <sz val="9"/>
            <color indexed="81"/>
            <rFont val="Tahoma"/>
            <family val="2"/>
          </rPr>
          <t>Becky Dzingeleski:</t>
        </r>
        <r>
          <rPr>
            <sz val="9"/>
            <color indexed="81"/>
            <rFont val="Tahoma"/>
            <family val="2"/>
          </rPr>
          <t xml:space="preserve">
Per FOD is a new Unit.  Contributions began in 2018</t>
        </r>
      </text>
    </comment>
    <comment ref="NNZ19" authorId="0" shapeId="0" xr:uid="{9EFD37E5-3965-4AEF-A442-72B96B979826}">
      <text>
        <r>
          <rPr>
            <b/>
            <sz val="9"/>
            <color indexed="81"/>
            <rFont val="Tahoma"/>
            <family val="2"/>
          </rPr>
          <t>Becky Dzingeleski:</t>
        </r>
        <r>
          <rPr>
            <sz val="9"/>
            <color indexed="81"/>
            <rFont val="Tahoma"/>
            <family val="2"/>
          </rPr>
          <t xml:space="preserve">
Per FOD is a new Unit.  Contributions began in 2018</t>
        </r>
      </text>
    </comment>
    <comment ref="NOD19" authorId="0" shapeId="0" xr:uid="{9D6C88A1-7F3B-4A5D-A0EF-CDFFF378FAAD}">
      <text>
        <r>
          <rPr>
            <b/>
            <sz val="9"/>
            <color indexed="81"/>
            <rFont val="Tahoma"/>
            <family val="2"/>
          </rPr>
          <t>Becky Dzingeleski:</t>
        </r>
        <r>
          <rPr>
            <sz val="9"/>
            <color indexed="81"/>
            <rFont val="Tahoma"/>
            <family val="2"/>
          </rPr>
          <t xml:space="preserve">
Per FOD is a new Unit.  Contributions began in 2018</t>
        </r>
      </text>
    </comment>
    <comment ref="NOH19" authorId="0" shapeId="0" xr:uid="{A1CF75EE-2E3C-4155-9264-1A6579F54AD5}">
      <text>
        <r>
          <rPr>
            <b/>
            <sz val="9"/>
            <color indexed="81"/>
            <rFont val="Tahoma"/>
            <family val="2"/>
          </rPr>
          <t>Becky Dzingeleski:</t>
        </r>
        <r>
          <rPr>
            <sz val="9"/>
            <color indexed="81"/>
            <rFont val="Tahoma"/>
            <family val="2"/>
          </rPr>
          <t xml:space="preserve">
Per FOD is a new Unit.  Contributions began in 2018</t>
        </r>
      </text>
    </comment>
    <comment ref="NOL19" authorId="0" shapeId="0" xr:uid="{D997DDC2-5849-4216-8AF2-9D25CD25D213}">
      <text>
        <r>
          <rPr>
            <b/>
            <sz val="9"/>
            <color indexed="81"/>
            <rFont val="Tahoma"/>
            <family val="2"/>
          </rPr>
          <t>Becky Dzingeleski:</t>
        </r>
        <r>
          <rPr>
            <sz val="9"/>
            <color indexed="81"/>
            <rFont val="Tahoma"/>
            <family val="2"/>
          </rPr>
          <t xml:space="preserve">
Per FOD is a new Unit.  Contributions began in 2018</t>
        </r>
      </text>
    </comment>
    <comment ref="NOP19" authorId="0" shapeId="0" xr:uid="{9C3223B7-68F2-494C-BC34-8385D6C75A8C}">
      <text>
        <r>
          <rPr>
            <b/>
            <sz val="9"/>
            <color indexed="81"/>
            <rFont val="Tahoma"/>
            <family val="2"/>
          </rPr>
          <t>Becky Dzingeleski:</t>
        </r>
        <r>
          <rPr>
            <sz val="9"/>
            <color indexed="81"/>
            <rFont val="Tahoma"/>
            <family val="2"/>
          </rPr>
          <t xml:space="preserve">
Per FOD is a new Unit.  Contributions began in 2018</t>
        </r>
      </text>
    </comment>
    <comment ref="NOT19" authorId="0" shapeId="0" xr:uid="{6C2555AE-2867-4927-99B3-36BB03D9FD3C}">
      <text>
        <r>
          <rPr>
            <b/>
            <sz val="9"/>
            <color indexed="81"/>
            <rFont val="Tahoma"/>
            <family val="2"/>
          </rPr>
          <t>Becky Dzingeleski:</t>
        </r>
        <r>
          <rPr>
            <sz val="9"/>
            <color indexed="81"/>
            <rFont val="Tahoma"/>
            <family val="2"/>
          </rPr>
          <t xml:space="preserve">
Per FOD is a new Unit.  Contributions began in 2018</t>
        </r>
      </text>
    </comment>
    <comment ref="NOX19" authorId="0" shapeId="0" xr:uid="{E009A812-D5F3-459E-9400-4DDE6D51A185}">
      <text>
        <r>
          <rPr>
            <b/>
            <sz val="9"/>
            <color indexed="81"/>
            <rFont val="Tahoma"/>
            <family val="2"/>
          </rPr>
          <t>Becky Dzingeleski:</t>
        </r>
        <r>
          <rPr>
            <sz val="9"/>
            <color indexed="81"/>
            <rFont val="Tahoma"/>
            <family val="2"/>
          </rPr>
          <t xml:space="preserve">
Per FOD is a new Unit.  Contributions began in 2018</t>
        </r>
      </text>
    </comment>
    <comment ref="NPB19" authorId="0" shapeId="0" xr:uid="{32E6EE47-BEC0-4EBE-8A96-45A11DC20F53}">
      <text>
        <r>
          <rPr>
            <b/>
            <sz val="9"/>
            <color indexed="81"/>
            <rFont val="Tahoma"/>
            <family val="2"/>
          </rPr>
          <t>Becky Dzingeleski:</t>
        </r>
        <r>
          <rPr>
            <sz val="9"/>
            <color indexed="81"/>
            <rFont val="Tahoma"/>
            <family val="2"/>
          </rPr>
          <t xml:space="preserve">
Per FOD is a new Unit.  Contributions began in 2018</t>
        </r>
      </text>
    </comment>
    <comment ref="NPF19" authorId="0" shapeId="0" xr:uid="{931CA505-DF03-4D98-B663-F3E3DE72EFE8}">
      <text>
        <r>
          <rPr>
            <b/>
            <sz val="9"/>
            <color indexed="81"/>
            <rFont val="Tahoma"/>
            <family val="2"/>
          </rPr>
          <t>Becky Dzingeleski:</t>
        </r>
        <r>
          <rPr>
            <sz val="9"/>
            <color indexed="81"/>
            <rFont val="Tahoma"/>
            <family val="2"/>
          </rPr>
          <t xml:space="preserve">
Per FOD is a new Unit.  Contributions began in 2018</t>
        </r>
      </text>
    </comment>
    <comment ref="NPJ19" authorId="0" shapeId="0" xr:uid="{49C0D609-B8A7-4C36-989A-3E68005CAD07}">
      <text>
        <r>
          <rPr>
            <b/>
            <sz val="9"/>
            <color indexed="81"/>
            <rFont val="Tahoma"/>
            <family val="2"/>
          </rPr>
          <t>Becky Dzingeleski:</t>
        </r>
        <r>
          <rPr>
            <sz val="9"/>
            <color indexed="81"/>
            <rFont val="Tahoma"/>
            <family val="2"/>
          </rPr>
          <t xml:space="preserve">
Per FOD is a new Unit.  Contributions began in 2018</t>
        </r>
      </text>
    </comment>
    <comment ref="NPN19" authorId="0" shapeId="0" xr:uid="{99FED8FE-BD64-41E9-AB15-70E10EF92E66}">
      <text>
        <r>
          <rPr>
            <b/>
            <sz val="9"/>
            <color indexed="81"/>
            <rFont val="Tahoma"/>
            <family val="2"/>
          </rPr>
          <t>Becky Dzingeleski:</t>
        </r>
        <r>
          <rPr>
            <sz val="9"/>
            <color indexed="81"/>
            <rFont val="Tahoma"/>
            <family val="2"/>
          </rPr>
          <t xml:space="preserve">
Per FOD is a new Unit.  Contributions began in 2018</t>
        </r>
      </text>
    </comment>
    <comment ref="NPR19" authorId="0" shapeId="0" xr:uid="{0CA44F3B-49B8-464B-9A01-3A501A29542B}">
      <text>
        <r>
          <rPr>
            <b/>
            <sz val="9"/>
            <color indexed="81"/>
            <rFont val="Tahoma"/>
            <family val="2"/>
          </rPr>
          <t>Becky Dzingeleski:</t>
        </r>
        <r>
          <rPr>
            <sz val="9"/>
            <color indexed="81"/>
            <rFont val="Tahoma"/>
            <family val="2"/>
          </rPr>
          <t xml:space="preserve">
Per FOD is a new Unit.  Contributions began in 2018</t>
        </r>
      </text>
    </comment>
    <comment ref="NPV19" authorId="0" shapeId="0" xr:uid="{43A91594-8818-48DF-934B-8BFE2105DC0D}">
      <text>
        <r>
          <rPr>
            <b/>
            <sz val="9"/>
            <color indexed="81"/>
            <rFont val="Tahoma"/>
            <family val="2"/>
          </rPr>
          <t>Becky Dzingeleski:</t>
        </r>
        <r>
          <rPr>
            <sz val="9"/>
            <color indexed="81"/>
            <rFont val="Tahoma"/>
            <family val="2"/>
          </rPr>
          <t xml:space="preserve">
Per FOD is a new Unit.  Contributions began in 2018</t>
        </r>
      </text>
    </comment>
    <comment ref="NPZ19" authorId="0" shapeId="0" xr:uid="{5EE7EBFE-0044-4926-8456-D45822DEE802}">
      <text>
        <r>
          <rPr>
            <b/>
            <sz val="9"/>
            <color indexed="81"/>
            <rFont val="Tahoma"/>
            <family val="2"/>
          </rPr>
          <t>Becky Dzingeleski:</t>
        </r>
        <r>
          <rPr>
            <sz val="9"/>
            <color indexed="81"/>
            <rFont val="Tahoma"/>
            <family val="2"/>
          </rPr>
          <t xml:space="preserve">
Per FOD is a new Unit.  Contributions began in 2018</t>
        </r>
      </text>
    </comment>
    <comment ref="NQD19" authorId="0" shapeId="0" xr:uid="{9EC55C74-6C5C-4651-9C50-2D9C854A4006}">
      <text>
        <r>
          <rPr>
            <b/>
            <sz val="9"/>
            <color indexed="81"/>
            <rFont val="Tahoma"/>
            <family val="2"/>
          </rPr>
          <t>Becky Dzingeleski:</t>
        </r>
        <r>
          <rPr>
            <sz val="9"/>
            <color indexed="81"/>
            <rFont val="Tahoma"/>
            <family val="2"/>
          </rPr>
          <t xml:space="preserve">
Per FOD is a new Unit.  Contributions began in 2018</t>
        </r>
      </text>
    </comment>
    <comment ref="NQH19" authorId="0" shapeId="0" xr:uid="{A1AA38BE-D675-4D59-9DC6-3A035C325B71}">
      <text>
        <r>
          <rPr>
            <b/>
            <sz val="9"/>
            <color indexed="81"/>
            <rFont val="Tahoma"/>
            <family val="2"/>
          </rPr>
          <t>Becky Dzingeleski:</t>
        </r>
        <r>
          <rPr>
            <sz val="9"/>
            <color indexed="81"/>
            <rFont val="Tahoma"/>
            <family val="2"/>
          </rPr>
          <t xml:space="preserve">
Per FOD is a new Unit.  Contributions began in 2018</t>
        </r>
      </text>
    </comment>
    <comment ref="NQL19" authorId="0" shapeId="0" xr:uid="{99BF111B-31D2-4D67-AA66-01EBFFC2EC9C}">
      <text>
        <r>
          <rPr>
            <b/>
            <sz val="9"/>
            <color indexed="81"/>
            <rFont val="Tahoma"/>
            <family val="2"/>
          </rPr>
          <t>Becky Dzingeleski:</t>
        </r>
        <r>
          <rPr>
            <sz val="9"/>
            <color indexed="81"/>
            <rFont val="Tahoma"/>
            <family val="2"/>
          </rPr>
          <t xml:space="preserve">
Per FOD is a new Unit.  Contributions began in 2018</t>
        </r>
      </text>
    </comment>
    <comment ref="NQP19" authorId="0" shapeId="0" xr:uid="{B34ECCDF-5520-4127-B445-267380E5D58F}">
      <text>
        <r>
          <rPr>
            <b/>
            <sz val="9"/>
            <color indexed="81"/>
            <rFont val="Tahoma"/>
            <family val="2"/>
          </rPr>
          <t>Becky Dzingeleski:</t>
        </r>
        <r>
          <rPr>
            <sz val="9"/>
            <color indexed="81"/>
            <rFont val="Tahoma"/>
            <family val="2"/>
          </rPr>
          <t xml:space="preserve">
Per FOD is a new Unit.  Contributions began in 2018</t>
        </r>
      </text>
    </comment>
    <comment ref="NQT19" authorId="0" shapeId="0" xr:uid="{10CACA1D-89B5-46BE-946C-9344B9184D25}">
      <text>
        <r>
          <rPr>
            <b/>
            <sz val="9"/>
            <color indexed="81"/>
            <rFont val="Tahoma"/>
            <family val="2"/>
          </rPr>
          <t>Becky Dzingeleski:</t>
        </r>
        <r>
          <rPr>
            <sz val="9"/>
            <color indexed="81"/>
            <rFont val="Tahoma"/>
            <family val="2"/>
          </rPr>
          <t xml:space="preserve">
Per FOD is a new Unit.  Contributions began in 2018</t>
        </r>
      </text>
    </comment>
    <comment ref="NQX19" authorId="0" shapeId="0" xr:uid="{C98A81A1-0C72-461B-B7F4-24A294623C74}">
      <text>
        <r>
          <rPr>
            <b/>
            <sz val="9"/>
            <color indexed="81"/>
            <rFont val="Tahoma"/>
            <family val="2"/>
          </rPr>
          <t>Becky Dzingeleski:</t>
        </r>
        <r>
          <rPr>
            <sz val="9"/>
            <color indexed="81"/>
            <rFont val="Tahoma"/>
            <family val="2"/>
          </rPr>
          <t xml:space="preserve">
Per FOD is a new Unit.  Contributions began in 2018</t>
        </r>
      </text>
    </comment>
    <comment ref="NRB19" authorId="0" shapeId="0" xr:uid="{77DB5D18-867A-4F05-956C-2E85CE4F2ECA}">
      <text>
        <r>
          <rPr>
            <b/>
            <sz val="9"/>
            <color indexed="81"/>
            <rFont val="Tahoma"/>
            <family val="2"/>
          </rPr>
          <t>Becky Dzingeleski:</t>
        </r>
        <r>
          <rPr>
            <sz val="9"/>
            <color indexed="81"/>
            <rFont val="Tahoma"/>
            <family val="2"/>
          </rPr>
          <t xml:space="preserve">
Per FOD is a new Unit.  Contributions began in 2018</t>
        </r>
      </text>
    </comment>
    <comment ref="NRF19" authorId="0" shapeId="0" xr:uid="{47A06126-5A54-4A1A-B5BA-3C72B68EC9A9}">
      <text>
        <r>
          <rPr>
            <b/>
            <sz val="9"/>
            <color indexed="81"/>
            <rFont val="Tahoma"/>
            <family val="2"/>
          </rPr>
          <t>Becky Dzingeleski:</t>
        </r>
        <r>
          <rPr>
            <sz val="9"/>
            <color indexed="81"/>
            <rFont val="Tahoma"/>
            <family val="2"/>
          </rPr>
          <t xml:space="preserve">
Per FOD is a new Unit.  Contributions began in 2018</t>
        </r>
      </text>
    </comment>
    <comment ref="NRJ19" authorId="0" shapeId="0" xr:uid="{42A59AEB-8B4E-4665-B9D2-08E7CE019697}">
      <text>
        <r>
          <rPr>
            <b/>
            <sz val="9"/>
            <color indexed="81"/>
            <rFont val="Tahoma"/>
            <family val="2"/>
          </rPr>
          <t>Becky Dzingeleski:</t>
        </r>
        <r>
          <rPr>
            <sz val="9"/>
            <color indexed="81"/>
            <rFont val="Tahoma"/>
            <family val="2"/>
          </rPr>
          <t xml:space="preserve">
Per FOD is a new Unit.  Contributions began in 2018</t>
        </r>
      </text>
    </comment>
    <comment ref="NRN19" authorId="0" shapeId="0" xr:uid="{1C7A1320-90B5-43E9-8030-7F96C7B4B820}">
      <text>
        <r>
          <rPr>
            <b/>
            <sz val="9"/>
            <color indexed="81"/>
            <rFont val="Tahoma"/>
            <family val="2"/>
          </rPr>
          <t>Becky Dzingeleski:</t>
        </r>
        <r>
          <rPr>
            <sz val="9"/>
            <color indexed="81"/>
            <rFont val="Tahoma"/>
            <family val="2"/>
          </rPr>
          <t xml:space="preserve">
Per FOD is a new Unit.  Contributions began in 2018</t>
        </r>
      </text>
    </comment>
    <comment ref="NRR19" authorId="0" shapeId="0" xr:uid="{B1D5FD17-DA38-45F5-ACC9-4FE88E0142C3}">
      <text>
        <r>
          <rPr>
            <b/>
            <sz val="9"/>
            <color indexed="81"/>
            <rFont val="Tahoma"/>
            <family val="2"/>
          </rPr>
          <t>Becky Dzingeleski:</t>
        </r>
        <r>
          <rPr>
            <sz val="9"/>
            <color indexed="81"/>
            <rFont val="Tahoma"/>
            <family val="2"/>
          </rPr>
          <t xml:space="preserve">
Per FOD is a new Unit.  Contributions began in 2018</t>
        </r>
      </text>
    </comment>
    <comment ref="NRV19" authorId="0" shapeId="0" xr:uid="{4983568F-0B13-4F29-A19C-4BAEF5969EA0}">
      <text>
        <r>
          <rPr>
            <b/>
            <sz val="9"/>
            <color indexed="81"/>
            <rFont val="Tahoma"/>
            <family val="2"/>
          </rPr>
          <t>Becky Dzingeleski:</t>
        </r>
        <r>
          <rPr>
            <sz val="9"/>
            <color indexed="81"/>
            <rFont val="Tahoma"/>
            <family val="2"/>
          </rPr>
          <t xml:space="preserve">
Per FOD is a new Unit.  Contributions began in 2018</t>
        </r>
      </text>
    </comment>
    <comment ref="NRZ19" authorId="0" shapeId="0" xr:uid="{16A4E065-4142-4DAC-80D6-519B5231113C}">
      <text>
        <r>
          <rPr>
            <b/>
            <sz val="9"/>
            <color indexed="81"/>
            <rFont val="Tahoma"/>
            <family val="2"/>
          </rPr>
          <t>Becky Dzingeleski:</t>
        </r>
        <r>
          <rPr>
            <sz val="9"/>
            <color indexed="81"/>
            <rFont val="Tahoma"/>
            <family val="2"/>
          </rPr>
          <t xml:space="preserve">
Per FOD is a new Unit.  Contributions began in 2018</t>
        </r>
      </text>
    </comment>
    <comment ref="NSD19" authorId="0" shapeId="0" xr:uid="{71731BDA-9412-43BF-B92E-F45E200924D5}">
      <text>
        <r>
          <rPr>
            <b/>
            <sz val="9"/>
            <color indexed="81"/>
            <rFont val="Tahoma"/>
            <family val="2"/>
          </rPr>
          <t>Becky Dzingeleski:</t>
        </r>
        <r>
          <rPr>
            <sz val="9"/>
            <color indexed="81"/>
            <rFont val="Tahoma"/>
            <family val="2"/>
          </rPr>
          <t xml:space="preserve">
Per FOD is a new Unit.  Contributions began in 2018</t>
        </r>
      </text>
    </comment>
    <comment ref="NSH19" authorId="0" shapeId="0" xr:uid="{4F1D5D2D-1758-4EDD-975E-6A9D19115058}">
      <text>
        <r>
          <rPr>
            <b/>
            <sz val="9"/>
            <color indexed="81"/>
            <rFont val="Tahoma"/>
            <family val="2"/>
          </rPr>
          <t>Becky Dzingeleski:</t>
        </r>
        <r>
          <rPr>
            <sz val="9"/>
            <color indexed="81"/>
            <rFont val="Tahoma"/>
            <family val="2"/>
          </rPr>
          <t xml:space="preserve">
Per FOD is a new Unit.  Contributions began in 2018</t>
        </r>
      </text>
    </comment>
    <comment ref="NSL19" authorId="0" shapeId="0" xr:uid="{71DE53C4-749A-45D5-A88C-33CB1E691FB0}">
      <text>
        <r>
          <rPr>
            <b/>
            <sz val="9"/>
            <color indexed="81"/>
            <rFont val="Tahoma"/>
            <family val="2"/>
          </rPr>
          <t>Becky Dzingeleski:</t>
        </r>
        <r>
          <rPr>
            <sz val="9"/>
            <color indexed="81"/>
            <rFont val="Tahoma"/>
            <family val="2"/>
          </rPr>
          <t xml:space="preserve">
Per FOD is a new Unit.  Contributions began in 2018</t>
        </r>
      </text>
    </comment>
    <comment ref="NSP19" authorId="0" shapeId="0" xr:uid="{D8797887-EA5A-46C0-B17F-D1FAA257DC32}">
      <text>
        <r>
          <rPr>
            <b/>
            <sz val="9"/>
            <color indexed="81"/>
            <rFont val="Tahoma"/>
            <family val="2"/>
          </rPr>
          <t>Becky Dzingeleski:</t>
        </r>
        <r>
          <rPr>
            <sz val="9"/>
            <color indexed="81"/>
            <rFont val="Tahoma"/>
            <family val="2"/>
          </rPr>
          <t xml:space="preserve">
Per FOD is a new Unit.  Contributions began in 2018</t>
        </r>
      </text>
    </comment>
    <comment ref="NST19" authorId="0" shapeId="0" xr:uid="{58D6D078-AEC9-40BF-AB70-87128D90A3B5}">
      <text>
        <r>
          <rPr>
            <b/>
            <sz val="9"/>
            <color indexed="81"/>
            <rFont val="Tahoma"/>
            <family val="2"/>
          </rPr>
          <t>Becky Dzingeleski:</t>
        </r>
        <r>
          <rPr>
            <sz val="9"/>
            <color indexed="81"/>
            <rFont val="Tahoma"/>
            <family val="2"/>
          </rPr>
          <t xml:space="preserve">
Per FOD is a new Unit.  Contributions began in 2018</t>
        </r>
      </text>
    </comment>
    <comment ref="NSX19" authorId="0" shapeId="0" xr:uid="{F34D9580-BB59-4416-BD9A-571597DCEDC4}">
      <text>
        <r>
          <rPr>
            <b/>
            <sz val="9"/>
            <color indexed="81"/>
            <rFont val="Tahoma"/>
            <family val="2"/>
          </rPr>
          <t>Becky Dzingeleski:</t>
        </r>
        <r>
          <rPr>
            <sz val="9"/>
            <color indexed="81"/>
            <rFont val="Tahoma"/>
            <family val="2"/>
          </rPr>
          <t xml:space="preserve">
Per FOD is a new Unit.  Contributions began in 2018</t>
        </r>
      </text>
    </comment>
    <comment ref="NTB19" authorId="0" shapeId="0" xr:uid="{D2D07892-8118-47F3-ACA9-A6DE9BEA3E3C}">
      <text>
        <r>
          <rPr>
            <b/>
            <sz val="9"/>
            <color indexed="81"/>
            <rFont val="Tahoma"/>
            <family val="2"/>
          </rPr>
          <t>Becky Dzingeleski:</t>
        </r>
        <r>
          <rPr>
            <sz val="9"/>
            <color indexed="81"/>
            <rFont val="Tahoma"/>
            <family val="2"/>
          </rPr>
          <t xml:space="preserve">
Per FOD is a new Unit.  Contributions began in 2018</t>
        </r>
      </text>
    </comment>
    <comment ref="NTF19" authorId="0" shapeId="0" xr:uid="{B878737F-367E-411F-BB8F-03D314FCE6F9}">
      <text>
        <r>
          <rPr>
            <b/>
            <sz val="9"/>
            <color indexed="81"/>
            <rFont val="Tahoma"/>
            <family val="2"/>
          </rPr>
          <t>Becky Dzingeleski:</t>
        </r>
        <r>
          <rPr>
            <sz val="9"/>
            <color indexed="81"/>
            <rFont val="Tahoma"/>
            <family val="2"/>
          </rPr>
          <t xml:space="preserve">
Per FOD is a new Unit.  Contributions began in 2018</t>
        </r>
      </text>
    </comment>
    <comment ref="NTJ19" authorId="0" shapeId="0" xr:uid="{E30590DA-6A1C-44E7-B383-5E7542AC2E60}">
      <text>
        <r>
          <rPr>
            <b/>
            <sz val="9"/>
            <color indexed="81"/>
            <rFont val="Tahoma"/>
            <family val="2"/>
          </rPr>
          <t>Becky Dzingeleski:</t>
        </r>
        <r>
          <rPr>
            <sz val="9"/>
            <color indexed="81"/>
            <rFont val="Tahoma"/>
            <family val="2"/>
          </rPr>
          <t xml:space="preserve">
Per FOD is a new Unit.  Contributions began in 2018</t>
        </r>
      </text>
    </comment>
    <comment ref="NTN19" authorId="0" shapeId="0" xr:uid="{E21828CA-7553-4A7D-BEE0-654A0792EF09}">
      <text>
        <r>
          <rPr>
            <b/>
            <sz val="9"/>
            <color indexed="81"/>
            <rFont val="Tahoma"/>
            <family val="2"/>
          </rPr>
          <t>Becky Dzingeleski:</t>
        </r>
        <r>
          <rPr>
            <sz val="9"/>
            <color indexed="81"/>
            <rFont val="Tahoma"/>
            <family val="2"/>
          </rPr>
          <t xml:space="preserve">
Per FOD is a new Unit.  Contributions began in 2018</t>
        </r>
      </text>
    </comment>
    <comment ref="NTR19" authorId="0" shapeId="0" xr:uid="{49023B5E-58FE-4ED9-9781-B986D75325CD}">
      <text>
        <r>
          <rPr>
            <b/>
            <sz val="9"/>
            <color indexed="81"/>
            <rFont val="Tahoma"/>
            <family val="2"/>
          </rPr>
          <t>Becky Dzingeleski:</t>
        </r>
        <r>
          <rPr>
            <sz val="9"/>
            <color indexed="81"/>
            <rFont val="Tahoma"/>
            <family val="2"/>
          </rPr>
          <t xml:space="preserve">
Per FOD is a new Unit.  Contributions began in 2018</t>
        </r>
      </text>
    </comment>
    <comment ref="NTV19" authorId="0" shapeId="0" xr:uid="{4BAD8B4D-2108-44B0-A776-5E57E1286DDC}">
      <text>
        <r>
          <rPr>
            <b/>
            <sz val="9"/>
            <color indexed="81"/>
            <rFont val="Tahoma"/>
            <family val="2"/>
          </rPr>
          <t>Becky Dzingeleski:</t>
        </r>
        <r>
          <rPr>
            <sz val="9"/>
            <color indexed="81"/>
            <rFont val="Tahoma"/>
            <family val="2"/>
          </rPr>
          <t xml:space="preserve">
Per FOD is a new Unit.  Contributions began in 2018</t>
        </r>
      </text>
    </comment>
    <comment ref="NTZ19" authorId="0" shapeId="0" xr:uid="{B702AA24-EFD8-466B-A740-B7298AF71978}">
      <text>
        <r>
          <rPr>
            <b/>
            <sz val="9"/>
            <color indexed="81"/>
            <rFont val="Tahoma"/>
            <family val="2"/>
          </rPr>
          <t>Becky Dzingeleski:</t>
        </r>
        <r>
          <rPr>
            <sz val="9"/>
            <color indexed="81"/>
            <rFont val="Tahoma"/>
            <family val="2"/>
          </rPr>
          <t xml:space="preserve">
Per FOD is a new Unit.  Contributions began in 2018</t>
        </r>
      </text>
    </comment>
    <comment ref="NUD19" authorId="0" shapeId="0" xr:uid="{3786CFA4-951A-4951-B82A-4241E7A0213D}">
      <text>
        <r>
          <rPr>
            <b/>
            <sz val="9"/>
            <color indexed="81"/>
            <rFont val="Tahoma"/>
            <family val="2"/>
          </rPr>
          <t>Becky Dzingeleski:</t>
        </r>
        <r>
          <rPr>
            <sz val="9"/>
            <color indexed="81"/>
            <rFont val="Tahoma"/>
            <family val="2"/>
          </rPr>
          <t xml:space="preserve">
Per FOD is a new Unit.  Contributions began in 2018</t>
        </r>
      </text>
    </comment>
    <comment ref="NUH19" authorId="0" shapeId="0" xr:uid="{0E8B76B3-4FB0-44DB-A8C6-4F903BA9E93A}">
      <text>
        <r>
          <rPr>
            <b/>
            <sz val="9"/>
            <color indexed="81"/>
            <rFont val="Tahoma"/>
            <family val="2"/>
          </rPr>
          <t>Becky Dzingeleski:</t>
        </r>
        <r>
          <rPr>
            <sz val="9"/>
            <color indexed="81"/>
            <rFont val="Tahoma"/>
            <family val="2"/>
          </rPr>
          <t xml:space="preserve">
Per FOD is a new Unit.  Contributions began in 2018</t>
        </r>
      </text>
    </comment>
    <comment ref="NUL19" authorId="0" shapeId="0" xr:uid="{9EB22B9A-138A-4C1E-A6A6-B228FE2982D8}">
      <text>
        <r>
          <rPr>
            <b/>
            <sz val="9"/>
            <color indexed="81"/>
            <rFont val="Tahoma"/>
            <family val="2"/>
          </rPr>
          <t>Becky Dzingeleski:</t>
        </r>
        <r>
          <rPr>
            <sz val="9"/>
            <color indexed="81"/>
            <rFont val="Tahoma"/>
            <family val="2"/>
          </rPr>
          <t xml:space="preserve">
Per FOD is a new Unit.  Contributions began in 2018</t>
        </r>
      </text>
    </comment>
    <comment ref="NUP19" authorId="0" shapeId="0" xr:uid="{3BD579CC-7AA1-4720-B69B-6037614F336E}">
      <text>
        <r>
          <rPr>
            <b/>
            <sz val="9"/>
            <color indexed="81"/>
            <rFont val="Tahoma"/>
            <family val="2"/>
          </rPr>
          <t>Becky Dzingeleski:</t>
        </r>
        <r>
          <rPr>
            <sz val="9"/>
            <color indexed="81"/>
            <rFont val="Tahoma"/>
            <family val="2"/>
          </rPr>
          <t xml:space="preserve">
Per FOD is a new Unit.  Contributions began in 2018</t>
        </r>
      </text>
    </comment>
    <comment ref="NUT19" authorId="0" shapeId="0" xr:uid="{592B041F-A950-4EDF-B96D-CD5BCAC4744A}">
      <text>
        <r>
          <rPr>
            <b/>
            <sz val="9"/>
            <color indexed="81"/>
            <rFont val="Tahoma"/>
            <family val="2"/>
          </rPr>
          <t>Becky Dzingeleski:</t>
        </r>
        <r>
          <rPr>
            <sz val="9"/>
            <color indexed="81"/>
            <rFont val="Tahoma"/>
            <family val="2"/>
          </rPr>
          <t xml:space="preserve">
Per FOD is a new Unit.  Contributions began in 2018</t>
        </r>
      </text>
    </comment>
    <comment ref="NUX19" authorId="0" shapeId="0" xr:uid="{B189CE08-D9A4-4A1C-84C1-529506FD81F4}">
      <text>
        <r>
          <rPr>
            <b/>
            <sz val="9"/>
            <color indexed="81"/>
            <rFont val="Tahoma"/>
            <family val="2"/>
          </rPr>
          <t>Becky Dzingeleski:</t>
        </r>
        <r>
          <rPr>
            <sz val="9"/>
            <color indexed="81"/>
            <rFont val="Tahoma"/>
            <family val="2"/>
          </rPr>
          <t xml:space="preserve">
Per FOD is a new Unit.  Contributions began in 2018</t>
        </r>
      </text>
    </comment>
    <comment ref="NVB19" authorId="0" shapeId="0" xr:uid="{29398DA7-0996-450F-959A-B175EB98225E}">
      <text>
        <r>
          <rPr>
            <b/>
            <sz val="9"/>
            <color indexed="81"/>
            <rFont val="Tahoma"/>
            <family val="2"/>
          </rPr>
          <t>Becky Dzingeleski:</t>
        </r>
        <r>
          <rPr>
            <sz val="9"/>
            <color indexed="81"/>
            <rFont val="Tahoma"/>
            <family val="2"/>
          </rPr>
          <t xml:space="preserve">
Per FOD is a new Unit.  Contributions began in 2018</t>
        </r>
      </text>
    </comment>
    <comment ref="NVF19" authorId="0" shapeId="0" xr:uid="{41CF5438-A3CE-402E-B1E1-BF9A25CDB399}">
      <text>
        <r>
          <rPr>
            <b/>
            <sz val="9"/>
            <color indexed="81"/>
            <rFont val="Tahoma"/>
            <family val="2"/>
          </rPr>
          <t>Becky Dzingeleski:</t>
        </r>
        <r>
          <rPr>
            <sz val="9"/>
            <color indexed="81"/>
            <rFont val="Tahoma"/>
            <family val="2"/>
          </rPr>
          <t xml:space="preserve">
Per FOD is a new Unit.  Contributions began in 2018</t>
        </r>
      </text>
    </comment>
    <comment ref="NVJ19" authorId="0" shapeId="0" xr:uid="{1B7BF0AC-1485-48DB-841C-6565B52F4214}">
      <text>
        <r>
          <rPr>
            <b/>
            <sz val="9"/>
            <color indexed="81"/>
            <rFont val="Tahoma"/>
            <family val="2"/>
          </rPr>
          <t>Becky Dzingeleski:</t>
        </r>
        <r>
          <rPr>
            <sz val="9"/>
            <color indexed="81"/>
            <rFont val="Tahoma"/>
            <family val="2"/>
          </rPr>
          <t xml:space="preserve">
Per FOD is a new Unit.  Contributions began in 2018</t>
        </r>
      </text>
    </comment>
    <comment ref="NVN19" authorId="0" shapeId="0" xr:uid="{0873DD09-EEE3-4495-91C7-58B37F2230A5}">
      <text>
        <r>
          <rPr>
            <b/>
            <sz val="9"/>
            <color indexed="81"/>
            <rFont val="Tahoma"/>
            <family val="2"/>
          </rPr>
          <t>Becky Dzingeleski:</t>
        </r>
        <r>
          <rPr>
            <sz val="9"/>
            <color indexed="81"/>
            <rFont val="Tahoma"/>
            <family val="2"/>
          </rPr>
          <t xml:space="preserve">
Per FOD is a new Unit.  Contributions began in 2018</t>
        </r>
      </text>
    </comment>
    <comment ref="NVR19" authorId="0" shapeId="0" xr:uid="{2BD0599C-C63D-4936-A85E-E218815207C3}">
      <text>
        <r>
          <rPr>
            <b/>
            <sz val="9"/>
            <color indexed="81"/>
            <rFont val="Tahoma"/>
            <family val="2"/>
          </rPr>
          <t>Becky Dzingeleski:</t>
        </r>
        <r>
          <rPr>
            <sz val="9"/>
            <color indexed="81"/>
            <rFont val="Tahoma"/>
            <family val="2"/>
          </rPr>
          <t xml:space="preserve">
Per FOD is a new Unit.  Contributions began in 2018</t>
        </r>
      </text>
    </comment>
    <comment ref="NVV19" authorId="0" shapeId="0" xr:uid="{63EF87A3-3AA8-443C-B2BE-5182D83C4E51}">
      <text>
        <r>
          <rPr>
            <b/>
            <sz val="9"/>
            <color indexed="81"/>
            <rFont val="Tahoma"/>
            <family val="2"/>
          </rPr>
          <t>Becky Dzingeleski:</t>
        </r>
        <r>
          <rPr>
            <sz val="9"/>
            <color indexed="81"/>
            <rFont val="Tahoma"/>
            <family val="2"/>
          </rPr>
          <t xml:space="preserve">
Per FOD is a new Unit.  Contributions began in 2018</t>
        </r>
      </text>
    </comment>
    <comment ref="NVZ19" authorId="0" shapeId="0" xr:uid="{32406749-8790-422C-A6DA-25682168C99C}">
      <text>
        <r>
          <rPr>
            <b/>
            <sz val="9"/>
            <color indexed="81"/>
            <rFont val="Tahoma"/>
            <family val="2"/>
          </rPr>
          <t>Becky Dzingeleski:</t>
        </r>
        <r>
          <rPr>
            <sz val="9"/>
            <color indexed="81"/>
            <rFont val="Tahoma"/>
            <family val="2"/>
          </rPr>
          <t xml:space="preserve">
Per FOD is a new Unit.  Contributions began in 2018</t>
        </r>
      </text>
    </comment>
    <comment ref="NWD19" authorId="0" shapeId="0" xr:uid="{A6EB0E2C-1659-45F9-A8C6-F0D3857FF63F}">
      <text>
        <r>
          <rPr>
            <b/>
            <sz val="9"/>
            <color indexed="81"/>
            <rFont val="Tahoma"/>
            <family val="2"/>
          </rPr>
          <t>Becky Dzingeleski:</t>
        </r>
        <r>
          <rPr>
            <sz val="9"/>
            <color indexed="81"/>
            <rFont val="Tahoma"/>
            <family val="2"/>
          </rPr>
          <t xml:space="preserve">
Per FOD is a new Unit.  Contributions began in 2018</t>
        </r>
      </text>
    </comment>
    <comment ref="NWH19" authorId="0" shapeId="0" xr:uid="{A4ABD7C3-903C-4DBD-AC5B-839901F9FD8C}">
      <text>
        <r>
          <rPr>
            <b/>
            <sz val="9"/>
            <color indexed="81"/>
            <rFont val="Tahoma"/>
            <family val="2"/>
          </rPr>
          <t>Becky Dzingeleski:</t>
        </r>
        <r>
          <rPr>
            <sz val="9"/>
            <color indexed="81"/>
            <rFont val="Tahoma"/>
            <family val="2"/>
          </rPr>
          <t xml:space="preserve">
Per FOD is a new Unit.  Contributions began in 2018</t>
        </r>
      </text>
    </comment>
    <comment ref="NWL19" authorId="0" shapeId="0" xr:uid="{6C451747-7090-4A4D-A196-6511DE566F06}">
      <text>
        <r>
          <rPr>
            <b/>
            <sz val="9"/>
            <color indexed="81"/>
            <rFont val="Tahoma"/>
            <family val="2"/>
          </rPr>
          <t>Becky Dzingeleski:</t>
        </r>
        <r>
          <rPr>
            <sz val="9"/>
            <color indexed="81"/>
            <rFont val="Tahoma"/>
            <family val="2"/>
          </rPr>
          <t xml:space="preserve">
Per FOD is a new Unit.  Contributions began in 2018</t>
        </r>
      </text>
    </comment>
    <comment ref="NWP19" authorId="0" shapeId="0" xr:uid="{48189ED7-194A-43E3-A165-69EBF21336E8}">
      <text>
        <r>
          <rPr>
            <b/>
            <sz val="9"/>
            <color indexed="81"/>
            <rFont val="Tahoma"/>
            <family val="2"/>
          </rPr>
          <t>Becky Dzingeleski:</t>
        </r>
        <r>
          <rPr>
            <sz val="9"/>
            <color indexed="81"/>
            <rFont val="Tahoma"/>
            <family val="2"/>
          </rPr>
          <t xml:space="preserve">
Per FOD is a new Unit.  Contributions began in 2018</t>
        </r>
      </text>
    </comment>
    <comment ref="NWT19" authorId="0" shapeId="0" xr:uid="{DE12F2FA-3D0E-4428-AD31-6403FD846511}">
      <text>
        <r>
          <rPr>
            <b/>
            <sz val="9"/>
            <color indexed="81"/>
            <rFont val="Tahoma"/>
            <family val="2"/>
          </rPr>
          <t>Becky Dzingeleski:</t>
        </r>
        <r>
          <rPr>
            <sz val="9"/>
            <color indexed="81"/>
            <rFont val="Tahoma"/>
            <family val="2"/>
          </rPr>
          <t xml:space="preserve">
Per FOD is a new Unit.  Contributions began in 2018</t>
        </r>
      </text>
    </comment>
    <comment ref="NWX19" authorId="0" shapeId="0" xr:uid="{C8CD4C13-4793-4615-85E9-65EFD1F7A986}">
      <text>
        <r>
          <rPr>
            <b/>
            <sz val="9"/>
            <color indexed="81"/>
            <rFont val="Tahoma"/>
            <family val="2"/>
          </rPr>
          <t>Becky Dzingeleski:</t>
        </r>
        <r>
          <rPr>
            <sz val="9"/>
            <color indexed="81"/>
            <rFont val="Tahoma"/>
            <family val="2"/>
          </rPr>
          <t xml:space="preserve">
Per FOD is a new Unit.  Contributions began in 2018</t>
        </r>
      </text>
    </comment>
    <comment ref="NXB19" authorId="0" shapeId="0" xr:uid="{483F85DF-6BB2-462C-A405-2EA34EB67883}">
      <text>
        <r>
          <rPr>
            <b/>
            <sz val="9"/>
            <color indexed="81"/>
            <rFont val="Tahoma"/>
            <family val="2"/>
          </rPr>
          <t>Becky Dzingeleski:</t>
        </r>
        <r>
          <rPr>
            <sz val="9"/>
            <color indexed="81"/>
            <rFont val="Tahoma"/>
            <family val="2"/>
          </rPr>
          <t xml:space="preserve">
Per FOD is a new Unit.  Contributions began in 2018</t>
        </r>
      </text>
    </comment>
    <comment ref="NXF19" authorId="0" shapeId="0" xr:uid="{9B538AC4-D508-466F-B5D9-F37F5C0201AE}">
      <text>
        <r>
          <rPr>
            <b/>
            <sz val="9"/>
            <color indexed="81"/>
            <rFont val="Tahoma"/>
            <family val="2"/>
          </rPr>
          <t>Becky Dzingeleski:</t>
        </r>
        <r>
          <rPr>
            <sz val="9"/>
            <color indexed="81"/>
            <rFont val="Tahoma"/>
            <family val="2"/>
          </rPr>
          <t xml:space="preserve">
Per FOD is a new Unit.  Contributions began in 2018</t>
        </r>
      </text>
    </comment>
    <comment ref="NXJ19" authorId="0" shapeId="0" xr:uid="{CAFCD489-64BC-40F2-A394-15C4B91EE2E5}">
      <text>
        <r>
          <rPr>
            <b/>
            <sz val="9"/>
            <color indexed="81"/>
            <rFont val="Tahoma"/>
            <family val="2"/>
          </rPr>
          <t>Becky Dzingeleski:</t>
        </r>
        <r>
          <rPr>
            <sz val="9"/>
            <color indexed="81"/>
            <rFont val="Tahoma"/>
            <family val="2"/>
          </rPr>
          <t xml:space="preserve">
Per FOD is a new Unit.  Contributions began in 2018</t>
        </r>
      </text>
    </comment>
    <comment ref="NXN19" authorId="0" shapeId="0" xr:uid="{984D1195-0180-4CEB-A5D8-34D72488AFEF}">
      <text>
        <r>
          <rPr>
            <b/>
            <sz val="9"/>
            <color indexed="81"/>
            <rFont val="Tahoma"/>
            <family val="2"/>
          </rPr>
          <t>Becky Dzingeleski:</t>
        </r>
        <r>
          <rPr>
            <sz val="9"/>
            <color indexed="81"/>
            <rFont val="Tahoma"/>
            <family val="2"/>
          </rPr>
          <t xml:space="preserve">
Per FOD is a new Unit.  Contributions began in 2018</t>
        </r>
      </text>
    </comment>
    <comment ref="NXR19" authorId="0" shapeId="0" xr:uid="{15760AC5-E3CB-4F41-892E-6FEE06D60F92}">
      <text>
        <r>
          <rPr>
            <b/>
            <sz val="9"/>
            <color indexed="81"/>
            <rFont val="Tahoma"/>
            <family val="2"/>
          </rPr>
          <t>Becky Dzingeleski:</t>
        </r>
        <r>
          <rPr>
            <sz val="9"/>
            <color indexed="81"/>
            <rFont val="Tahoma"/>
            <family val="2"/>
          </rPr>
          <t xml:space="preserve">
Per FOD is a new Unit.  Contributions began in 2018</t>
        </r>
      </text>
    </comment>
    <comment ref="NXV19" authorId="0" shapeId="0" xr:uid="{2237E820-066B-4ED3-B9D6-4603AD6C3D9E}">
      <text>
        <r>
          <rPr>
            <b/>
            <sz val="9"/>
            <color indexed="81"/>
            <rFont val="Tahoma"/>
            <family val="2"/>
          </rPr>
          <t>Becky Dzingeleski:</t>
        </r>
        <r>
          <rPr>
            <sz val="9"/>
            <color indexed="81"/>
            <rFont val="Tahoma"/>
            <family val="2"/>
          </rPr>
          <t xml:space="preserve">
Per FOD is a new Unit.  Contributions began in 2018</t>
        </r>
      </text>
    </comment>
    <comment ref="NXZ19" authorId="0" shapeId="0" xr:uid="{CF54DC29-8EE2-4AE8-BA2C-14D56E6E3F3D}">
      <text>
        <r>
          <rPr>
            <b/>
            <sz val="9"/>
            <color indexed="81"/>
            <rFont val="Tahoma"/>
            <family val="2"/>
          </rPr>
          <t>Becky Dzingeleski:</t>
        </r>
        <r>
          <rPr>
            <sz val="9"/>
            <color indexed="81"/>
            <rFont val="Tahoma"/>
            <family val="2"/>
          </rPr>
          <t xml:space="preserve">
Per FOD is a new Unit.  Contributions began in 2018</t>
        </r>
      </text>
    </comment>
    <comment ref="NYD19" authorId="0" shapeId="0" xr:uid="{DD1B28F0-B359-491C-B206-C137990BDA94}">
      <text>
        <r>
          <rPr>
            <b/>
            <sz val="9"/>
            <color indexed="81"/>
            <rFont val="Tahoma"/>
            <family val="2"/>
          </rPr>
          <t>Becky Dzingeleski:</t>
        </r>
        <r>
          <rPr>
            <sz val="9"/>
            <color indexed="81"/>
            <rFont val="Tahoma"/>
            <family val="2"/>
          </rPr>
          <t xml:space="preserve">
Per FOD is a new Unit.  Contributions began in 2018</t>
        </r>
      </text>
    </comment>
    <comment ref="NYH19" authorId="0" shapeId="0" xr:uid="{F9617054-F9AA-4262-BF89-CE22E61B026A}">
      <text>
        <r>
          <rPr>
            <b/>
            <sz val="9"/>
            <color indexed="81"/>
            <rFont val="Tahoma"/>
            <family val="2"/>
          </rPr>
          <t>Becky Dzingeleski:</t>
        </r>
        <r>
          <rPr>
            <sz val="9"/>
            <color indexed="81"/>
            <rFont val="Tahoma"/>
            <family val="2"/>
          </rPr>
          <t xml:space="preserve">
Per FOD is a new Unit.  Contributions began in 2018</t>
        </r>
      </text>
    </comment>
    <comment ref="NYL19" authorId="0" shapeId="0" xr:uid="{607CA4C4-D957-4DC7-AED2-18135F344AA1}">
      <text>
        <r>
          <rPr>
            <b/>
            <sz val="9"/>
            <color indexed="81"/>
            <rFont val="Tahoma"/>
            <family val="2"/>
          </rPr>
          <t>Becky Dzingeleski:</t>
        </r>
        <r>
          <rPr>
            <sz val="9"/>
            <color indexed="81"/>
            <rFont val="Tahoma"/>
            <family val="2"/>
          </rPr>
          <t xml:space="preserve">
Per FOD is a new Unit.  Contributions began in 2018</t>
        </r>
      </text>
    </comment>
    <comment ref="NYP19" authorId="0" shapeId="0" xr:uid="{E632B81C-C704-4CF1-B843-93C1B960B30E}">
      <text>
        <r>
          <rPr>
            <b/>
            <sz val="9"/>
            <color indexed="81"/>
            <rFont val="Tahoma"/>
            <family val="2"/>
          </rPr>
          <t>Becky Dzingeleski:</t>
        </r>
        <r>
          <rPr>
            <sz val="9"/>
            <color indexed="81"/>
            <rFont val="Tahoma"/>
            <family val="2"/>
          </rPr>
          <t xml:space="preserve">
Per FOD is a new Unit.  Contributions began in 2018</t>
        </r>
      </text>
    </comment>
    <comment ref="NYT19" authorId="0" shapeId="0" xr:uid="{42BA36E7-7287-420D-AB46-40C7B0ACA4C7}">
      <text>
        <r>
          <rPr>
            <b/>
            <sz val="9"/>
            <color indexed="81"/>
            <rFont val="Tahoma"/>
            <family val="2"/>
          </rPr>
          <t>Becky Dzingeleski:</t>
        </r>
        <r>
          <rPr>
            <sz val="9"/>
            <color indexed="81"/>
            <rFont val="Tahoma"/>
            <family val="2"/>
          </rPr>
          <t xml:space="preserve">
Per FOD is a new Unit.  Contributions began in 2018</t>
        </r>
      </text>
    </comment>
    <comment ref="NYX19" authorId="0" shapeId="0" xr:uid="{F1878D0D-2BAC-4D87-B7DE-532D2E891DB9}">
      <text>
        <r>
          <rPr>
            <b/>
            <sz val="9"/>
            <color indexed="81"/>
            <rFont val="Tahoma"/>
            <family val="2"/>
          </rPr>
          <t>Becky Dzingeleski:</t>
        </r>
        <r>
          <rPr>
            <sz val="9"/>
            <color indexed="81"/>
            <rFont val="Tahoma"/>
            <family val="2"/>
          </rPr>
          <t xml:space="preserve">
Per FOD is a new Unit.  Contributions began in 2018</t>
        </r>
      </text>
    </comment>
    <comment ref="NZB19" authorId="0" shapeId="0" xr:uid="{374255CE-B52F-431A-B57E-9CD650540934}">
      <text>
        <r>
          <rPr>
            <b/>
            <sz val="9"/>
            <color indexed="81"/>
            <rFont val="Tahoma"/>
            <family val="2"/>
          </rPr>
          <t>Becky Dzingeleski:</t>
        </r>
        <r>
          <rPr>
            <sz val="9"/>
            <color indexed="81"/>
            <rFont val="Tahoma"/>
            <family val="2"/>
          </rPr>
          <t xml:space="preserve">
Per FOD is a new Unit.  Contributions began in 2018</t>
        </r>
      </text>
    </comment>
    <comment ref="NZF19" authorId="0" shapeId="0" xr:uid="{1ED7C066-0C3F-4112-AEB7-3306E85A954A}">
      <text>
        <r>
          <rPr>
            <b/>
            <sz val="9"/>
            <color indexed="81"/>
            <rFont val="Tahoma"/>
            <family val="2"/>
          </rPr>
          <t>Becky Dzingeleski:</t>
        </r>
        <r>
          <rPr>
            <sz val="9"/>
            <color indexed="81"/>
            <rFont val="Tahoma"/>
            <family val="2"/>
          </rPr>
          <t xml:space="preserve">
Per FOD is a new Unit.  Contributions began in 2018</t>
        </r>
      </text>
    </comment>
    <comment ref="NZJ19" authorId="0" shapeId="0" xr:uid="{0941C426-C342-458F-B60D-CC0DEBD01F12}">
      <text>
        <r>
          <rPr>
            <b/>
            <sz val="9"/>
            <color indexed="81"/>
            <rFont val="Tahoma"/>
            <family val="2"/>
          </rPr>
          <t>Becky Dzingeleski:</t>
        </r>
        <r>
          <rPr>
            <sz val="9"/>
            <color indexed="81"/>
            <rFont val="Tahoma"/>
            <family val="2"/>
          </rPr>
          <t xml:space="preserve">
Per FOD is a new Unit.  Contributions began in 2018</t>
        </r>
      </text>
    </comment>
    <comment ref="NZN19" authorId="0" shapeId="0" xr:uid="{B47B910D-1791-4FE0-B2A2-840F38E4EDD4}">
      <text>
        <r>
          <rPr>
            <b/>
            <sz val="9"/>
            <color indexed="81"/>
            <rFont val="Tahoma"/>
            <family val="2"/>
          </rPr>
          <t>Becky Dzingeleski:</t>
        </r>
        <r>
          <rPr>
            <sz val="9"/>
            <color indexed="81"/>
            <rFont val="Tahoma"/>
            <family val="2"/>
          </rPr>
          <t xml:space="preserve">
Per FOD is a new Unit.  Contributions began in 2018</t>
        </r>
      </text>
    </comment>
    <comment ref="NZR19" authorId="0" shapeId="0" xr:uid="{BA39134A-1534-4C0F-9991-162410913738}">
      <text>
        <r>
          <rPr>
            <b/>
            <sz val="9"/>
            <color indexed="81"/>
            <rFont val="Tahoma"/>
            <family val="2"/>
          </rPr>
          <t>Becky Dzingeleski:</t>
        </r>
        <r>
          <rPr>
            <sz val="9"/>
            <color indexed="81"/>
            <rFont val="Tahoma"/>
            <family val="2"/>
          </rPr>
          <t xml:space="preserve">
Per FOD is a new Unit.  Contributions began in 2018</t>
        </r>
      </text>
    </comment>
    <comment ref="NZV19" authorId="0" shapeId="0" xr:uid="{21D5D7EB-D0EA-4869-A4D3-21E9EC7369BA}">
      <text>
        <r>
          <rPr>
            <b/>
            <sz val="9"/>
            <color indexed="81"/>
            <rFont val="Tahoma"/>
            <family val="2"/>
          </rPr>
          <t>Becky Dzingeleski:</t>
        </r>
        <r>
          <rPr>
            <sz val="9"/>
            <color indexed="81"/>
            <rFont val="Tahoma"/>
            <family val="2"/>
          </rPr>
          <t xml:space="preserve">
Per FOD is a new Unit.  Contributions began in 2018</t>
        </r>
      </text>
    </comment>
    <comment ref="NZZ19" authorId="0" shapeId="0" xr:uid="{4BCBA428-C14A-4D49-AAF6-E0E7D5E2E959}">
      <text>
        <r>
          <rPr>
            <b/>
            <sz val="9"/>
            <color indexed="81"/>
            <rFont val="Tahoma"/>
            <family val="2"/>
          </rPr>
          <t>Becky Dzingeleski:</t>
        </r>
        <r>
          <rPr>
            <sz val="9"/>
            <color indexed="81"/>
            <rFont val="Tahoma"/>
            <family val="2"/>
          </rPr>
          <t xml:space="preserve">
Per FOD is a new Unit.  Contributions began in 2018</t>
        </r>
      </text>
    </comment>
    <comment ref="OAD19" authorId="0" shapeId="0" xr:uid="{F91472B9-7C78-4F2A-A994-502055ACF535}">
      <text>
        <r>
          <rPr>
            <b/>
            <sz val="9"/>
            <color indexed="81"/>
            <rFont val="Tahoma"/>
            <family val="2"/>
          </rPr>
          <t>Becky Dzingeleski:</t>
        </r>
        <r>
          <rPr>
            <sz val="9"/>
            <color indexed="81"/>
            <rFont val="Tahoma"/>
            <family val="2"/>
          </rPr>
          <t xml:space="preserve">
Per FOD is a new Unit.  Contributions began in 2018</t>
        </r>
      </text>
    </comment>
    <comment ref="OAH19" authorId="0" shapeId="0" xr:uid="{CC23C12C-E590-44C4-BD55-3EF34D22302E}">
      <text>
        <r>
          <rPr>
            <b/>
            <sz val="9"/>
            <color indexed="81"/>
            <rFont val="Tahoma"/>
            <family val="2"/>
          </rPr>
          <t>Becky Dzingeleski:</t>
        </r>
        <r>
          <rPr>
            <sz val="9"/>
            <color indexed="81"/>
            <rFont val="Tahoma"/>
            <family val="2"/>
          </rPr>
          <t xml:space="preserve">
Per FOD is a new Unit.  Contributions began in 2018</t>
        </r>
      </text>
    </comment>
    <comment ref="OAL19" authorId="0" shapeId="0" xr:uid="{E78F1423-65D9-4384-8B66-3053D60FC0AC}">
      <text>
        <r>
          <rPr>
            <b/>
            <sz val="9"/>
            <color indexed="81"/>
            <rFont val="Tahoma"/>
            <family val="2"/>
          </rPr>
          <t>Becky Dzingeleski:</t>
        </r>
        <r>
          <rPr>
            <sz val="9"/>
            <color indexed="81"/>
            <rFont val="Tahoma"/>
            <family val="2"/>
          </rPr>
          <t xml:space="preserve">
Per FOD is a new Unit.  Contributions began in 2018</t>
        </r>
      </text>
    </comment>
    <comment ref="OAP19" authorId="0" shapeId="0" xr:uid="{9987C52B-F353-48D0-8EBC-AF6105F00899}">
      <text>
        <r>
          <rPr>
            <b/>
            <sz val="9"/>
            <color indexed="81"/>
            <rFont val="Tahoma"/>
            <family val="2"/>
          </rPr>
          <t>Becky Dzingeleski:</t>
        </r>
        <r>
          <rPr>
            <sz val="9"/>
            <color indexed="81"/>
            <rFont val="Tahoma"/>
            <family val="2"/>
          </rPr>
          <t xml:space="preserve">
Per FOD is a new Unit.  Contributions began in 2018</t>
        </r>
      </text>
    </comment>
    <comment ref="OAT19" authorId="0" shapeId="0" xr:uid="{72D47314-C0F6-4FA2-9806-CD8AD29D2CB0}">
      <text>
        <r>
          <rPr>
            <b/>
            <sz val="9"/>
            <color indexed="81"/>
            <rFont val="Tahoma"/>
            <family val="2"/>
          </rPr>
          <t>Becky Dzingeleski:</t>
        </r>
        <r>
          <rPr>
            <sz val="9"/>
            <color indexed="81"/>
            <rFont val="Tahoma"/>
            <family val="2"/>
          </rPr>
          <t xml:space="preserve">
Per FOD is a new Unit.  Contributions began in 2018</t>
        </r>
      </text>
    </comment>
    <comment ref="OAX19" authorId="0" shapeId="0" xr:uid="{27C1B9EB-366D-45D3-854B-311252034270}">
      <text>
        <r>
          <rPr>
            <b/>
            <sz val="9"/>
            <color indexed="81"/>
            <rFont val="Tahoma"/>
            <family val="2"/>
          </rPr>
          <t>Becky Dzingeleski:</t>
        </r>
        <r>
          <rPr>
            <sz val="9"/>
            <color indexed="81"/>
            <rFont val="Tahoma"/>
            <family val="2"/>
          </rPr>
          <t xml:space="preserve">
Per FOD is a new Unit.  Contributions began in 2018</t>
        </r>
      </text>
    </comment>
    <comment ref="OBB19" authorId="0" shapeId="0" xr:uid="{243FE44A-0031-4862-BC0E-F83AD0C261B3}">
      <text>
        <r>
          <rPr>
            <b/>
            <sz val="9"/>
            <color indexed="81"/>
            <rFont val="Tahoma"/>
            <family val="2"/>
          </rPr>
          <t>Becky Dzingeleski:</t>
        </r>
        <r>
          <rPr>
            <sz val="9"/>
            <color indexed="81"/>
            <rFont val="Tahoma"/>
            <family val="2"/>
          </rPr>
          <t xml:space="preserve">
Per FOD is a new Unit.  Contributions began in 2018</t>
        </r>
      </text>
    </comment>
    <comment ref="OBF19" authorId="0" shapeId="0" xr:uid="{B8A58030-109D-429B-AE4A-0DF177B91F66}">
      <text>
        <r>
          <rPr>
            <b/>
            <sz val="9"/>
            <color indexed="81"/>
            <rFont val="Tahoma"/>
            <family val="2"/>
          </rPr>
          <t>Becky Dzingeleski:</t>
        </r>
        <r>
          <rPr>
            <sz val="9"/>
            <color indexed="81"/>
            <rFont val="Tahoma"/>
            <family val="2"/>
          </rPr>
          <t xml:space="preserve">
Per FOD is a new Unit.  Contributions began in 2018</t>
        </r>
      </text>
    </comment>
    <comment ref="OBJ19" authorId="0" shapeId="0" xr:uid="{3636B653-2617-404D-8160-7D34323FFF10}">
      <text>
        <r>
          <rPr>
            <b/>
            <sz val="9"/>
            <color indexed="81"/>
            <rFont val="Tahoma"/>
            <family val="2"/>
          </rPr>
          <t>Becky Dzingeleski:</t>
        </r>
        <r>
          <rPr>
            <sz val="9"/>
            <color indexed="81"/>
            <rFont val="Tahoma"/>
            <family val="2"/>
          </rPr>
          <t xml:space="preserve">
Per FOD is a new Unit.  Contributions began in 2018</t>
        </r>
      </text>
    </comment>
    <comment ref="OBN19" authorId="0" shapeId="0" xr:uid="{EB054452-D8A7-48CB-917D-E8903534B1A7}">
      <text>
        <r>
          <rPr>
            <b/>
            <sz val="9"/>
            <color indexed="81"/>
            <rFont val="Tahoma"/>
            <family val="2"/>
          </rPr>
          <t>Becky Dzingeleski:</t>
        </r>
        <r>
          <rPr>
            <sz val="9"/>
            <color indexed="81"/>
            <rFont val="Tahoma"/>
            <family val="2"/>
          </rPr>
          <t xml:space="preserve">
Per FOD is a new Unit.  Contributions began in 2018</t>
        </r>
      </text>
    </comment>
    <comment ref="OBR19" authorId="0" shapeId="0" xr:uid="{9C6B56EA-C3BA-4EF9-8EF9-343ABE48110F}">
      <text>
        <r>
          <rPr>
            <b/>
            <sz val="9"/>
            <color indexed="81"/>
            <rFont val="Tahoma"/>
            <family val="2"/>
          </rPr>
          <t>Becky Dzingeleski:</t>
        </r>
        <r>
          <rPr>
            <sz val="9"/>
            <color indexed="81"/>
            <rFont val="Tahoma"/>
            <family val="2"/>
          </rPr>
          <t xml:space="preserve">
Per FOD is a new Unit.  Contributions began in 2018</t>
        </r>
      </text>
    </comment>
    <comment ref="OBV19" authorId="0" shapeId="0" xr:uid="{DD78739C-E3D4-4864-8D84-CAF629432505}">
      <text>
        <r>
          <rPr>
            <b/>
            <sz val="9"/>
            <color indexed="81"/>
            <rFont val="Tahoma"/>
            <family val="2"/>
          </rPr>
          <t>Becky Dzingeleski:</t>
        </r>
        <r>
          <rPr>
            <sz val="9"/>
            <color indexed="81"/>
            <rFont val="Tahoma"/>
            <family val="2"/>
          </rPr>
          <t xml:space="preserve">
Per FOD is a new Unit.  Contributions began in 2018</t>
        </r>
      </text>
    </comment>
    <comment ref="OBZ19" authorId="0" shapeId="0" xr:uid="{E357A3B5-99CC-460E-9CEC-B1E18132E39F}">
      <text>
        <r>
          <rPr>
            <b/>
            <sz val="9"/>
            <color indexed="81"/>
            <rFont val="Tahoma"/>
            <family val="2"/>
          </rPr>
          <t>Becky Dzingeleski:</t>
        </r>
        <r>
          <rPr>
            <sz val="9"/>
            <color indexed="81"/>
            <rFont val="Tahoma"/>
            <family val="2"/>
          </rPr>
          <t xml:space="preserve">
Per FOD is a new Unit.  Contributions began in 2018</t>
        </r>
      </text>
    </comment>
    <comment ref="OCD19" authorId="0" shapeId="0" xr:uid="{E40F312E-FBF9-4A2B-9AF0-558AF3F81FF4}">
      <text>
        <r>
          <rPr>
            <b/>
            <sz val="9"/>
            <color indexed="81"/>
            <rFont val="Tahoma"/>
            <family val="2"/>
          </rPr>
          <t>Becky Dzingeleski:</t>
        </r>
        <r>
          <rPr>
            <sz val="9"/>
            <color indexed="81"/>
            <rFont val="Tahoma"/>
            <family val="2"/>
          </rPr>
          <t xml:space="preserve">
Per FOD is a new Unit.  Contributions began in 2018</t>
        </r>
      </text>
    </comment>
    <comment ref="OCH19" authorId="0" shapeId="0" xr:uid="{83C76E75-BCAB-4514-9E4A-C68166653809}">
      <text>
        <r>
          <rPr>
            <b/>
            <sz val="9"/>
            <color indexed="81"/>
            <rFont val="Tahoma"/>
            <family val="2"/>
          </rPr>
          <t>Becky Dzingeleski:</t>
        </r>
        <r>
          <rPr>
            <sz val="9"/>
            <color indexed="81"/>
            <rFont val="Tahoma"/>
            <family val="2"/>
          </rPr>
          <t xml:space="preserve">
Per FOD is a new Unit.  Contributions began in 2018</t>
        </r>
      </text>
    </comment>
    <comment ref="OCL19" authorId="0" shapeId="0" xr:uid="{45ABE3D4-2A10-42F8-A600-52A15B697526}">
      <text>
        <r>
          <rPr>
            <b/>
            <sz val="9"/>
            <color indexed="81"/>
            <rFont val="Tahoma"/>
            <family val="2"/>
          </rPr>
          <t>Becky Dzingeleski:</t>
        </r>
        <r>
          <rPr>
            <sz val="9"/>
            <color indexed="81"/>
            <rFont val="Tahoma"/>
            <family val="2"/>
          </rPr>
          <t xml:space="preserve">
Per FOD is a new Unit.  Contributions began in 2018</t>
        </r>
      </text>
    </comment>
    <comment ref="OCP19" authorId="0" shapeId="0" xr:uid="{0734575B-753A-43B2-9B8C-1137A74AC4B9}">
      <text>
        <r>
          <rPr>
            <b/>
            <sz val="9"/>
            <color indexed="81"/>
            <rFont val="Tahoma"/>
            <family val="2"/>
          </rPr>
          <t>Becky Dzingeleski:</t>
        </r>
        <r>
          <rPr>
            <sz val="9"/>
            <color indexed="81"/>
            <rFont val="Tahoma"/>
            <family val="2"/>
          </rPr>
          <t xml:space="preserve">
Per FOD is a new Unit.  Contributions began in 2018</t>
        </r>
      </text>
    </comment>
    <comment ref="OCT19" authorId="0" shapeId="0" xr:uid="{3E62A0B7-CC36-4DAA-9712-994C558BE3F2}">
      <text>
        <r>
          <rPr>
            <b/>
            <sz val="9"/>
            <color indexed="81"/>
            <rFont val="Tahoma"/>
            <family val="2"/>
          </rPr>
          <t>Becky Dzingeleski:</t>
        </r>
        <r>
          <rPr>
            <sz val="9"/>
            <color indexed="81"/>
            <rFont val="Tahoma"/>
            <family val="2"/>
          </rPr>
          <t xml:space="preserve">
Per FOD is a new Unit.  Contributions began in 2018</t>
        </r>
      </text>
    </comment>
    <comment ref="OCX19" authorId="0" shapeId="0" xr:uid="{05AC4735-8438-4AB6-B864-A622265A8D6C}">
      <text>
        <r>
          <rPr>
            <b/>
            <sz val="9"/>
            <color indexed="81"/>
            <rFont val="Tahoma"/>
            <family val="2"/>
          </rPr>
          <t>Becky Dzingeleski:</t>
        </r>
        <r>
          <rPr>
            <sz val="9"/>
            <color indexed="81"/>
            <rFont val="Tahoma"/>
            <family val="2"/>
          </rPr>
          <t xml:space="preserve">
Per FOD is a new Unit.  Contributions began in 2018</t>
        </r>
      </text>
    </comment>
    <comment ref="ODB19" authorId="0" shapeId="0" xr:uid="{B0B8846C-0BDC-4406-8325-39169DC3F133}">
      <text>
        <r>
          <rPr>
            <b/>
            <sz val="9"/>
            <color indexed="81"/>
            <rFont val="Tahoma"/>
            <family val="2"/>
          </rPr>
          <t>Becky Dzingeleski:</t>
        </r>
        <r>
          <rPr>
            <sz val="9"/>
            <color indexed="81"/>
            <rFont val="Tahoma"/>
            <family val="2"/>
          </rPr>
          <t xml:space="preserve">
Per FOD is a new Unit.  Contributions began in 2018</t>
        </r>
      </text>
    </comment>
    <comment ref="ODF19" authorId="0" shapeId="0" xr:uid="{B5FEE556-8893-467C-9B51-A039FF9E0895}">
      <text>
        <r>
          <rPr>
            <b/>
            <sz val="9"/>
            <color indexed="81"/>
            <rFont val="Tahoma"/>
            <family val="2"/>
          </rPr>
          <t>Becky Dzingeleski:</t>
        </r>
        <r>
          <rPr>
            <sz val="9"/>
            <color indexed="81"/>
            <rFont val="Tahoma"/>
            <family val="2"/>
          </rPr>
          <t xml:space="preserve">
Per FOD is a new Unit.  Contributions began in 2018</t>
        </r>
      </text>
    </comment>
    <comment ref="ODJ19" authorId="0" shapeId="0" xr:uid="{1F7EE8E8-961C-44B2-8985-9BDC38689C5A}">
      <text>
        <r>
          <rPr>
            <b/>
            <sz val="9"/>
            <color indexed="81"/>
            <rFont val="Tahoma"/>
            <family val="2"/>
          </rPr>
          <t>Becky Dzingeleski:</t>
        </r>
        <r>
          <rPr>
            <sz val="9"/>
            <color indexed="81"/>
            <rFont val="Tahoma"/>
            <family val="2"/>
          </rPr>
          <t xml:space="preserve">
Per FOD is a new Unit.  Contributions began in 2018</t>
        </r>
      </text>
    </comment>
    <comment ref="ODN19" authorId="0" shapeId="0" xr:uid="{0FDE2EFF-A9D4-482C-AB4C-8F9912B5E954}">
      <text>
        <r>
          <rPr>
            <b/>
            <sz val="9"/>
            <color indexed="81"/>
            <rFont val="Tahoma"/>
            <family val="2"/>
          </rPr>
          <t>Becky Dzingeleski:</t>
        </r>
        <r>
          <rPr>
            <sz val="9"/>
            <color indexed="81"/>
            <rFont val="Tahoma"/>
            <family val="2"/>
          </rPr>
          <t xml:space="preserve">
Per FOD is a new Unit.  Contributions began in 2018</t>
        </r>
      </text>
    </comment>
    <comment ref="ODR19" authorId="0" shapeId="0" xr:uid="{6DB9485A-065C-43D9-8B1C-550675A4DB0B}">
      <text>
        <r>
          <rPr>
            <b/>
            <sz val="9"/>
            <color indexed="81"/>
            <rFont val="Tahoma"/>
            <family val="2"/>
          </rPr>
          <t>Becky Dzingeleski:</t>
        </r>
        <r>
          <rPr>
            <sz val="9"/>
            <color indexed="81"/>
            <rFont val="Tahoma"/>
            <family val="2"/>
          </rPr>
          <t xml:space="preserve">
Per FOD is a new Unit.  Contributions began in 2018</t>
        </r>
      </text>
    </comment>
    <comment ref="ODV19" authorId="0" shapeId="0" xr:uid="{E8914031-71D7-4EF8-AE2C-FFC42ACD0A5E}">
      <text>
        <r>
          <rPr>
            <b/>
            <sz val="9"/>
            <color indexed="81"/>
            <rFont val="Tahoma"/>
            <family val="2"/>
          </rPr>
          <t>Becky Dzingeleski:</t>
        </r>
        <r>
          <rPr>
            <sz val="9"/>
            <color indexed="81"/>
            <rFont val="Tahoma"/>
            <family val="2"/>
          </rPr>
          <t xml:space="preserve">
Per FOD is a new Unit.  Contributions began in 2018</t>
        </r>
      </text>
    </comment>
    <comment ref="ODZ19" authorId="0" shapeId="0" xr:uid="{E8080EFE-47FE-455B-AFD5-AF900DCCC8EC}">
      <text>
        <r>
          <rPr>
            <b/>
            <sz val="9"/>
            <color indexed="81"/>
            <rFont val="Tahoma"/>
            <family val="2"/>
          </rPr>
          <t>Becky Dzingeleski:</t>
        </r>
        <r>
          <rPr>
            <sz val="9"/>
            <color indexed="81"/>
            <rFont val="Tahoma"/>
            <family val="2"/>
          </rPr>
          <t xml:space="preserve">
Per FOD is a new Unit.  Contributions began in 2018</t>
        </r>
      </text>
    </comment>
    <comment ref="OED19" authorId="0" shapeId="0" xr:uid="{52DFBAAA-3C4C-4182-A59F-FC5AF4747FC0}">
      <text>
        <r>
          <rPr>
            <b/>
            <sz val="9"/>
            <color indexed="81"/>
            <rFont val="Tahoma"/>
            <family val="2"/>
          </rPr>
          <t>Becky Dzingeleski:</t>
        </r>
        <r>
          <rPr>
            <sz val="9"/>
            <color indexed="81"/>
            <rFont val="Tahoma"/>
            <family val="2"/>
          </rPr>
          <t xml:space="preserve">
Per FOD is a new Unit.  Contributions began in 2018</t>
        </r>
      </text>
    </comment>
    <comment ref="OEH19" authorId="0" shapeId="0" xr:uid="{312E743D-96F0-4B93-815A-76057F73EF49}">
      <text>
        <r>
          <rPr>
            <b/>
            <sz val="9"/>
            <color indexed="81"/>
            <rFont val="Tahoma"/>
            <family val="2"/>
          </rPr>
          <t>Becky Dzingeleski:</t>
        </r>
        <r>
          <rPr>
            <sz val="9"/>
            <color indexed="81"/>
            <rFont val="Tahoma"/>
            <family val="2"/>
          </rPr>
          <t xml:space="preserve">
Per FOD is a new Unit.  Contributions began in 2018</t>
        </r>
      </text>
    </comment>
    <comment ref="OEL19" authorId="0" shapeId="0" xr:uid="{4F828268-9B96-49C0-A555-E62354766CE9}">
      <text>
        <r>
          <rPr>
            <b/>
            <sz val="9"/>
            <color indexed="81"/>
            <rFont val="Tahoma"/>
            <family val="2"/>
          </rPr>
          <t>Becky Dzingeleski:</t>
        </r>
        <r>
          <rPr>
            <sz val="9"/>
            <color indexed="81"/>
            <rFont val="Tahoma"/>
            <family val="2"/>
          </rPr>
          <t xml:space="preserve">
Per FOD is a new Unit.  Contributions began in 2018</t>
        </r>
      </text>
    </comment>
    <comment ref="OEP19" authorId="0" shapeId="0" xr:uid="{8653D021-B1C1-463C-81E0-54D66CD435D0}">
      <text>
        <r>
          <rPr>
            <b/>
            <sz val="9"/>
            <color indexed="81"/>
            <rFont val="Tahoma"/>
            <family val="2"/>
          </rPr>
          <t>Becky Dzingeleski:</t>
        </r>
        <r>
          <rPr>
            <sz val="9"/>
            <color indexed="81"/>
            <rFont val="Tahoma"/>
            <family val="2"/>
          </rPr>
          <t xml:space="preserve">
Per FOD is a new Unit.  Contributions began in 2018</t>
        </r>
      </text>
    </comment>
    <comment ref="OET19" authorId="0" shapeId="0" xr:uid="{B8CB0049-334A-421B-8F65-B173F7D06A07}">
      <text>
        <r>
          <rPr>
            <b/>
            <sz val="9"/>
            <color indexed="81"/>
            <rFont val="Tahoma"/>
            <family val="2"/>
          </rPr>
          <t>Becky Dzingeleski:</t>
        </r>
        <r>
          <rPr>
            <sz val="9"/>
            <color indexed="81"/>
            <rFont val="Tahoma"/>
            <family val="2"/>
          </rPr>
          <t xml:space="preserve">
Per FOD is a new Unit.  Contributions began in 2018</t>
        </r>
      </text>
    </comment>
    <comment ref="OEX19" authorId="0" shapeId="0" xr:uid="{0720755E-FE37-4A00-92DB-13FB9448FDF7}">
      <text>
        <r>
          <rPr>
            <b/>
            <sz val="9"/>
            <color indexed="81"/>
            <rFont val="Tahoma"/>
            <family val="2"/>
          </rPr>
          <t>Becky Dzingeleski:</t>
        </r>
        <r>
          <rPr>
            <sz val="9"/>
            <color indexed="81"/>
            <rFont val="Tahoma"/>
            <family val="2"/>
          </rPr>
          <t xml:space="preserve">
Per FOD is a new Unit.  Contributions began in 2018</t>
        </r>
      </text>
    </comment>
    <comment ref="OFB19" authorId="0" shapeId="0" xr:uid="{75F06D18-E856-4752-8F51-73ED9D2566FE}">
      <text>
        <r>
          <rPr>
            <b/>
            <sz val="9"/>
            <color indexed="81"/>
            <rFont val="Tahoma"/>
            <family val="2"/>
          </rPr>
          <t>Becky Dzingeleski:</t>
        </r>
        <r>
          <rPr>
            <sz val="9"/>
            <color indexed="81"/>
            <rFont val="Tahoma"/>
            <family val="2"/>
          </rPr>
          <t xml:space="preserve">
Per FOD is a new Unit.  Contributions began in 2018</t>
        </r>
      </text>
    </comment>
    <comment ref="OFF19" authorId="0" shapeId="0" xr:uid="{46C243C2-C6F5-49D0-907C-BC3E08678C4F}">
      <text>
        <r>
          <rPr>
            <b/>
            <sz val="9"/>
            <color indexed="81"/>
            <rFont val="Tahoma"/>
            <family val="2"/>
          </rPr>
          <t>Becky Dzingeleski:</t>
        </r>
        <r>
          <rPr>
            <sz val="9"/>
            <color indexed="81"/>
            <rFont val="Tahoma"/>
            <family val="2"/>
          </rPr>
          <t xml:space="preserve">
Per FOD is a new Unit.  Contributions began in 2018</t>
        </r>
      </text>
    </comment>
    <comment ref="OFJ19" authorId="0" shapeId="0" xr:uid="{45718885-7DA4-4025-8607-395D367D2E0D}">
      <text>
        <r>
          <rPr>
            <b/>
            <sz val="9"/>
            <color indexed="81"/>
            <rFont val="Tahoma"/>
            <family val="2"/>
          </rPr>
          <t>Becky Dzingeleski:</t>
        </r>
        <r>
          <rPr>
            <sz val="9"/>
            <color indexed="81"/>
            <rFont val="Tahoma"/>
            <family val="2"/>
          </rPr>
          <t xml:space="preserve">
Per FOD is a new Unit.  Contributions began in 2018</t>
        </r>
      </text>
    </comment>
    <comment ref="OFN19" authorId="0" shapeId="0" xr:uid="{82E39B5D-758E-45A4-9AEF-D74E969563CB}">
      <text>
        <r>
          <rPr>
            <b/>
            <sz val="9"/>
            <color indexed="81"/>
            <rFont val="Tahoma"/>
            <family val="2"/>
          </rPr>
          <t>Becky Dzingeleski:</t>
        </r>
        <r>
          <rPr>
            <sz val="9"/>
            <color indexed="81"/>
            <rFont val="Tahoma"/>
            <family val="2"/>
          </rPr>
          <t xml:space="preserve">
Per FOD is a new Unit.  Contributions began in 2018</t>
        </r>
      </text>
    </comment>
    <comment ref="OFR19" authorId="0" shapeId="0" xr:uid="{0B9E489F-F37B-43D6-B6D6-08124840814E}">
      <text>
        <r>
          <rPr>
            <b/>
            <sz val="9"/>
            <color indexed="81"/>
            <rFont val="Tahoma"/>
            <family val="2"/>
          </rPr>
          <t>Becky Dzingeleski:</t>
        </r>
        <r>
          <rPr>
            <sz val="9"/>
            <color indexed="81"/>
            <rFont val="Tahoma"/>
            <family val="2"/>
          </rPr>
          <t xml:space="preserve">
Per FOD is a new Unit.  Contributions began in 2018</t>
        </r>
      </text>
    </comment>
    <comment ref="OFV19" authorId="0" shapeId="0" xr:uid="{CFFBF796-99E2-4F45-88ED-E323E2347B52}">
      <text>
        <r>
          <rPr>
            <b/>
            <sz val="9"/>
            <color indexed="81"/>
            <rFont val="Tahoma"/>
            <family val="2"/>
          </rPr>
          <t>Becky Dzingeleski:</t>
        </r>
        <r>
          <rPr>
            <sz val="9"/>
            <color indexed="81"/>
            <rFont val="Tahoma"/>
            <family val="2"/>
          </rPr>
          <t xml:space="preserve">
Per FOD is a new Unit.  Contributions began in 2018</t>
        </r>
      </text>
    </comment>
    <comment ref="OFZ19" authorId="0" shapeId="0" xr:uid="{B9F076E9-B652-4E1A-9399-38121C5FDBB5}">
      <text>
        <r>
          <rPr>
            <b/>
            <sz val="9"/>
            <color indexed="81"/>
            <rFont val="Tahoma"/>
            <family val="2"/>
          </rPr>
          <t>Becky Dzingeleski:</t>
        </r>
        <r>
          <rPr>
            <sz val="9"/>
            <color indexed="81"/>
            <rFont val="Tahoma"/>
            <family val="2"/>
          </rPr>
          <t xml:space="preserve">
Per FOD is a new Unit.  Contributions began in 2018</t>
        </r>
      </text>
    </comment>
    <comment ref="OGD19" authorId="0" shapeId="0" xr:uid="{FC74893B-8F00-4E19-9595-69C98891CF93}">
      <text>
        <r>
          <rPr>
            <b/>
            <sz val="9"/>
            <color indexed="81"/>
            <rFont val="Tahoma"/>
            <family val="2"/>
          </rPr>
          <t>Becky Dzingeleski:</t>
        </r>
        <r>
          <rPr>
            <sz val="9"/>
            <color indexed="81"/>
            <rFont val="Tahoma"/>
            <family val="2"/>
          </rPr>
          <t xml:space="preserve">
Per FOD is a new Unit.  Contributions began in 2018</t>
        </r>
      </text>
    </comment>
    <comment ref="OGH19" authorId="0" shapeId="0" xr:uid="{AB38FE8C-14A6-46A1-8AEF-C90AD44A6F84}">
      <text>
        <r>
          <rPr>
            <b/>
            <sz val="9"/>
            <color indexed="81"/>
            <rFont val="Tahoma"/>
            <family val="2"/>
          </rPr>
          <t>Becky Dzingeleski:</t>
        </r>
        <r>
          <rPr>
            <sz val="9"/>
            <color indexed="81"/>
            <rFont val="Tahoma"/>
            <family val="2"/>
          </rPr>
          <t xml:space="preserve">
Per FOD is a new Unit.  Contributions began in 2018</t>
        </r>
      </text>
    </comment>
    <comment ref="OGL19" authorId="0" shapeId="0" xr:uid="{8D7A0AF1-D38C-4FD5-97B7-D1F38B273FCE}">
      <text>
        <r>
          <rPr>
            <b/>
            <sz val="9"/>
            <color indexed="81"/>
            <rFont val="Tahoma"/>
            <family val="2"/>
          </rPr>
          <t>Becky Dzingeleski:</t>
        </r>
        <r>
          <rPr>
            <sz val="9"/>
            <color indexed="81"/>
            <rFont val="Tahoma"/>
            <family val="2"/>
          </rPr>
          <t xml:space="preserve">
Per FOD is a new Unit.  Contributions began in 2018</t>
        </r>
      </text>
    </comment>
    <comment ref="OGP19" authorId="0" shapeId="0" xr:uid="{66D34420-ED18-4072-A9C4-B8CDCAF8655E}">
      <text>
        <r>
          <rPr>
            <b/>
            <sz val="9"/>
            <color indexed="81"/>
            <rFont val="Tahoma"/>
            <family val="2"/>
          </rPr>
          <t>Becky Dzingeleski:</t>
        </r>
        <r>
          <rPr>
            <sz val="9"/>
            <color indexed="81"/>
            <rFont val="Tahoma"/>
            <family val="2"/>
          </rPr>
          <t xml:space="preserve">
Per FOD is a new Unit.  Contributions began in 2018</t>
        </r>
      </text>
    </comment>
    <comment ref="OGT19" authorId="0" shapeId="0" xr:uid="{481DF324-819B-4231-9C17-53481B458ABD}">
      <text>
        <r>
          <rPr>
            <b/>
            <sz val="9"/>
            <color indexed="81"/>
            <rFont val="Tahoma"/>
            <family val="2"/>
          </rPr>
          <t>Becky Dzingeleski:</t>
        </r>
        <r>
          <rPr>
            <sz val="9"/>
            <color indexed="81"/>
            <rFont val="Tahoma"/>
            <family val="2"/>
          </rPr>
          <t xml:space="preserve">
Per FOD is a new Unit.  Contributions began in 2018</t>
        </r>
      </text>
    </comment>
    <comment ref="OGX19" authorId="0" shapeId="0" xr:uid="{150D8C9D-605E-4DA4-A426-650B5C5EAA88}">
      <text>
        <r>
          <rPr>
            <b/>
            <sz val="9"/>
            <color indexed="81"/>
            <rFont val="Tahoma"/>
            <family val="2"/>
          </rPr>
          <t>Becky Dzingeleski:</t>
        </r>
        <r>
          <rPr>
            <sz val="9"/>
            <color indexed="81"/>
            <rFont val="Tahoma"/>
            <family val="2"/>
          </rPr>
          <t xml:space="preserve">
Per FOD is a new Unit.  Contributions began in 2018</t>
        </r>
      </text>
    </comment>
    <comment ref="OHB19" authorId="0" shapeId="0" xr:uid="{338E9FFB-C635-457F-8E78-5AFE0F962A35}">
      <text>
        <r>
          <rPr>
            <b/>
            <sz val="9"/>
            <color indexed="81"/>
            <rFont val="Tahoma"/>
            <family val="2"/>
          </rPr>
          <t>Becky Dzingeleski:</t>
        </r>
        <r>
          <rPr>
            <sz val="9"/>
            <color indexed="81"/>
            <rFont val="Tahoma"/>
            <family val="2"/>
          </rPr>
          <t xml:space="preserve">
Per FOD is a new Unit.  Contributions began in 2018</t>
        </r>
      </text>
    </comment>
    <comment ref="OHF19" authorId="0" shapeId="0" xr:uid="{0F3FB69E-E30B-4609-B6D4-811ADCCD0362}">
      <text>
        <r>
          <rPr>
            <b/>
            <sz val="9"/>
            <color indexed="81"/>
            <rFont val="Tahoma"/>
            <family val="2"/>
          </rPr>
          <t>Becky Dzingeleski:</t>
        </r>
        <r>
          <rPr>
            <sz val="9"/>
            <color indexed="81"/>
            <rFont val="Tahoma"/>
            <family val="2"/>
          </rPr>
          <t xml:space="preserve">
Per FOD is a new Unit.  Contributions began in 2018</t>
        </r>
      </text>
    </comment>
    <comment ref="OHJ19" authorId="0" shapeId="0" xr:uid="{5270EC0D-E780-4A7E-92C7-B4657DFEAD1B}">
      <text>
        <r>
          <rPr>
            <b/>
            <sz val="9"/>
            <color indexed="81"/>
            <rFont val="Tahoma"/>
            <family val="2"/>
          </rPr>
          <t>Becky Dzingeleski:</t>
        </r>
        <r>
          <rPr>
            <sz val="9"/>
            <color indexed="81"/>
            <rFont val="Tahoma"/>
            <family val="2"/>
          </rPr>
          <t xml:space="preserve">
Per FOD is a new Unit.  Contributions began in 2018</t>
        </r>
      </text>
    </comment>
    <comment ref="OHN19" authorId="0" shapeId="0" xr:uid="{DBCF288C-2E63-47CF-A312-4B21222356DB}">
      <text>
        <r>
          <rPr>
            <b/>
            <sz val="9"/>
            <color indexed="81"/>
            <rFont val="Tahoma"/>
            <family val="2"/>
          </rPr>
          <t>Becky Dzingeleski:</t>
        </r>
        <r>
          <rPr>
            <sz val="9"/>
            <color indexed="81"/>
            <rFont val="Tahoma"/>
            <family val="2"/>
          </rPr>
          <t xml:space="preserve">
Per FOD is a new Unit.  Contributions began in 2018</t>
        </r>
      </text>
    </comment>
    <comment ref="OHR19" authorId="0" shapeId="0" xr:uid="{E46D3545-797B-4D2C-9726-E8BF1265F295}">
      <text>
        <r>
          <rPr>
            <b/>
            <sz val="9"/>
            <color indexed="81"/>
            <rFont val="Tahoma"/>
            <family val="2"/>
          </rPr>
          <t>Becky Dzingeleski:</t>
        </r>
        <r>
          <rPr>
            <sz val="9"/>
            <color indexed="81"/>
            <rFont val="Tahoma"/>
            <family val="2"/>
          </rPr>
          <t xml:space="preserve">
Per FOD is a new Unit.  Contributions began in 2018</t>
        </r>
      </text>
    </comment>
    <comment ref="OHV19" authorId="0" shapeId="0" xr:uid="{EE53BEBA-2480-4EC9-812E-781DD64D1063}">
      <text>
        <r>
          <rPr>
            <b/>
            <sz val="9"/>
            <color indexed="81"/>
            <rFont val="Tahoma"/>
            <family val="2"/>
          </rPr>
          <t>Becky Dzingeleski:</t>
        </r>
        <r>
          <rPr>
            <sz val="9"/>
            <color indexed="81"/>
            <rFont val="Tahoma"/>
            <family val="2"/>
          </rPr>
          <t xml:space="preserve">
Per FOD is a new Unit.  Contributions began in 2018</t>
        </r>
      </text>
    </comment>
    <comment ref="OHZ19" authorId="0" shapeId="0" xr:uid="{756E9301-7632-44F7-9B37-0DF7188724F3}">
      <text>
        <r>
          <rPr>
            <b/>
            <sz val="9"/>
            <color indexed="81"/>
            <rFont val="Tahoma"/>
            <family val="2"/>
          </rPr>
          <t>Becky Dzingeleski:</t>
        </r>
        <r>
          <rPr>
            <sz val="9"/>
            <color indexed="81"/>
            <rFont val="Tahoma"/>
            <family val="2"/>
          </rPr>
          <t xml:space="preserve">
Per FOD is a new Unit.  Contributions began in 2018</t>
        </r>
      </text>
    </comment>
    <comment ref="OID19" authorId="0" shapeId="0" xr:uid="{7B394D34-566F-4FCF-B6FA-8A923DFE1F93}">
      <text>
        <r>
          <rPr>
            <b/>
            <sz val="9"/>
            <color indexed="81"/>
            <rFont val="Tahoma"/>
            <family val="2"/>
          </rPr>
          <t>Becky Dzingeleski:</t>
        </r>
        <r>
          <rPr>
            <sz val="9"/>
            <color indexed="81"/>
            <rFont val="Tahoma"/>
            <family val="2"/>
          </rPr>
          <t xml:space="preserve">
Per FOD is a new Unit.  Contributions began in 2018</t>
        </r>
      </text>
    </comment>
    <comment ref="OIH19" authorId="0" shapeId="0" xr:uid="{A0303656-F573-4326-8C8E-BAAF2B2B60E1}">
      <text>
        <r>
          <rPr>
            <b/>
            <sz val="9"/>
            <color indexed="81"/>
            <rFont val="Tahoma"/>
            <family val="2"/>
          </rPr>
          <t>Becky Dzingeleski:</t>
        </r>
        <r>
          <rPr>
            <sz val="9"/>
            <color indexed="81"/>
            <rFont val="Tahoma"/>
            <family val="2"/>
          </rPr>
          <t xml:space="preserve">
Per FOD is a new Unit.  Contributions began in 2018</t>
        </r>
      </text>
    </comment>
    <comment ref="OIL19" authorId="0" shapeId="0" xr:uid="{FE8D038F-9D22-4BED-88D1-86BEB55B26C1}">
      <text>
        <r>
          <rPr>
            <b/>
            <sz val="9"/>
            <color indexed="81"/>
            <rFont val="Tahoma"/>
            <family val="2"/>
          </rPr>
          <t>Becky Dzingeleski:</t>
        </r>
        <r>
          <rPr>
            <sz val="9"/>
            <color indexed="81"/>
            <rFont val="Tahoma"/>
            <family val="2"/>
          </rPr>
          <t xml:space="preserve">
Per FOD is a new Unit.  Contributions began in 2018</t>
        </r>
      </text>
    </comment>
    <comment ref="OIP19" authorId="0" shapeId="0" xr:uid="{78DFBD73-F29E-4009-AB09-C49AD73D5611}">
      <text>
        <r>
          <rPr>
            <b/>
            <sz val="9"/>
            <color indexed="81"/>
            <rFont val="Tahoma"/>
            <family val="2"/>
          </rPr>
          <t>Becky Dzingeleski:</t>
        </r>
        <r>
          <rPr>
            <sz val="9"/>
            <color indexed="81"/>
            <rFont val="Tahoma"/>
            <family val="2"/>
          </rPr>
          <t xml:space="preserve">
Per FOD is a new Unit.  Contributions began in 2018</t>
        </r>
      </text>
    </comment>
    <comment ref="OIT19" authorId="0" shapeId="0" xr:uid="{17FD6111-D5BB-4934-8EE5-E69C13B621F4}">
      <text>
        <r>
          <rPr>
            <b/>
            <sz val="9"/>
            <color indexed="81"/>
            <rFont val="Tahoma"/>
            <family val="2"/>
          </rPr>
          <t>Becky Dzingeleski:</t>
        </r>
        <r>
          <rPr>
            <sz val="9"/>
            <color indexed="81"/>
            <rFont val="Tahoma"/>
            <family val="2"/>
          </rPr>
          <t xml:space="preserve">
Per FOD is a new Unit.  Contributions began in 2018</t>
        </r>
      </text>
    </comment>
    <comment ref="OIX19" authorId="0" shapeId="0" xr:uid="{1D6AD76B-DD2D-401E-B9FC-8B785CAAB256}">
      <text>
        <r>
          <rPr>
            <b/>
            <sz val="9"/>
            <color indexed="81"/>
            <rFont val="Tahoma"/>
            <family val="2"/>
          </rPr>
          <t>Becky Dzingeleski:</t>
        </r>
        <r>
          <rPr>
            <sz val="9"/>
            <color indexed="81"/>
            <rFont val="Tahoma"/>
            <family val="2"/>
          </rPr>
          <t xml:space="preserve">
Per FOD is a new Unit.  Contributions began in 2018</t>
        </r>
      </text>
    </comment>
    <comment ref="OJB19" authorId="0" shapeId="0" xr:uid="{97FFDBE6-1605-4CE3-87E5-FAE130F54A33}">
      <text>
        <r>
          <rPr>
            <b/>
            <sz val="9"/>
            <color indexed="81"/>
            <rFont val="Tahoma"/>
            <family val="2"/>
          </rPr>
          <t>Becky Dzingeleski:</t>
        </r>
        <r>
          <rPr>
            <sz val="9"/>
            <color indexed="81"/>
            <rFont val="Tahoma"/>
            <family val="2"/>
          </rPr>
          <t xml:space="preserve">
Per FOD is a new Unit.  Contributions began in 2018</t>
        </r>
      </text>
    </comment>
    <comment ref="OJF19" authorId="0" shapeId="0" xr:uid="{CAD06FE8-DDC5-4146-915C-4C6DB430A489}">
      <text>
        <r>
          <rPr>
            <b/>
            <sz val="9"/>
            <color indexed="81"/>
            <rFont val="Tahoma"/>
            <family val="2"/>
          </rPr>
          <t>Becky Dzingeleski:</t>
        </r>
        <r>
          <rPr>
            <sz val="9"/>
            <color indexed="81"/>
            <rFont val="Tahoma"/>
            <family val="2"/>
          </rPr>
          <t xml:space="preserve">
Per FOD is a new Unit.  Contributions began in 2018</t>
        </r>
      </text>
    </comment>
    <comment ref="OJJ19" authorId="0" shapeId="0" xr:uid="{638256EA-ECC8-4DC0-847B-B23174963937}">
      <text>
        <r>
          <rPr>
            <b/>
            <sz val="9"/>
            <color indexed="81"/>
            <rFont val="Tahoma"/>
            <family val="2"/>
          </rPr>
          <t>Becky Dzingeleski:</t>
        </r>
        <r>
          <rPr>
            <sz val="9"/>
            <color indexed="81"/>
            <rFont val="Tahoma"/>
            <family val="2"/>
          </rPr>
          <t xml:space="preserve">
Per FOD is a new Unit.  Contributions began in 2018</t>
        </r>
      </text>
    </comment>
    <comment ref="OJN19" authorId="0" shapeId="0" xr:uid="{9AAEACEF-2DF2-440B-840E-191A8A412CF3}">
      <text>
        <r>
          <rPr>
            <b/>
            <sz val="9"/>
            <color indexed="81"/>
            <rFont val="Tahoma"/>
            <family val="2"/>
          </rPr>
          <t>Becky Dzingeleski:</t>
        </r>
        <r>
          <rPr>
            <sz val="9"/>
            <color indexed="81"/>
            <rFont val="Tahoma"/>
            <family val="2"/>
          </rPr>
          <t xml:space="preserve">
Per FOD is a new Unit.  Contributions began in 2018</t>
        </r>
      </text>
    </comment>
    <comment ref="OJR19" authorId="0" shapeId="0" xr:uid="{28CF9CCA-89D3-4EC0-B86C-BF81856438F7}">
      <text>
        <r>
          <rPr>
            <b/>
            <sz val="9"/>
            <color indexed="81"/>
            <rFont val="Tahoma"/>
            <family val="2"/>
          </rPr>
          <t>Becky Dzingeleski:</t>
        </r>
        <r>
          <rPr>
            <sz val="9"/>
            <color indexed="81"/>
            <rFont val="Tahoma"/>
            <family val="2"/>
          </rPr>
          <t xml:space="preserve">
Per FOD is a new Unit.  Contributions began in 2018</t>
        </r>
      </text>
    </comment>
    <comment ref="OJV19" authorId="0" shapeId="0" xr:uid="{FF348905-E742-467B-A9B3-D23D17AC339B}">
      <text>
        <r>
          <rPr>
            <b/>
            <sz val="9"/>
            <color indexed="81"/>
            <rFont val="Tahoma"/>
            <family val="2"/>
          </rPr>
          <t>Becky Dzingeleski:</t>
        </r>
        <r>
          <rPr>
            <sz val="9"/>
            <color indexed="81"/>
            <rFont val="Tahoma"/>
            <family val="2"/>
          </rPr>
          <t xml:space="preserve">
Per FOD is a new Unit.  Contributions began in 2018</t>
        </r>
      </text>
    </comment>
    <comment ref="OJZ19" authorId="0" shapeId="0" xr:uid="{7C250B00-2077-4E17-92BA-821067F3A99E}">
      <text>
        <r>
          <rPr>
            <b/>
            <sz val="9"/>
            <color indexed="81"/>
            <rFont val="Tahoma"/>
            <family val="2"/>
          </rPr>
          <t>Becky Dzingeleski:</t>
        </r>
        <r>
          <rPr>
            <sz val="9"/>
            <color indexed="81"/>
            <rFont val="Tahoma"/>
            <family val="2"/>
          </rPr>
          <t xml:space="preserve">
Per FOD is a new Unit.  Contributions began in 2018</t>
        </r>
      </text>
    </comment>
    <comment ref="OKD19" authorId="0" shapeId="0" xr:uid="{A126FF93-44C6-4C84-8C29-73F100EB7D57}">
      <text>
        <r>
          <rPr>
            <b/>
            <sz val="9"/>
            <color indexed="81"/>
            <rFont val="Tahoma"/>
            <family val="2"/>
          </rPr>
          <t>Becky Dzingeleski:</t>
        </r>
        <r>
          <rPr>
            <sz val="9"/>
            <color indexed="81"/>
            <rFont val="Tahoma"/>
            <family val="2"/>
          </rPr>
          <t xml:space="preserve">
Per FOD is a new Unit.  Contributions began in 2018</t>
        </r>
      </text>
    </comment>
    <comment ref="OKH19" authorId="0" shapeId="0" xr:uid="{A2CE4827-13BF-475B-907B-ADF290132AB3}">
      <text>
        <r>
          <rPr>
            <b/>
            <sz val="9"/>
            <color indexed="81"/>
            <rFont val="Tahoma"/>
            <family val="2"/>
          </rPr>
          <t>Becky Dzingeleski:</t>
        </r>
        <r>
          <rPr>
            <sz val="9"/>
            <color indexed="81"/>
            <rFont val="Tahoma"/>
            <family val="2"/>
          </rPr>
          <t xml:space="preserve">
Per FOD is a new Unit.  Contributions began in 2018</t>
        </r>
      </text>
    </comment>
    <comment ref="OKL19" authorId="0" shapeId="0" xr:uid="{E56C4EDF-19C7-4E3B-A825-2A2A86A70379}">
      <text>
        <r>
          <rPr>
            <b/>
            <sz val="9"/>
            <color indexed="81"/>
            <rFont val="Tahoma"/>
            <family val="2"/>
          </rPr>
          <t>Becky Dzingeleski:</t>
        </r>
        <r>
          <rPr>
            <sz val="9"/>
            <color indexed="81"/>
            <rFont val="Tahoma"/>
            <family val="2"/>
          </rPr>
          <t xml:space="preserve">
Per FOD is a new Unit.  Contributions began in 2018</t>
        </r>
      </text>
    </comment>
    <comment ref="OKP19" authorId="0" shapeId="0" xr:uid="{525788A5-6986-4EC0-B4BE-6324E3F2BC6D}">
      <text>
        <r>
          <rPr>
            <b/>
            <sz val="9"/>
            <color indexed="81"/>
            <rFont val="Tahoma"/>
            <family val="2"/>
          </rPr>
          <t>Becky Dzingeleski:</t>
        </r>
        <r>
          <rPr>
            <sz val="9"/>
            <color indexed="81"/>
            <rFont val="Tahoma"/>
            <family val="2"/>
          </rPr>
          <t xml:space="preserve">
Per FOD is a new Unit.  Contributions began in 2018</t>
        </r>
      </text>
    </comment>
    <comment ref="OKT19" authorId="0" shapeId="0" xr:uid="{93961D3A-F509-4AA6-A361-0DEE37707D6A}">
      <text>
        <r>
          <rPr>
            <b/>
            <sz val="9"/>
            <color indexed="81"/>
            <rFont val="Tahoma"/>
            <family val="2"/>
          </rPr>
          <t>Becky Dzingeleski:</t>
        </r>
        <r>
          <rPr>
            <sz val="9"/>
            <color indexed="81"/>
            <rFont val="Tahoma"/>
            <family val="2"/>
          </rPr>
          <t xml:space="preserve">
Per FOD is a new Unit.  Contributions began in 2018</t>
        </r>
      </text>
    </comment>
    <comment ref="OKX19" authorId="0" shapeId="0" xr:uid="{48D29F57-FD72-4DD7-8E0A-53E17DD522C7}">
      <text>
        <r>
          <rPr>
            <b/>
            <sz val="9"/>
            <color indexed="81"/>
            <rFont val="Tahoma"/>
            <family val="2"/>
          </rPr>
          <t>Becky Dzingeleski:</t>
        </r>
        <r>
          <rPr>
            <sz val="9"/>
            <color indexed="81"/>
            <rFont val="Tahoma"/>
            <family val="2"/>
          </rPr>
          <t xml:space="preserve">
Per FOD is a new Unit.  Contributions began in 2018</t>
        </r>
      </text>
    </comment>
    <comment ref="OLB19" authorId="0" shapeId="0" xr:uid="{02AC6A73-49ED-49D1-B819-F9BF9482C494}">
      <text>
        <r>
          <rPr>
            <b/>
            <sz val="9"/>
            <color indexed="81"/>
            <rFont val="Tahoma"/>
            <family val="2"/>
          </rPr>
          <t>Becky Dzingeleski:</t>
        </r>
        <r>
          <rPr>
            <sz val="9"/>
            <color indexed="81"/>
            <rFont val="Tahoma"/>
            <family val="2"/>
          </rPr>
          <t xml:space="preserve">
Per FOD is a new Unit.  Contributions began in 2018</t>
        </r>
      </text>
    </comment>
    <comment ref="OLF19" authorId="0" shapeId="0" xr:uid="{0BE70F13-F036-4C2F-8210-827303E57BBC}">
      <text>
        <r>
          <rPr>
            <b/>
            <sz val="9"/>
            <color indexed="81"/>
            <rFont val="Tahoma"/>
            <family val="2"/>
          </rPr>
          <t>Becky Dzingeleski:</t>
        </r>
        <r>
          <rPr>
            <sz val="9"/>
            <color indexed="81"/>
            <rFont val="Tahoma"/>
            <family val="2"/>
          </rPr>
          <t xml:space="preserve">
Per FOD is a new Unit.  Contributions began in 2018</t>
        </r>
      </text>
    </comment>
    <comment ref="OLJ19" authorId="0" shapeId="0" xr:uid="{33C74778-9E46-43AF-9B34-967132860525}">
      <text>
        <r>
          <rPr>
            <b/>
            <sz val="9"/>
            <color indexed="81"/>
            <rFont val="Tahoma"/>
            <family val="2"/>
          </rPr>
          <t>Becky Dzingeleski:</t>
        </r>
        <r>
          <rPr>
            <sz val="9"/>
            <color indexed="81"/>
            <rFont val="Tahoma"/>
            <family val="2"/>
          </rPr>
          <t xml:space="preserve">
Per FOD is a new Unit.  Contributions began in 2018</t>
        </r>
      </text>
    </comment>
    <comment ref="OLN19" authorId="0" shapeId="0" xr:uid="{571BEAEB-270B-4B6F-8B67-61355AF1AFA8}">
      <text>
        <r>
          <rPr>
            <b/>
            <sz val="9"/>
            <color indexed="81"/>
            <rFont val="Tahoma"/>
            <family val="2"/>
          </rPr>
          <t>Becky Dzingeleski:</t>
        </r>
        <r>
          <rPr>
            <sz val="9"/>
            <color indexed="81"/>
            <rFont val="Tahoma"/>
            <family val="2"/>
          </rPr>
          <t xml:space="preserve">
Per FOD is a new Unit.  Contributions began in 2018</t>
        </r>
      </text>
    </comment>
    <comment ref="OLR19" authorId="0" shapeId="0" xr:uid="{4AE561E4-A4F0-46DE-8255-072F9D997311}">
      <text>
        <r>
          <rPr>
            <b/>
            <sz val="9"/>
            <color indexed="81"/>
            <rFont val="Tahoma"/>
            <family val="2"/>
          </rPr>
          <t>Becky Dzingeleski:</t>
        </r>
        <r>
          <rPr>
            <sz val="9"/>
            <color indexed="81"/>
            <rFont val="Tahoma"/>
            <family val="2"/>
          </rPr>
          <t xml:space="preserve">
Per FOD is a new Unit.  Contributions began in 2018</t>
        </r>
      </text>
    </comment>
    <comment ref="OLV19" authorId="0" shapeId="0" xr:uid="{DEC92749-3FDA-43C4-B128-9F778E73AD5F}">
      <text>
        <r>
          <rPr>
            <b/>
            <sz val="9"/>
            <color indexed="81"/>
            <rFont val="Tahoma"/>
            <family val="2"/>
          </rPr>
          <t>Becky Dzingeleski:</t>
        </r>
        <r>
          <rPr>
            <sz val="9"/>
            <color indexed="81"/>
            <rFont val="Tahoma"/>
            <family val="2"/>
          </rPr>
          <t xml:space="preserve">
Per FOD is a new Unit.  Contributions began in 2018</t>
        </r>
      </text>
    </comment>
    <comment ref="OLZ19" authorId="0" shapeId="0" xr:uid="{121067FB-2E28-4A81-B381-CC8F3DE0313B}">
      <text>
        <r>
          <rPr>
            <b/>
            <sz val="9"/>
            <color indexed="81"/>
            <rFont val="Tahoma"/>
            <family val="2"/>
          </rPr>
          <t>Becky Dzingeleski:</t>
        </r>
        <r>
          <rPr>
            <sz val="9"/>
            <color indexed="81"/>
            <rFont val="Tahoma"/>
            <family val="2"/>
          </rPr>
          <t xml:space="preserve">
Per FOD is a new Unit.  Contributions began in 2018</t>
        </r>
      </text>
    </comment>
    <comment ref="OMD19" authorId="0" shapeId="0" xr:uid="{E7062DD3-A9D5-4CE0-9CFE-B3348E61A4D6}">
      <text>
        <r>
          <rPr>
            <b/>
            <sz val="9"/>
            <color indexed="81"/>
            <rFont val="Tahoma"/>
            <family val="2"/>
          </rPr>
          <t>Becky Dzingeleski:</t>
        </r>
        <r>
          <rPr>
            <sz val="9"/>
            <color indexed="81"/>
            <rFont val="Tahoma"/>
            <family val="2"/>
          </rPr>
          <t xml:space="preserve">
Per FOD is a new Unit.  Contributions began in 2018</t>
        </r>
      </text>
    </comment>
    <comment ref="OMH19" authorId="0" shapeId="0" xr:uid="{C8959DA3-2F60-4AD8-A958-F9D023ADE557}">
      <text>
        <r>
          <rPr>
            <b/>
            <sz val="9"/>
            <color indexed="81"/>
            <rFont val="Tahoma"/>
            <family val="2"/>
          </rPr>
          <t>Becky Dzingeleski:</t>
        </r>
        <r>
          <rPr>
            <sz val="9"/>
            <color indexed="81"/>
            <rFont val="Tahoma"/>
            <family val="2"/>
          </rPr>
          <t xml:space="preserve">
Per FOD is a new Unit.  Contributions began in 2018</t>
        </r>
      </text>
    </comment>
    <comment ref="OML19" authorId="0" shapeId="0" xr:uid="{9D38425B-DAF5-45A8-9A04-DFC0CF42A038}">
      <text>
        <r>
          <rPr>
            <b/>
            <sz val="9"/>
            <color indexed="81"/>
            <rFont val="Tahoma"/>
            <family val="2"/>
          </rPr>
          <t>Becky Dzingeleski:</t>
        </r>
        <r>
          <rPr>
            <sz val="9"/>
            <color indexed="81"/>
            <rFont val="Tahoma"/>
            <family val="2"/>
          </rPr>
          <t xml:space="preserve">
Per FOD is a new Unit.  Contributions began in 2018</t>
        </r>
      </text>
    </comment>
    <comment ref="OMP19" authorId="0" shapeId="0" xr:uid="{4655247F-024F-4B67-9FD7-00219169AA0D}">
      <text>
        <r>
          <rPr>
            <b/>
            <sz val="9"/>
            <color indexed="81"/>
            <rFont val="Tahoma"/>
            <family val="2"/>
          </rPr>
          <t>Becky Dzingeleski:</t>
        </r>
        <r>
          <rPr>
            <sz val="9"/>
            <color indexed="81"/>
            <rFont val="Tahoma"/>
            <family val="2"/>
          </rPr>
          <t xml:space="preserve">
Per FOD is a new Unit.  Contributions began in 2018</t>
        </r>
      </text>
    </comment>
    <comment ref="OMT19" authorId="0" shapeId="0" xr:uid="{0ABE4429-B2A1-4C65-AF5A-B3CF722DB509}">
      <text>
        <r>
          <rPr>
            <b/>
            <sz val="9"/>
            <color indexed="81"/>
            <rFont val="Tahoma"/>
            <family val="2"/>
          </rPr>
          <t>Becky Dzingeleski:</t>
        </r>
        <r>
          <rPr>
            <sz val="9"/>
            <color indexed="81"/>
            <rFont val="Tahoma"/>
            <family val="2"/>
          </rPr>
          <t xml:space="preserve">
Per FOD is a new Unit.  Contributions began in 2018</t>
        </r>
      </text>
    </comment>
    <comment ref="OMX19" authorId="0" shapeId="0" xr:uid="{158E6506-4674-488B-B981-D6D5FE687D74}">
      <text>
        <r>
          <rPr>
            <b/>
            <sz val="9"/>
            <color indexed="81"/>
            <rFont val="Tahoma"/>
            <family val="2"/>
          </rPr>
          <t>Becky Dzingeleski:</t>
        </r>
        <r>
          <rPr>
            <sz val="9"/>
            <color indexed="81"/>
            <rFont val="Tahoma"/>
            <family val="2"/>
          </rPr>
          <t xml:space="preserve">
Per FOD is a new Unit.  Contributions began in 2018</t>
        </r>
      </text>
    </comment>
    <comment ref="ONB19" authorId="0" shapeId="0" xr:uid="{512B4BEC-564C-409B-BAFD-CA525D4D583F}">
      <text>
        <r>
          <rPr>
            <b/>
            <sz val="9"/>
            <color indexed="81"/>
            <rFont val="Tahoma"/>
            <family val="2"/>
          </rPr>
          <t>Becky Dzingeleski:</t>
        </r>
        <r>
          <rPr>
            <sz val="9"/>
            <color indexed="81"/>
            <rFont val="Tahoma"/>
            <family val="2"/>
          </rPr>
          <t xml:space="preserve">
Per FOD is a new Unit.  Contributions began in 2018</t>
        </r>
      </text>
    </comment>
    <comment ref="ONF19" authorId="0" shapeId="0" xr:uid="{A6CCF12A-AC03-4383-979A-C1A15E31B103}">
      <text>
        <r>
          <rPr>
            <b/>
            <sz val="9"/>
            <color indexed="81"/>
            <rFont val="Tahoma"/>
            <family val="2"/>
          </rPr>
          <t>Becky Dzingeleski:</t>
        </r>
        <r>
          <rPr>
            <sz val="9"/>
            <color indexed="81"/>
            <rFont val="Tahoma"/>
            <family val="2"/>
          </rPr>
          <t xml:space="preserve">
Per FOD is a new Unit.  Contributions began in 2018</t>
        </r>
      </text>
    </comment>
    <comment ref="ONJ19" authorId="0" shapeId="0" xr:uid="{CC4399C3-0DE3-4773-ACAC-2829782EBE36}">
      <text>
        <r>
          <rPr>
            <b/>
            <sz val="9"/>
            <color indexed="81"/>
            <rFont val="Tahoma"/>
            <family val="2"/>
          </rPr>
          <t>Becky Dzingeleski:</t>
        </r>
        <r>
          <rPr>
            <sz val="9"/>
            <color indexed="81"/>
            <rFont val="Tahoma"/>
            <family val="2"/>
          </rPr>
          <t xml:space="preserve">
Per FOD is a new Unit.  Contributions began in 2018</t>
        </r>
      </text>
    </comment>
    <comment ref="ONN19" authorId="0" shapeId="0" xr:uid="{FDBFBFDC-868D-4FE3-A39A-7A391EE9839C}">
      <text>
        <r>
          <rPr>
            <b/>
            <sz val="9"/>
            <color indexed="81"/>
            <rFont val="Tahoma"/>
            <family val="2"/>
          </rPr>
          <t>Becky Dzingeleski:</t>
        </r>
        <r>
          <rPr>
            <sz val="9"/>
            <color indexed="81"/>
            <rFont val="Tahoma"/>
            <family val="2"/>
          </rPr>
          <t xml:space="preserve">
Per FOD is a new Unit.  Contributions began in 2018</t>
        </r>
      </text>
    </comment>
    <comment ref="ONR19" authorId="0" shapeId="0" xr:uid="{81D1C9CF-C650-4B02-8F60-697AB2134D02}">
      <text>
        <r>
          <rPr>
            <b/>
            <sz val="9"/>
            <color indexed="81"/>
            <rFont val="Tahoma"/>
            <family val="2"/>
          </rPr>
          <t>Becky Dzingeleski:</t>
        </r>
        <r>
          <rPr>
            <sz val="9"/>
            <color indexed="81"/>
            <rFont val="Tahoma"/>
            <family val="2"/>
          </rPr>
          <t xml:space="preserve">
Per FOD is a new Unit.  Contributions began in 2018</t>
        </r>
      </text>
    </comment>
    <comment ref="ONV19" authorId="0" shapeId="0" xr:uid="{1D5B60E4-111A-480D-B0EF-5448D40AD75B}">
      <text>
        <r>
          <rPr>
            <b/>
            <sz val="9"/>
            <color indexed="81"/>
            <rFont val="Tahoma"/>
            <family val="2"/>
          </rPr>
          <t>Becky Dzingeleski:</t>
        </r>
        <r>
          <rPr>
            <sz val="9"/>
            <color indexed="81"/>
            <rFont val="Tahoma"/>
            <family val="2"/>
          </rPr>
          <t xml:space="preserve">
Per FOD is a new Unit.  Contributions began in 2018</t>
        </r>
      </text>
    </comment>
    <comment ref="ONZ19" authorId="0" shapeId="0" xr:uid="{54071D61-192F-4E52-B208-7425EC228E91}">
      <text>
        <r>
          <rPr>
            <b/>
            <sz val="9"/>
            <color indexed="81"/>
            <rFont val="Tahoma"/>
            <family val="2"/>
          </rPr>
          <t>Becky Dzingeleski:</t>
        </r>
        <r>
          <rPr>
            <sz val="9"/>
            <color indexed="81"/>
            <rFont val="Tahoma"/>
            <family val="2"/>
          </rPr>
          <t xml:space="preserve">
Per FOD is a new Unit.  Contributions began in 2018</t>
        </r>
      </text>
    </comment>
    <comment ref="OOD19" authorId="0" shapeId="0" xr:uid="{1024A91F-B42D-4F4F-AE02-CD90A21CD159}">
      <text>
        <r>
          <rPr>
            <b/>
            <sz val="9"/>
            <color indexed="81"/>
            <rFont val="Tahoma"/>
            <family val="2"/>
          </rPr>
          <t>Becky Dzingeleski:</t>
        </r>
        <r>
          <rPr>
            <sz val="9"/>
            <color indexed="81"/>
            <rFont val="Tahoma"/>
            <family val="2"/>
          </rPr>
          <t xml:space="preserve">
Per FOD is a new Unit.  Contributions began in 2018</t>
        </r>
      </text>
    </comment>
    <comment ref="OOH19" authorId="0" shapeId="0" xr:uid="{4A27A02B-A439-4BC8-94B3-8DA0968889E5}">
      <text>
        <r>
          <rPr>
            <b/>
            <sz val="9"/>
            <color indexed="81"/>
            <rFont val="Tahoma"/>
            <family val="2"/>
          </rPr>
          <t>Becky Dzingeleski:</t>
        </r>
        <r>
          <rPr>
            <sz val="9"/>
            <color indexed="81"/>
            <rFont val="Tahoma"/>
            <family val="2"/>
          </rPr>
          <t xml:space="preserve">
Per FOD is a new Unit.  Contributions began in 2018</t>
        </r>
      </text>
    </comment>
    <comment ref="OOL19" authorId="0" shapeId="0" xr:uid="{EB83D726-428C-4F96-AEC6-BE0B0B26D216}">
      <text>
        <r>
          <rPr>
            <b/>
            <sz val="9"/>
            <color indexed="81"/>
            <rFont val="Tahoma"/>
            <family val="2"/>
          </rPr>
          <t>Becky Dzingeleski:</t>
        </r>
        <r>
          <rPr>
            <sz val="9"/>
            <color indexed="81"/>
            <rFont val="Tahoma"/>
            <family val="2"/>
          </rPr>
          <t xml:space="preserve">
Per FOD is a new Unit.  Contributions began in 2018</t>
        </r>
      </text>
    </comment>
    <comment ref="OOP19" authorId="0" shapeId="0" xr:uid="{F2B090B2-47F2-483C-BC83-DB055EE8D2AF}">
      <text>
        <r>
          <rPr>
            <b/>
            <sz val="9"/>
            <color indexed="81"/>
            <rFont val="Tahoma"/>
            <family val="2"/>
          </rPr>
          <t>Becky Dzingeleski:</t>
        </r>
        <r>
          <rPr>
            <sz val="9"/>
            <color indexed="81"/>
            <rFont val="Tahoma"/>
            <family val="2"/>
          </rPr>
          <t xml:space="preserve">
Per FOD is a new Unit.  Contributions began in 2018</t>
        </r>
      </text>
    </comment>
    <comment ref="OOT19" authorId="0" shapeId="0" xr:uid="{87345214-02A7-4F6F-90BD-C8A7A43886B6}">
      <text>
        <r>
          <rPr>
            <b/>
            <sz val="9"/>
            <color indexed="81"/>
            <rFont val="Tahoma"/>
            <family val="2"/>
          </rPr>
          <t>Becky Dzingeleski:</t>
        </r>
        <r>
          <rPr>
            <sz val="9"/>
            <color indexed="81"/>
            <rFont val="Tahoma"/>
            <family val="2"/>
          </rPr>
          <t xml:space="preserve">
Per FOD is a new Unit.  Contributions began in 2018</t>
        </r>
      </text>
    </comment>
    <comment ref="OOX19" authorId="0" shapeId="0" xr:uid="{360CB93C-718B-4541-BF13-76F5377FB9B4}">
      <text>
        <r>
          <rPr>
            <b/>
            <sz val="9"/>
            <color indexed="81"/>
            <rFont val="Tahoma"/>
            <family val="2"/>
          </rPr>
          <t>Becky Dzingeleski:</t>
        </r>
        <r>
          <rPr>
            <sz val="9"/>
            <color indexed="81"/>
            <rFont val="Tahoma"/>
            <family val="2"/>
          </rPr>
          <t xml:space="preserve">
Per FOD is a new Unit.  Contributions began in 2018</t>
        </r>
      </text>
    </comment>
    <comment ref="OPB19" authorId="0" shapeId="0" xr:uid="{8399D155-8BAC-4798-8899-51BDFA93775A}">
      <text>
        <r>
          <rPr>
            <b/>
            <sz val="9"/>
            <color indexed="81"/>
            <rFont val="Tahoma"/>
            <family val="2"/>
          </rPr>
          <t>Becky Dzingeleski:</t>
        </r>
        <r>
          <rPr>
            <sz val="9"/>
            <color indexed="81"/>
            <rFont val="Tahoma"/>
            <family val="2"/>
          </rPr>
          <t xml:space="preserve">
Per FOD is a new Unit.  Contributions began in 2018</t>
        </r>
      </text>
    </comment>
    <comment ref="OPF19" authorId="0" shapeId="0" xr:uid="{848D517B-1A55-41F8-A952-7F30B06C2DD6}">
      <text>
        <r>
          <rPr>
            <b/>
            <sz val="9"/>
            <color indexed="81"/>
            <rFont val="Tahoma"/>
            <family val="2"/>
          </rPr>
          <t>Becky Dzingeleski:</t>
        </r>
        <r>
          <rPr>
            <sz val="9"/>
            <color indexed="81"/>
            <rFont val="Tahoma"/>
            <family val="2"/>
          </rPr>
          <t xml:space="preserve">
Per FOD is a new Unit.  Contributions began in 2018</t>
        </r>
      </text>
    </comment>
    <comment ref="OPJ19" authorId="0" shapeId="0" xr:uid="{0F51F699-5D47-4702-ABD1-3B6F893FA98B}">
      <text>
        <r>
          <rPr>
            <b/>
            <sz val="9"/>
            <color indexed="81"/>
            <rFont val="Tahoma"/>
            <family val="2"/>
          </rPr>
          <t>Becky Dzingeleski:</t>
        </r>
        <r>
          <rPr>
            <sz val="9"/>
            <color indexed="81"/>
            <rFont val="Tahoma"/>
            <family val="2"/>
          </rPr>
          <t xml:space="preserve">
Per FOD is a new Unit.  Contributions began in 2018</t>
        </r>
      </text>
    </comment>
    <comment ref="OPN19" authorId="0" shapeId="0" xr:uid="{8EC41EF4-C550-4A4B-A762-4D4280405CF1}">
      <text>
        <r>
          <rPr>
            <b/>
            <sz val="9"/>
            <color indexed="81"/>
            <rFont val="Tahoma"/>
            <family val="2"/>
          </rPr>
          <t>Becky Dzingeleski:</t>
        </r>
        <r>
          <rPr>
            <sz val="9"/>
            <color indexed="81"/>
            <rFont val="Tahoma"/>
            <family val="2"/>
          </rPr>
          <t xml:space="preserve">
Per FOD is a new Unit.  Contributions began in 2018</t>
        </r>
      </text>
    </comment>
    <comment ref="OPR19" authorId="0" shapeId="0" xr:uid="{6CD7AB2E-165E-48C8-B0D2-D9347A03DF25}">
      <text>
        <r>
          <rPr>
            <b/>
            <sz val="9"/>
            <color indexed="81"/>
            <rFont val="Tahoma"/>
            <family val="2"/>
          </rPr>
          <t>Becky Dzingeleski:</t>
        </r>
        <r>
          <rPr>
            <sz val="9"/>
            <color indexed="81"/>
            <rFont val="Tahoma"/>
            <family val="2"/>
          </rPr>
          <t xml:space="preserve">
Per FOD is a new Unit.  Contributions began in 2018</t>
        </r>
      </text>
    </comment>
    <comment ref="OPV19" authorId="0" shapeId="0" xr:uid="{8B87A12A-3E4F-4ED5-A022-E6F5F0F8C2D3}">
      <text>
        <r>
          <rPr>
            <b/>
            <sz val="9"/>
            <color indexed="81"/>
            <rFont val="Tahoma"/>
            <family val="2"/>
          </rPr>
          <t>Becky Dzingeleski:</t>
        </r>
        <r>
          <rPr>
            <sz val="9"/>
            <color indexed="81"/>
            <rFont val="Tahoma"/>
            <family val="2"/>
          </rPr>
          <t xml:space="preserve">
Per FOD is a new Unit.  Contributions began in 2018</t>
        </r>
      </text>
    </comment>
    <comment ref="OPZ19" authorId="0" shapeId="0" xr:uid="{993957D2-6CC9-4B90-A1B7-57A64BDB2FC5}">
      <text>
        <r>
          <rPr>
            <b/>
            <sz val="9"/>
            <color indexed="81"/>
            <rFont val="Tahoma"/>
            <family val="2"/>
          </rPr>
          <t>Becky Dzingeleski:</t>
        </r>
        <r>
          <rPr>
            <sz val="9"/>
            <color indexed="81"/>
            <rFont val="Tahoma"/>
            <family val="2"/>
          </rPr>
          <t xml:space="preserve">
Per FOD is a new Unit.  Contributions began in 2018</t>
        </r>
      </text>
    </comment>
    <comment ref="OQD19" authorId="0" shapeId="0" xr:uid="{7AB6EEA7-3446-4058-A73D-B058B1FB64F4}">
      <text>
        <r>
          <rPr>
            <b/>
            <sz val="9"/>
            <color indexed="81"/>
            <rFont val="Tahoma"/>
            <family val="2"/>
          </rPr>
          <t>Becky Dzingeleski:</t>
        </r>
        <r>
          <rPr>
            <sz val="9"/>
            <color indexed="81"/>
            <rFont val="Tahoma"/>
            <family val="2"/>
          </rPr>
          <t xml:space="preserve">
Per FOD is a new Unit.  Contributions began in 2018</t>
        </r>
      </text>
    </comment>
    <comment ref="OQH19" authorId="0" shapeId="0" xr:uid="{99042D4D-3AC2-4AA7-83FD-7D60F575E30A}">
      <text>
        <r>
          <rPr>
            <b/>
            <sz val="9"/>
            <color indexed="81"/>
            <rFont val="Tahoma"/>
            <family val="2"/>
          </rPr>
          <t>Becky Dzingeleski:</t>
        </r>
        <r>
          <rPr>
            <sz val="9"/>
            <color indexed="81"/>
            <rFont val="Tahoma"/>
            <family val="2"/>
          </rPr>
          <t xml:space="preserve">
Per FOD is a new Unit.  Contributions began in 2018</t>
        </r>
      </text>
    </comment>
    <comment ref="OQL19" authorId="0" shapeId="0" xr:uid="{C093C1C1-6C29-417B-840F-3BED60CC394E}">
      <text>
        <r>
          <rPr>
            <b/>
            <sz val="9"/>
            <color indexed="81"/>
            <rFont val="Tahoma"/>
            <family val="2"/>
          </rPr>
          <t>Becky Dzingeleski:</t>
        </r>
        <r>
          <rPr>
            <sz val="9"/>
            <color indexed="81"/>
            <rFont val="Tahoma"/>
            <family val="2"/>
          </rPr>
          <t xml:space="preserve">
Per FOD is a new Unit.  Contributions began in 2018</t>
        </r>
      </text>
    </comment>
    <comment ref="OQP19" authorId="0" shapeId="0" xr:uid="{4FF05B59-9301-411A-A7F7-BD10299AAE15}">
      <text>
        <r>
          <rPr>
            <b/>
            <sz val="9"/>
            <color indexed="81"/>
            <rFont val="Tahoma"/>
            <family val="2"/>
          </rPr>
          <t>Becky Dzingeleski:</t>
        </r>
        <r>
          <rPr>
            <sz val="9"/>
            <color indexed="81"/>
            <rFont val="Tahoma"/>
            <family val="2"/>
          </rPr>
          <t xml:space="preserve">
Per FOD is a new Unit.  Contributions began in 2018</t>
        </r>
      </text>
    </comment>
    <comment ref="OQT19" authorId="0" shapeId="0" xr:uid="{D65EB23D-B8B7-4E65-B15E-6797F5D90013}">
      <text>
        <r>
          <rPr>
            <b/>
            <sz val="9"/>
            <color indexed="81"/>
            <rFont val="Tahoma"/>
            <family val="2"/>
          </rPr>
          <t>Becky Dzingeleski:</t>
        </r>
        <r>
          <rPr>
            <sz val="9"/>
            <color indexed="81"/>
            <rFont val="Tahoma"/>
            <family val="2"/>
          </rPr>
          <t xml:space="preserve">
Per FOD is a new Unit.  Contributions began in 2018</t>
        </r>
      </text>
    </comment>
    <comment ref="OQX19" authorId="0" shapeId="0" xr:uid="{5327442C-8943-41E7-AB4F-6048C72021C3}">
      <text>
        <r>
          <rPr>
            <b/>
            <sz val="9"/>
            <color indexed="81"/>
            <rFont val="Tahoma"/>
            <family val="2"/>
          </rPr>
          <t>Becky Dzingeleski:</t>
        </r>
        <r>
          <rPr>
            <sz val="9"/>
            <color indexed="81"/>
            <rFont val="Tahoma"/>
            <family val="2"/>
          </rPr>
          <t xml:space="preserve">
Per FOD is a new Unit.  Contributions began in 2018</t>
        </r>
      </text>
    </comment>
    <comment ref="ORB19" authorId="0" shapeId="0" xr:uid="{0C5CED37-0BDD-4A13-9D40-749B31E116D9}">
      <text>
        <r>
          <rPr>
            <b/>
            <sz val="9"/>
            <color indexed="81"/>
            <rFont val="Tahoma"/>
            <family val="2"/>
          </rPr>
          <t>Becky Dzingeleski:</t>
        </r>
        <r>
          <rPr>
            <sz val="9"/>
            <color indexed="81"/>
            <rFont val="Tahoma"/>
            <family val="2"/>
          </rPr>
          <t xml:space="preserve">
Per FOD is a new Unit.  Contributions began in 2018</t>
        </r>
      </text>
    </comment>
    <comment ref="ORF19" authorId="0" shapeId="0" xr:uid="{10433252-B34E-4C91-B744-72EDA84AFD0C}">
      <text>
        <r>
          <rPr>
            <b/>
            <sz val="9"/>
            <color indexed="81"/>
            <rFont val="Tahoma"/>
            <family val="2"/>
          </rPr>
          <t>Becky Dzingeleski:</t>
        </r>
        <r>
          <rPr>
            <sz val="9"/>
            <color indexed="81"/>
            <rFont val="Tahoma"/>
            <family val="2"/>
          </rPr>
          <t xml:space="preserve">
Per FOD is a new Unit.  Contributions began in 2018</t>
        </r>
      </text>
    </comment>
    <comment ref="ORJ19" authorId="0" shapeId="0" xr:uid="{564D56E1-84C5-466E-93BD-001683029728}">
      <text>
        <r>
          <rPr>
            <b/>
            <sz val="9"/>
            <color indexed="81"/>
            <rFont val="Tahoma"/>
            <family val="2"/>
          </rPr>
          <t>Becky Dzingeleski:</t>
        </r>
        <r>
          <rPr>
            <sz val="9"/>
            <color indexed="81"/>
            <rFont val="Tahoma"/>
            <family val="2"/>
          </rPr>
          <t xml:space="preserve">
Per FOD is a new Unit.  Contributions began in 2018</t>
        </r>
      </text>
    </comment>
    <comment ref="ORN19" authorId="0" shapeId="0" xr:uid="{C283D315-0567-4697-9A55-9C3C2CC647EF}">
      <text>
        <r>
          <rPr>
            <b/>
            <sz val="9"/>
            <color indexed="81"/>
            <rFont val="Tahoma"/>
            <family val="2"/>
          </rPr>
          <t>Becky Dzingeleski:</t>
        </r>
        <r>
          <rPr>
            <sz val="9"/>
            <color indexed="81"/>
            <rFont val="Tahoma"/>
            <family val="2"/>
          </rPr>
          <t xml:space="preserve">
Per FOD is a new Unit.  Contributions began in 2018</t>
        </r>
      </text>
    </comment>
    <comment ref="ORR19" authorId="0" shapeId="0" xr:uid="{B89DA0D3-3F71-4044-A21F-F7422E938454}">
      <text>
        <r>
          <rPr>
            <b/>
            <sz val="9"/>
            <color indexed="81"/>
            <rFont val="Tahoma"/>
            <family val="2"/>
          </rPr>
          <t>Becky Dzingeleski:</t>
        </r>
        <r>
          <rPr>
            <sz val="9"/>
            <color indexed="81"/>
            <rFont val="Tahoma"/>
            <family val="2"/>
          </rPr>
          <t xml:space="preserve">
Per FOD is a new Unit.  Contributions began in 2018</t>
        </r>
      </text>
    </comment>
    <comment ref="ORV19" authorId="0" shapeId="0" xr:uid="{7A26668D-D878-4B49-9913-C749F972E7C5}">
      <text>
        <r>
          <rPr>
            <b/>
            <sz val="9"/>
            <color indexed="81"/>
            <rFont val="Tahoma"/>
            <family val="2"/>
          </rPr>
          <t>Becky Dzingeleski:</t>
        </r>
        <r>
          <rPr>
            <sz val="9"/>
            <color indexed="81"/>
            <rFont val="Tahoma"/>
            <family val="2"/>
          </rPr>
          <t xml:space="preserve">
Per FOD is a new Unit.  Contributions began in 2018</t>
        </r>
      </text>
    </comment>
    <comment ref="ORZ19" authorId="0" shapeId="0" xr:uid="{4EBCE1CA-9DEA-46D5-9B7E-EEDF4440783E}">
      <text>
        <r>
          <rPr>
            <b/>
            <sz val="9"/>
            <color indexed="81"/>
            <rFont val="Tahoma"/>
            <family val="2"/>
          </rPr>
          <t>Becky Dzingeleski:</t>
        </r>
        <r>
          <rPr>
            <sz val="9"/>
            <color indexed="81"/>
            <rFont val="Tahoma"/>
            <family val="2"/>
          </rPr>
          <t xml:space="preserve">
Per FOD is a new Unit.  Contributions began in 2018</t>
        </r>
      </text>
    </comment>
    <comment ref="OSD19" authorId="0" shapeId="0" xr:uid="{B06B1D74-D453-4369-8144-840E805CBFA7}">
      <text>
        <r>
          <rPr>
            <b/>
            <sz val="9"/>
            <color indexed="81"/>
            <rFont val="Tahoma"/>
            <family val="2"/>
          </rPr>
          <t>Becky Dzingeleski:</t>
        </r>
        <r>
          <rPr>
            <sz val="9"/>
            <color indexed="81"/>
            <rFont val="Tahoma"/>
            <family val="2"/>
          </rPr>
          <t xml:space="preserve">
Per FOD is a new Unit.  Contributions began in 2018</t>
        </r>
      </text>
    </comment>
    <comment ref="OSH19" authorId="0" shapeId="0" xr:uid="{AD676594-A4B8-4081-9132-B2E8F2D51BEC}">
      <text>
        <r>
          <rPr>
            <b/>
            <sz val="9"/>
            <color indexed="81"/>
            <rFont val="Tahoma"/>
            <family val="2"/>
          </rPr>
          <t>Becky Dzingeleski:</t>
        </r>
        <r>
          <rPr>
            <sz val="9"/>
            <color indexed="81"/>
            <rFont val="Tahoma"/>
            <family val="2"/>
          </rPr>
          <t xml:space="preserve">
Per FOD is a new Unit.  Contributions began in 2018</t>
        </r>
      </text>
    </comment>
    <comment ref="OSL19" authorId="0" shapeId="0" xr:uid="{DAE7CFE0-4365-44A5-98AA-ACCACFADEFE9}">
      <text>
        <r>
          <rPr>
            <b/>
            <sz val="9"/>
            <color indexed="81"/>
            <rFont val="Tahoma"/>
            <family val="2"/>
          </rPr>
          <t>Becky Dzingeleski:</t>
        </r>
        <r>
          <rPr>
            <sz val="9"/>
            <color indexed="81"/>
            <rFont val="Tahoma"/>
            <family val="2"/>
          </rPr>
          <t xml:space="preserve">
Per FOD is a new Unit.  Contributions began in 2018</t>
        </r>
      </text>
    </comment>
    <comment ref="OSP19" authorId="0" shapeId="0" xr:uid="{3C491D0C-2459-44E3-ABD3-9CD7676BC7ED}">
      <text>
        <r>
          <rPr>
            <b/>
            <sz val="9"/>
            <color indexed="81"/>
            <rFont val="Tahoma"/>
            <family val="2"/>
          </rPr>
          <t>Becky Dzingeleski:</t>
        </r>
        <r>
          <rPr>
            <sz val="9"/>
            <color indexed="81"/>
            <rFont val="Tahoma"/>
            <family val="2"/>
          </rPr>
          <t xml:space="preserve">
Per FOD is a new Unit.  Contributions began in 2018</t>
        </r>
      </text>
    </comment>
    <comment ref="OST19" authorId="0" shapeId="0" xr:uid="{F46D54AB-D7D3-4504-AAE6-ECFC004D7295}">
      <text>
        <r>
          <rPr>
            <b/>
            <sz val="9"/>
            <color indexed="81"/>
            <rFont val="Tahoma"/>
            <family val="2"/>
          </rPr>
          <t>Becky Dzingeleski:</t>
        </r>
        <r>
          <rPr>
            <sz val="9"/>
            <color indexed="81"/>
            <rFont val="Tahoma"/>
            <family val="2"/>
          </rPr>
          <t xml:space="preserve">
Per FOD is a new Unit.  Contributions began in 2018</t>
        </r>
      </text>
    </comment>
    <comment ref="OSX19" authorId="0" shapeId="0" xr:uid="{524A027D-7FBF-4902-95E3-44046F8908C2}">
      <text>
        <r>
          <rPr>
            <b/>
            <sz val="9"/>
            <color indexed="81"/>
            <rFont val="Tahoma"/>
            <family val="2"/>
          </rPr>
          <t>Becky Dzingeleski:</t>
        </r>
        <r>
          <rPr>
            <sz val="9"/>
            <color indexed="81"/>
            <rFont val="Tahoma"/>
            <family val="2"/>
          </rPr>
          <t xml:space="preserve">
Per FOD is a new Unit.  Contributions began in 2018</t>
        </r>
      </text>
    </comment>
    <comment ref="OTB19" authorId="0" shapeId="0" xr:uid="{A258B454-0E7B-4A30-B11B-5E6132AB18E2}">
      <text>
        <r>
          <rPr>
            <b/>
            <sz val="9"/>
            <color indexed="81"/>
            <rFont val="Tahoma"/>
            <family val="2"/>
          </rPr>
          <t>Becky Dzingeleski:</t>
        </r>
        <r>
          <rPr>
            <sz val="9"/>
            <color indexed="81"/>
            <rFont val="Tahoma"/>
            <family val="2"/>
          </rPr>
          <t xml:space="preserve">
Per FOD is a new Unit.  Contributions began in 2018</t>
        </r>
      </text>
    </comment>
    <comment ref="OTF19" authorId="0" shapeId="0" xr:uid="{BC7BE572-87BD-480C-B870-2EBD5D68582D}">
      <text>
        <r>
          <rPr>
            <b/>
            <sz val="9"/>
            <color indexed="81"/>
            <rFont val="Tahoma"/>
            <family val="2"/>
          </rPr>
          <t>Becky Dzingeleski:</t>
        </r>
        <r>
          <rPr>
            <sz val="9"/>
            <color indexed="81"/>
            <rFont val="Tahoma"/>
            <family val="2"/>
          </rPr>
          <t xml:space="preserve">
Per FOD is a new Unit.  Contributions began in 2018</t>
        </r>
      </text>
    </comment>
    <comment ref="OTJ19" authorId="0" shapeId="0" xr:uid="{AF25DBE8-BCFD-4309-9C3B-2716526F3CF9}">
      <text>
        <r>
          <rPr>
            <b/>
            <sz val="9"/>
            <color indexed="81"/>
            <rFont val="Tahoma"/>
            <family val="2"/>
          </rPr>
          <t>Becky Dzingeleski:</t>
        </r>
        <r>
          <rPr>
            <sz val="9"/>
            <color indexed="81"/>
            <rFont val="Tahoma"/>
            <family val="2"/>
          </rPr>
          <t xml:space="preserve">
Per FOD is a new Unit.  Contributions began in 2018</t>
        </r>
      </text>
    </comment>
    <comment ref="OTN19" authorId="0" shapeId="0" xr:uid="{1759B4C8-F516-41A6-A9A1-7840134888BE}">
      <text>
        <r>
          <rPr>
            <b/>
            <sz val="9"/>
            <color indexed="81"/>
            <rFont val="Tahoma"/>
            <family val="2"/>
          </rPr>
          <t>Becky Dzingeleski:</t>
        </r>
        <r>
          <rPr>
            <sz val="9"/>
            <color indexed="81"/>
            <rFont val="Tahoma"/>
            <family val="2"/>
          </rPr>
          <t xml:space="preserve">
Per FOD is a new Unit.  Contributions began in 2018</t>
        </r>
      </text>
    </comment>
    <comment ref="OTR19" authorId="0" shapeId="0" xr:uid="{EA41C387-DA51-41AF-A650-D3F598F09AF6}">
      <text>
        <r>
          <rPr>
            <b/>
            <sz val="9"/>
            <color indexed="81"/>
            <rFont val="Tahoma"/>
            <family val="2"/>
          </rPr>
          <t>Becky Dzingeleski:</t>
        </r>
        <r>
          <rPr>
            <sz val="9"/>
            <color indexed="81"/>
            <rFont val="Tahoma"/>
            <family val="2"/>
          </rPr>
          <t xml:space="preserve">
Per FOD is a new Unit.  Contributions began in 2018</t>
        </r>
      </text>
    </comment>
    <comment ref="OTV19" authorId="0" shapeId="0" xr:uid="{15C4376C-C445-4844-95D4-F2D045DC8DBC}">
      <text>
        <r>
          <rPr>
            <b/>
            <sz val="9"/>
            <color indexed="81"/>
            <rFont val="Tahoma"/>
            <family val="2"/>
          </rPr>
          <t>Becky Dzingeleski:</t>
        </r>
        <r>
          <rPr>
            <sz val="9"/>
            <color indexed="81"/>
            <rFont val="Tahoma"/>
            <family val="2"/>
          </rPr>
          <t xml:space="preserve">
Per FOD is a new Unit.  Contributions began in 2018</t>
        </r>
      </text>
    </comment>
    <comment ref="OTZ19" authorId="0" shapeId="0" xr:uid="{92967CC4-4524-493E-B844-30083FF1097F}">
      <text>
        <r>
          <rPr>
            <b/>
            <sz val="9"/>
            <color indexed="81"/>
            <rFont val="Tahoma"/>
            <family val="2"/>
          </rPr>
          <t>Becky Dzingeleski:</t>
        </r>
        <r>
          <rPr>
            <sz val="9"/>
            <color indexed="81"/>
            <rFont val="Tahoma"/>
            <family val="2"/>
          </rPr>
          <t xml:space="preserve">
Per FOD is a new Unit.  Contributions began in 2018</t>
        </r>
      </text>
    </comment>
    <comment ref="OUD19" authorId="0" shapeId="0" xr:uid="{038212B7-7CB2-4335-831D-BBC47EC9FC91}">
      <text>
        <r>
          <rPr>
            <b/>
            <sz val="9"/>
            <color indexed="81"/>
            <rFont val="Tahoma"/>
            <family val="2"/>
          </rPr>
          <t>Becky Dzingeleski:</t>
        </r>
        <r>
          <rPr>
            <sz val="9"/>
            <color indexed="81"/>
            <rFont val="Tahoma"/>
            <family val="2"/>
          </rPr>
          <t xml:space="preserve">
Per FOD is a new Unit.  Contributions began in 2018</t>
        </r>
      </text>
    </comment>
    <comment ref="OUH19" authorId="0" shapeId="0" xr:uid="{40F3872F-3BB9-4738-9EA3-91302CF5EEF6}">
      <text>
        <r>
          <rPr>
            <b/>
            <sz val="9"/>
            <color indexed="81"/>
            <rFont val="Tahoma"/>
            <family val="2"/>
          </rPr>
          <t>Becky Dzingeleski:</t>
        </r>
        <r>
          <rPr>
            <sz val="9"/>
            <color indexed="81"/>
            <rFont val="Tahoma"/>
            <family val="2"/>
          </rPr>
          <t xml:space="preserve">
Per FOD is a new Unit.  Contributions began in 2018</t>
        </r>
      </text>
    </comment>
    <comment ref="OUL19" authorId="0" shapeId="0" xr:uid="{20A50750-5148-4AA6-9BBA-C209574464D3}">
      <text>
        <r>
          <rPr>
            <b/>
            <sz val="9"/>
            <color indexed="81"/>
            <rFont val="Tahoma"/>
            <family val="2"/>
          </rPr>
          <t>Becky Dzingeleski:</t>
        </r>
        <r>
          <rPr>
            <sz val="9"/>
            <color indexed="81"/>
            <rFont val="Tahoma"/>
            <family val="2"/>
          </rPr>
          <t xml:space="preserve">
Per FOD is a new Unit.  Contributions began in 2018</t>
        </r>
      </text>
    </comment>
    <comment ref="OUP19" authorId="0" shapeId="0" xr:uid="{DB493148-EEEA-4FA9-AB13-07C7D5684804}">
      <text>
        <r>
          <rPr>
            <b/>
            <sz val="9"/>
            <color indexed="81"/>
            <rFont val="Tahoma"/>
            <family val="2"/>
          </rPr>
          <t>Becky Dzingeleski:</t>
        </r>
        <r>
          <rPr>
            <sz val="9"/>
            <color indexed="81"/>
            <rFont val="Tahoma"/>
            <family val="2"/>
          </rPr>
          <t xml:space="preserve">
Per FOD is a new Unit.  Contributions began in 2018</t>
        </r>
      </text>
    </comment>
    <comment ref="OUT19" authorId="0" shapeId="0" xr:uid="{8E587756-1DEC-4F4D-8CEB-F988D66C7F7D}">
      <text>
        <r>
          <rPr>
            <b/>
            <sz val="9"/>
            <color indexed="81"/>
            <rFont val="Tahoma"/>
            <family val="2"/>
          </rPr>
          <t>Becky Dzingeleski:</t>
        </r>
        <r>
          <rPr>
            <sz val="9"/>
            <color indexed="81"/>
            <rFont val="Tahoma"/>
            <family val="2"/>
          </rPr>
          <t xml:space="preserve">
Per FOD is a new Unit.  Contributions began in 2018</t>
        </r>
      </text>
    </comment>
    <comment ref="OUX19" authorId="0" shapeId="0" xr:uid="{DF97746A-F1FB-44F9-8A6B-9C7349A8F3AA}">
      <text>
        <r>
          <rPr>
            <b/>
            <sz val="9"/>
            <color indexed="81"/>
            <rFont val="Tahoma"/>
            <family val="2"/>
          </rPr>
          <t>Becky Dzingeleski:</t>
        </r>
        <r>
          <rPr>
            <sz val="9"/>
            <color indexed="81"/>
            <rFont val="Tahoma"/>
            <family val="2"/>
          </rPr>
          <t xml:space="preserve">
Per FOD is a new Unit.  Contributions began in 2018</t>
        </r>
      </text>
    </comment>
    <comment ref="OVB19" authorId="0" shapeId="0" xr:uid="{CBCE2AAE-9547-4D6A-A495-85DAE41F7BD8}">
      <text>
        <r>
          <rPr>
            <b/>
            <sz val="9"/>
            <color indexed="81"/>
            <rFont val="Tahoma"/>
            <family val="2"/>
          </rPr>
          <t>Becky Dzingeleski:</t>
        </r>
        <r>
          <rPr>
            <sz val="9"/>
            <color indexed="81"/>
            <rFont val="Tahoma"/>
            <family val="2"/>
          </rPr>
          <t xml:space="preserve">
Per FOD is a new Unit.  Contributions began in 2018</t>
        </r>
      </text>
    </comment>
    <comment ref="OVF19" authorId="0" shapeId="0" xr:uid="{2A827219-CC8C-4C11-B5B6-FEA7C09C1056}">
      <text>
        <r>
          <rPr>
            <b/>
            <sz val="9"/>
            <color indexed="81"/>
            <rFont val="Tahoma"/>
            <family val="2"/>
          </rPr>
          <t>Becky Dzingeleski:</t>
        </r>
        <r>
          <rPr>
            <sz val="9"/>
            <color indexed="81"/>
            <rFont val="Tahoma"/>
            <family val="2"/>
          </rPr>
          <t xml:space="preserve">
Per FOD is a new Unit.  Contributions began in 2018</t>
        </r>
      </text>
    </comment>
    <comment ref="OVJ19" authorId="0" shapeId="0" xr:uid="{AFEDF380-A476-42D6-870F-DFC38DAA6894}">
      <text>
        <r>
          <rPr>
            <b/>
            <sz val="9"/>
            <color indexed="81"/>
            <rFont val="Tahoma"/>
            <family val="2"/>
          </rPr>
          <t>Becky Dzingeleski:</t>
        </r>
        <r>
          <rPr>
            <sz val="9"/>
            <color indexed="81"/>
            <rFont val="Tahoma"/>
            <family val="2"/>
          </rPr>
          <t xml:space="preserve">
Per FOD is a new Unit.  Contributions began in 2018</t>
        </r>
      </text>
    </comment>
    <comment ref="OVN19" authorId="0" shapeId="0" xr:uid="{606694E2-C5A0-4569-8E33-25A808384F01}">
      <text>
        <r>
          <rPr>
            <b/>
            <sz val="9"/>
            <color indexed="81"/>
            <rFont val="Tahoma"/>
            <family val="2"/>
          </rPr>
          <t>Becky Dzingeleski:</t>
        </r>
        <r>
          <rPr>
            <sz val="9"/>
            <color indexed="81"/>
            <rFont val="Tahoma"/>
            <family val="2"/>
          </rPr>
          <t xml:space="preserve">
Per FOD is a new Unit.  Contributions began in 2018</t>
        </r>
      </text>
    </comment>
    <comment ref="OVR19" authorId="0" shapeId="0" xr:uid="{4F619D01-82F9-4584-B0AD-6120B1746F39}">
      <text>
        <r>
          <rPr>
            <b/>
            <sz val="9"/>
            <color indexed="81"/>
            <rFont val="Tahoma"/>
            <family val="2"/>
          </rPr>
          <t>Becky Dzingeleski:</t>
        </r>
        <r>
          <rPr>
            <sz val="9"/>
            <color indexed="81"/>
            <rFont val="Tahoma"/>
            <family val="2"/>
          </rPr>
          <t xml:space="preserve">
Per FOD is a new Unit.  Contributions began in 2018</t>
        </r>
      </text>
    </comment>
    <comment ref="OVV19" authorId="0" shapeId="0" xr:uid="{ACC55B72-6864-40BE-B431-4FB179D5810E}">
      <text>
        <r>
          <rPr>
            <b/>
            <sz val="9"/>
            <color indexed="81"/>
            <rFont val="Tahoma"/>
            <family val="2"/>
          </rPr>
          <t>Becky Dzingeleski:</t>
        </r>
        <r>
          <rPr>
            <sz val="9"/>
            <color indexed="81"/>
            <rFont val="Tahoma"/>
            <family val="2"/>
          </rPr>
          <t xml:space="preserve">
Per FOD is a new Unit.  Contributions began in 2018</t>
        </r>
      </text>
    </comment>
    <comment ref="OVZ19" authorId="0" shapeId="0" xr:uid="{1D12D5DD-97D0-429C-AF3F-B00377CE43CE}">
      <text>
        <r>
          <rPr>
            <b/>
            <sz val="9"/>
            <color indexed="81"/>
            <rFont val="Tahoma"/>
            <family val="2"/>
          </rPr>
          <t>Becky Dzingeleski:</t>
        </r>
        <r>
          <rPr>
            <sz val="9"/>
            <color indexed="81"/>
            <rFont val="Tahoma"/>
            <family val="2"/>
          </rPr>
          <t xml:space="preserve">
Per FOD is a new Unit.  Contributions began in 2018</t>
        </r>
      </text>
    </comment>
    <comment ref="OWD19" authorId="0" shapeId="0" xr:uid="{F372F496-5A9C-43F7-BBC9-FA5911852945}">
      <text>
        <r>
          <rPr>
            <b/>
            <sz val="9"/>
            <color indexed="81"/>
            <rFont val="Tahoma"/>
            <family val="2"/>
          </rPr>
          <t>Becky Dzingeleski:</t>
        </r>
        <r>
          <rPr>
            <sz val="9"/>
            <color indexed="81"/>
            <rFont val="Tahoma"/>
            <family val="2"/>
          </rPr>
          <t xml:space="preserve">
Per FOD is a new Unit.  Contributions began in 2018</t>
        </r>
      </text>
    </comment>
    <comment ref="OWH19" authorId="0" shapeId="0" xr:uid="{B7A1DE6D-7E59-4ED3-A298-E32CC37C28E7}">
      <text>
        <r>
          <rPr>
            <b/>
            <sz val="9"/>
            <color indexed="81"/>
            <rFont val="Tahoma"/>
            <family val="2"/>
          </rPr>
          <t>Becky Dzingeleski:</t>
        </r>
        <r>
          <rPr>
            <sz val="9"/>
            <color indexed="81"/>
            <rFont val="Tahoma"/>
            <family val="2"/>
          </rPr>
          <t xml:space="preserve">
Per FOD is a new Unit.  Contributions began in 2018</t>
        </r>
      </text>
    </comment>
    <comment ref="OWL19" authorId="0" shapeId="0" xr:uid="{3C86B5EA-D703-4183-9519-61B1FB7DF093}">
      <text>
        <r>
          <rPr>
            <b/>
            <sz val="9"/>
            <color indexed="81"/>
            <rFont val="Tahoma"/>
            <family val="2"/>
          </rPr>
          <t>Becky Dzingeleski:</t>
        </r>
        <r>
          <rPr>
            <sz val="9"/>
            <color indexed="81"/>
            <rFont val="Tahoma"/>
            <family val="2"/>
          </rPr>
          <t xml:space="preserve">
Per FOD is a new Unit.  Contributions began in 2018</t>
        </r>
      </text>
    </comment>
    <comment ref="OWP19" authorId="0" shapeId="0" xr:uid="{E16C459F-1821-4175-B56C-756FF8CF9305}">
      <text>
        <r>
          <rPr>
            <b/>
            <sz val="9"/>
            <color indexed="81"/>
            <rFont val="Tahoma"/>
            <family val="2"/>
          </rPr>
          <t>Becky Dzingeleski:</t>
        </r>
        <r>
          <rPr>
            <sz val="9"/>
            <color indexed="81"/>
            <rFont val="Tahoma"/>
            <family val="2"/>
          </rPr>
          <t xml:space="preserve">
Per FOD is a new Unit.  Contributions began in 2018</t>
        </r>
      </text>
    </comment>
    <comment ref="OWT19" authorId="0" shapeId="0" xr:uid="{C045163F-3A15-4F93-85EB-B6A68B1B9F31}">
      <text>
        <r>
          <rPr>
            <b/>
            <sz val="9"/>
            <color indexed="81"/>
            <rFont val="Tahoma"/>
            <family val="2"/>
          </rPr>
          <t>Becky Dzingeleski:</t>
        </r>
        <r>
          <rPr>
            <sz val="9"/>
            <color indexed="81"/>
            <rFont val="Tahoma"/>
            <family val="2"/>
          </rPr>
          <t xml:space="preserve">
Per FOD is a new Unit.  Contributions began in 2018</t>
        </r>
      </text>
    </comment>
    <comment ref="OWX19" authorId="0" shapeId="0" xr:uid="{78C9D113-7723-4D09-BF0B-F8EC1E2D8DCA}">
      <text>
        <r>
          <rPr>
            <b/>
            <sz val="9"/>
            <color indexed="81"/>
            <rFont val="Tahoma"/>
            <family val="2"/>
          </rPr>
          <t>Becky Dzingeleski:</t>
        </r>
        <r>
          <rPr>
            <sz val="9"/>
            <color indexed="81"/>
            <rFont val="Tahoma"/>
            <family val="2"/>
          </rPr>
          <t xml:space="preserve">
Per FOD is a new Unit.  Contributions began in 2018</t>
        </r>
      </text>
    </comment>
    <comment ref="OXB19" authorId="0" shapeId="0" xr:uid="{F574ACD7-C101-4EDA-8F7A-D670AF229B72}">
      <text>
        <r>
          <rPr>
            <b/>
            <sz val="9"/>
            <color indexed="81"/>
            <rFont val="Tahoma"/>
            <family val="2"/>
          </rPr>
          <t>Becky Dzingeleski:</t>
        </r>
        <r>
          <rPr>
            <sz val="9"/>
            <color indexed="81"/>
            <rFont val="Tahoma"/>
            <family val="2"/>
          </rPr>
          <t xml:space="preserve">
Per FOD is a new Unit.  Contributions began in 2018</t>
        </r>
      </text>
    </comment>
    <comment ref="OXF19" authorId="0" shapeId="0" xr:uid="{B20C2EF8-4808-4923-858C-07EB7FA8D3D7}">
      <text>
        <r>
          <rPr>
            <b/>
            <sz val="9"/>
            <color indexed="81"/>
            <rFont val="Tahoma"/>
            <family val="2"/>
          </rPr>
          <t>Becky Dzingeleski:</t>
        </r>
        <r>
          <rPr>
            <sz val="9"/>
            <color indexed="81"/>
            <rFont val="Tahoma"/>
            <family val="2"/>
          </rPr>
          <t xml:space="preserve">
Per FOD is a new Unit.  Contributions began in 2018</t>
        </r>
      </text>
    </comment>
    <comment ref="OXJ19" authorId="0" shapeId="0" xr:uid="{3197D5DA-9FBC-4C42-94B0-26ACA621647A}">
      <text>
        <r>
          <rPr>
            <b/>
            <sz val="9"/>
            <color indexed="81"/>
            <rFont val="Tahoma"/>
            <family val="2"/>
          </rPr>
          <t>Becky Dzingeleski:</t>
        </r>
        <r>
          <rPr>
            <sz val="9"/>
            <color indexed="81"/>
            <rFont val="Tahoma"/>
            <family val="2"/>
          </rPr>
          <t xml:space="preserve">
Per FOD is a new Unit.  Contributions began in 2018</t>
        </r>
      </text>
    </comment>
    <comment ref="OXN19" authorId="0" shapeId="0" xr:uid="{9031B44E-B9EC-479D-9719-D353C84ECCB7}">
      <text>
        <r>
          <rPr>
            <b/>
            <sz val="9"/>
            <color indexed="81"/>
            <rFont val="Tahoma"/>
            <family val="2"/>
          </rPr>
          <t>Becky Dzingeleski:</t>
        </r>
        <r>
          <rPr>
            <sz val="9"/>
            <color indexed="81"/>
            <rFont val="Tahoma"/>
            <family val="2"/>
          </rPr>
          <t xml:space="preserve">
Per FOD is a new Unit.  Contributions began in 2018</t>
        </r>
      </text>
    </comment>
    <comment ref="OXR19" authorId="0" shapeId="0" xr:uid="{9C5A85FE-C871-4445-ADE8-DF9AB00733B9}">
      <text>
        <r>
          <rPr>
            <b/>
            <sz val="9"/>
            <color indexed="81"/>
            <rFont val="Tahoma"/>
            <family val="2"/>
          </rPr>
          <t>Becky Dzingeleski:</t>
        </r>
        <r>
          <rPr>
            <sz val="9"/>
            <color indexed="81"/>
            <rFont val="Tahoma"/>
            <family val="2"/>
          </rPr>
          <t xml:space="preserve">
Per FOD is a new Unit.  Contributions began in 2018</t>
        </r>
      </text>
    </comment>
    <comment ref="OXV19" authorId="0" shapeId="0" xr:uid="{53A0154F-E685-4BD1-990C-A0A512564E58}">
      <text>
        <r>
          <rPr>
            <b/>
            <sz val="9"/>
            <color indexed="81"/>
            <rFont val="Tahoma"/>
            <family val="2"/>
          </rPr>
          <t>Becky Dzingeleski:</t>
        </r>
        <r>
          <rPr>
            <sz val="9"/>
            <color indexed="81"/>
            <rFont val="Tahoma"/>
            <family val="2"/>
          </rPr>
          <t xml:space="preserve">
Per FOD is a new Unit.  Contributions began in 2018</t>
        </r>
      </text>
    </comment>
    <comment ref="OXZ19" authorId="0" shapeId="0" xr:uid="{FCA708E1-35A8-4612-8A6C-58E2936BAE88}">
      <text>
        <r>
          <rPr>
            <b/>
            <sz val="9"/>
            <color indexed="81"/>
            <rFont val="Tahoma"/>
            <family val="2"/>
          </rPr>
          <t>Becky Dzingeleski:</t>
        </r>
        <r>
          <rPr>
            <sz val="9"/>
            <color indexed="81"/>
            <rFont val="Tahoma"/>
            <family val="2"/>
          </rPr>
          <t xml:space="preserve">
Per FOD is a new Unit.  Contributions began in 2018</t>
        </r>
      </text>
    </comment>
    <comment ref="OYD19" authorId="0" shapeId="0" xr:uid="{DDBDC337-F273-4E3B-99B5-0D8CF5F37B77}">
      <text>
        <r>
          <rPr>
            <b/>
            <sz val="9"/>
            <color indexed="81"/>
            <rFont val="Tahoma"/>
            <family val="2"/>
          </rPr>
          <t>Becky Dzingeleski:</t>
        </r>
        <r>
          <rPr>
            <sz val="9"/>
            <color indexed="81"/>
            <rFont val="Tahoma"/>
            <family val="2"/>
          </rPr>
          <t xml:space="preserve">
Per FOD is a new Unit.  Contributions began in 2018</t>
        </r>
      </text>
    </comment>
    <comment ref="OYH19" authorId="0" shapeId="0" xr:uid="{1F8EE3B9-C5D4-4E03-AC4E-A2CEDF3F445A}">
      <text>
        <r>
          <rPr>
            <b/>
            <sz val="9"/>
            <color indexed="81"/>
            <rFont val="Tahoma"/>
            <family val="2"/>
          </rPr>
          <t>Becky Dzingeleski:</t>
        </r>
        <r>
          <rPr>
            <sz val="9"/>
            <color indexed="81"/>
            <rFont val="Tahoma"/>
            <family val="2"/>
          </rPr>
          <t xml:space="preserve">
Per FOD is a new Unit.  Contributions began in 2018</t>
        </r>
      </text>
    </comment>
    <comment ref="OYL19" authorId="0" shapeId="0" xr:uid="{08572A55-8D30-4B67-96E1-5C0A90B976F9}">
      <text>
        <r>
          <rPr>
            <b/>
            <sz val="9"/>
            <color indexed="81"/>
            <rFont val="Tahoma"/>
            <family val="2"/>
          </rPr>
          <t>Becky Dzingeleski:</t>
        </r>
        <r>
          <rPr>
            <sz val="9"/>
            <color indexed="81"/>
            <rFont val="Tahoma"/>
            <family val="2"/>
          </rPr>
          <t xml:space="preserve">
Per FOD is a new Unit.  Contributions began in 2018</t>
        </r>
      </text>
    </comment>
    <comment ref="OYP19" authorId="0" shapeId="0" xr:uid="{1C01EAA2-0283-4C34-8DC9-3CD2140A12D1}">
      <text>
        <r>
          <rPr>
            <b/>
            <sz val="9"/>
            <color indexed="81"/>
            <rFont val="Tahoma"/>
            <family val="2"/>
          </rPr>
          <t>Becky Dzingeleski:</t>
        </r>
        <r>
          <rPr>
            <sz val="9"/>
            <color indexed="81"/>
            <rFont val="Tahoma"/>
            <family val="2"/>
          </rPr>
          <t xml:space="preserve">
Per FOD is a new Unit.  Contributions began in 2018</t>
        </r>
      </text>
    </comment>
    <comment ref="OYT19" authorId="0" shapeId="0" xr:uid="{49192F95-86CC-4A92-BAB5-DD918A106108}">
      <text>
        <r>
          <rPr>
            <b/>
            <sz val="9"/>
            <color indexed="81"/>
            <rFont val="Tahoma"/>
            <family val="2"/>
          </rPr>
          <t>Becky Dzingeleski:</t>
        </r>
        <r>
          <rPr>
            <sz val="9"/>
            <color indexed="81"/>
            <rFont val="Tahoma"/>
            <family val="2"/>
          </rPr>
          <t xml:space="preserve">
Per FOD is a new Unit.  Contributions began in 2018</t>
        </r>
      </text>
    </comment>
    <comment ref="OYX19" authorId="0" shapeId="0" xr:uid="{2425A60C-B704-459D-98DA-CD619D1D1773}">
      <text>
        <r>
          <rPr>
            <b/>
            <sz val="9"/>
            <color indexed="81"/>
            <rFont val="Tahoma"/>
            <family val="2"/>
          </rPr>
          <t>Becky Dzingeleski:</t>
        </r>
        <r>
          <rPr>
            <sz val="9"/>
            <color indexed="81"/>
            <rFont val="Tahoma"/>
            <family val="2"/>
          </rPr>
          <t xml:space="preserve">
Per FOD is a new Unit.  Contributions began in 2018</t>
        </r>
      </text>
    </comment>
    <comment ref="OZB19" authorId="0" shapeId="0" xr:uid="{8FBFA1BC-5DAD-4998-94DC-2DB3D9562FBC}">
      <text>
        <r>
          <rPr>
            <b/>
            <sz val="9"/>
            <color indexed="81"/>
            <rFont val="Tahoma"/>
            <family val="2"/>
          </rPr>
          <t>Becky Dzingeleski:</t>
        </r>
        <r>
          <rPr>
            <sz val="9"/>
            <color indexed="81"/>
            <rFont val="Tahoma"/>
            <family val="2"/>
          </rPr>
          <t xml:space="preserve">
Per FOD is a new Unit.  Contributions began in 2018</t>
        </r>
      </text>
    </comment>
    <comment ref="OZF19" authorId="0" shapeId="0" xr:uid="{6072F43F-18DC-423F-B07F-8DBF4EBCED0C}">
      <text>
        <r>
          <rPr>
            <b/>
            <sz val="9"/>
            <color indexed="81"/>
            <rFont val="Tahoma"/>
            <family val="2"/>
          </rPr>
          <t>Becky Dzingeleski:</t>
        </r>
        <r>
          <rPr>
            <sz val="9"/>
            <color indexed="81"/>
            <rFont val="Tahoma"/>
            <family val="2"/>
          </rPr>
          <t xml:space="preserve">
Per FOD is a new Unit.  Contributions began in 2018</t>
        </r>
      </text>
    </comment>
    <comment ref="OZJ19" authorId="0" shapeId="0" xr:uid="{323F7019-0803-4BA7-A6FF-7C38238B6E74}">
      <text>
        <r>
          <rPr>
            <b/>
            <sz val="9"/>
            <color indexed="81"/>
            <rFont val="Tahoma"/>
            <family val="2"/>
          </rPr>
          <t>Becky Dzingeleski:</t>
        </r>
        <r>
          <rPr>
            <sz val="9"/>
            <color indexed="81"/>
            <rFont val="Tahoma"/>
            <family val="2"/>
          </rPr>
          <t xml:space="preserve">
Per FOD is a new Unit.  Contributions began in 2018</t>
        </r>
      </text>
    </comment>
    <comment ref="OZN19" authorId="0" shapeId="0" xr:uid="{D7FAA35C-415C-4FEE-B29C-ED26BC1E123A}">
      <text>
        <r>
          <rPr>
            <b/>
            <sz val="9"/>
            <color indexed="81"/>
            <rFont val="Tahoma"/>
            <family val="2"/>
          </rPr>
          <t>Becky Dzingeleski:</t>
        </r>
        <r>
          <rPr>
            <sz val="9"/>
            <color indexed="81"/>
            <rFont val="Tahoma"/>
            <family val="2"/>
          </rPr>
          <t xml:space="preserve">
Per FOD is a new Unit.  Contributions began in 2018</t>
        </r>
      </text>
    </comment>
    <comment ref="OZR19" authorId="0" shapeId="0" xr:uid="{91927B3E-995B-4FFB-979E-12DF561C3644}">
      <text>
        <r>
          <rPr>
            <b/>
            <sz val="9"/>
            <color indexed="81"/>
            <rFont val="Tahoma"/>
            <family val="2"/>
          </rPr>
          <t>Becky Dzingeleski:</t>
        </r>
        <r>
          <rPr>
            <sz val="9"/>
            <color indexed="81"/>
            <rFont val="Tahoma"/>
            <family val="2"/>
          </rPr>
          <t xml:space="preserve">
Per FOD is a new Unit.  Contributions began in 2018</t>
        </r>
      </text>
    </comment>
    <comment ref="OZV19" authorId="0" shapeId="0" xr:uid="{0C99A27C-FB18-4052-8371-AE1F3AC27FB2}">
      <text>
        <r>
          <rPr>
            <b/>
            <sz val="9"/>
            <color indexed="81"/>
            <rFont val="Tahoma"/>
            <family val="2"/>
          </rPr>
          <t>Becky Dzingeleski:</t>
        </r>
        <r>
          <rPr>
            <sz val="9"/>
            <color indexed="81"/>
            <rFont val="Tahoma"/>
            <family val="2"/>
          </rPr>
          <t xml:space="preserve">
Per FOD is a new Unit.  Contributions began in 2018</t>
        </r>
      </text>
    </comment>
    <comment ref="OZZ19" authorId="0" shapeId="0" xr:uid="{ECEB7F83-4EA6-4754-9503-D1C491596822}">
      <text>
        <r>
          <rPr>
            <b/>
            <sz val="9"/>
            <color indexed="81"/>
            <rFont val="Tahoma"/>
            <family val="2"/>
          </rPr>
          <t>Becky Dzingeleski:</t>
        </r>
        <r>
          <rPr>
            <sz val="9"/>
            <color indexed="81"/>
            <rFont val="Tahoma"/>
            <family val="2"/>
          </rPr>
          <t xml:space="preserve">
Per FOD is a new Unit.  Contributions began in 2018</t>
        </r>
      </text>
    </comment>
    <comment ref="PAD19" authorId="0" shapeId="0" xr:uid="{9C2B021C-FFFB-4987-9CF4-3F570C5547A7}">
      <text>
        <r>
          <rPr>
            <b/>
            <sz val="9"/>
            <color indexed="81"/>
            <rFont val="Tahoma"/>
            <family val="2"/>
          </rPr>
          <t>Becky Dzingeleski:</t>
        </r>
        <r>
          <rPr>
            <sz val="9"/>
            <color indexed="81"/>
            <rFont val="Tahoma"/>
            <family val="2"/>
          </rPr>
          <t xml:space="preserve">
Per FOD is a new Unit.  Contributions began in 2018</t>
        </r>
      </text>
    </comment>
    <comment ref="PAH19" authorId="0" shapeId="0" xr:uid="{37AFF8FD-2CB9-4163-B20E-366A7C0468F5}">
      <text>
        <r>
          <rPr>
            <b/>
            <sz val="9"/>
            <color indexed="81"/>
            <rFont val="Tahoma"/>
            <family val="2"/>
          </rPr>
          <t>Becky Dzingeleski:</t>
        </r>
        <r>
          <rPr>
            <sz val="9"/>
            <color indexed="81"/>
            <rFont val="Tahoma"/>
            <family val="2"/>
          </rPr>
          <t xml:space="preserve">
Per FOD is a new Unit.  Contributions began in 2018</t>
        </r>
      </text>
    </comment>
    <comment ref="PAL19" authorId="0" shapeId="0" xr:uid="{A0D183E8-651F-4F6A-B0E5-47A62B5BA2FE}">
      <text>
        <r>
          <rPr>
            <b/>
            <sz val="9"/>
            <color indexed="81"/>
            <rFont val="Tahoma"/>
            <family val="2"/>
          </rPr>
          <t>Becky Dzingeleski:</t>
        </r>
        <r>
          <rPr>
            <sz val="9"/>
            <color indexed="81"/>
            <rFont val="Tahoma"/>
            <family val="2"/>
          </rPr>
          <t xml:space="preserve">
Per FOD is a new Unit.  Contributions began in 2018</t>
        </r>
      </text>
    </comment>
    <comment ref="PAP19" authorId="0" shapeId="0" xr:uid="{2EA16FF6-FD0E-4F94-9ADA-A98EB3B50B6E}">
      <text>
        <r>
          <rPr>
            <b/>
            <sz val="9"/>
            <color indexed="81"/>
            <rFont val="Tahoma"/>
            <family val="2"/>
          </rPr>
          <t>Becky Dzingeleski:</t>
        </r>
        <r>
          <rPr>
            <sz val="9"/>
            <color indexed="81"/>
            <rFont val="Tahoma"/>
            <family val="2"/>
          </rPr>
          <t xml:space="preserve">
Per FOD is a new Unit.  Contributions began in 2018</t>
        </r>
      </text>
    </comment>
    <comment ref="PAT19" authorId="0" shapeId="0" xr:uid="{A507D79E-EEE9-459A-A6A8-7D6D6BFE1AE5}">
      <text>
        <r>
          <rPr>
            <b/>
            <sz val="9"/>
            <color indexed="81"/>
            <rFont val="Tahoma"/>
            <family val="2"/>
          </rPr>
          <t>Becky Dzingeleski:</t>
        </r>
        <r>
          <rPr>
            <sz val="9"/>
            <color indexed="81"/>
            <rFont val="Tahoma"/>
            <family val="2"/>
          </rPr>
          <t xml:space="preserve">
Per FOD is a new Unit.  Contributions began in 2018</t>
        </r>
      </text>
    </comment>
    <comment ref="PAX19" authorId="0" shapeId="0" xr:uid="{891E2965-E83D-4939-8051-17913A03FBB6}">
      <text>
        <r>
          <rPr>
            <b/>
            <sz val="9"/>
            <color indexed="81"/>
            <rFont val="Tahoma"/>
            <family val="2"/>
          </rPr>
          <t>Becky Dzingeleski:</t>
        </r>
        <r>
          <rPr>
            <sz val="9"/>
            <color indexed="81"/>
            <rFont val="Tahoma"/>
            <family val="2"/>
          </rPr>
          <t xml:space="preserve">
Per FOD is a new Unit.  Contributions began in 2018</t>
        </r>
      </text>
    </comment>
    <comment ref="PBB19" authorId="0" shapeId="0" xr:uid="{3918078F-49C1-4441-A441-8C371719CB6C}">
      <text>
        <r>
          <rPr>
            <b/>
            <sz val="9"/>
            <color indexed="81"/>
            <rFont val="Tahoma"/>
            <family val="2"/>
          </rPr>
          <t>Becky Dzingeleski:</t>
        </r>
        <r>
          <rPr>
            <sz val="9"/>
            <color indexed="81"/>
            <rFont val="Tahoma"/>
            <family val="2"/>
          </rPr>
          <t xml:space="preserve">
Per FOD is a new Unit.  Contributions began in 2018</t>
        </r>
      </text>
    </comment>
    <comment ref="PBF19" authorId="0" shapeId="0" xr:uid="{CFB3BCE4-8ACA-4B2A-9498-EB63DA659EC9}">
      <text>
        <r>
          <rPr>
            <b/>
            <sz val="9"/>
            <color indexed="81"/>
            <rFont val="Tahoma"/>
            <family val="2"/>
          </rPr>
          <t>Becky Dzingeleski:</t>
        </r>
        <r>
          <rPr>
            <sz val="9"/>
            <color indexed="81"/>
            <rFont val="Tahoma"/>
            <family val="2"/>
          </rPr>
          <t xml:space="preserve">
Per FOD is a new Unit.  Contributions began in 2018</t>
        </r>
      </text>
    </comment>
    <comment ref="PBJ19" authorId="0" shapeId="0" xr:uid="{BDF88B18-9518-46ED-B40D-778B20FC1118}">
      <text>
        <r>
          <rPr>
            <b/>
            <sz val="9"/>
            <color indexed="81"/>
            <rFont val="Tahoma"/>
            <family val="2"/>
          </rPr>
          <t>Becky Dzingeleski:</t>
        </r>
        <r>
          <rPr>
            <sz val="9"/>
            <color indexed="81"/>
            <rFont val="Tahoma"/>
            <family val="2"/>
          </rPr>
          <t xml:space="preserve">
Per FOD is a new Unit.  Contributions began in 2018</t>
        </r>
      </text>
    </comment>
    <comment ref="PBN19" authorId="0" shapeId="0" xr:uid="{80FDCA8D-042F-4EAF-B669-D66C38B96AFD}">
      <text>
        <r>
          <rPr>
            <b/>
            <sz val="9"/>
            <color indexed="81"/>
            <rFont val="Tahoma"/>
            <family val="2"/>
          </rPr>
          <t>Becky Dzingeleski:</t>
        </r>
        <r>
          <rPr>
            <sz val="9"/>
            <color indexed="81"/>
            <rFont val="Tahoma"/>
            <family val="2"/>
          </rPr>
          <t xml:space="preserve">
Per FOD is a new Unit.  Contributions began in 2018</t>
        </r>
      </text>
    </comment>
    <comment ref="PBR19" authorId="0" shapeId="0" xr:uid="{B0C2943A-FC4A-4359-A2F7-9B24E52607DE}">
      <text>
        <r>
          <rPr>
            <b/>
            <sz val="9"/>
            <color indexed="81"/>
            <rFont val="Tahoma"/>
            <family val="2"/>
          </rPr>
          <t>Becky Dzingeleski:</t>
        </r>
        <r>
          <rPr>
            <sz val="9"/>
            <color indexed="81"/>
            <rFont val="Tahoma"/>
            <family val="2"/>
          </rPr>
          <t xml:space="preserve">
Per FOD is a new Unit.  Contributions began in 2018</t>
        </r>
      </text>
    </comment>
    <comment ref="PBV19" authorId="0" shapeId="0" xr:uid="{822B4544-64E9-403C-B12C-5B191D66C30E}">
      <text>
        <r>
          <rPr>
            <b/>
            <sz val="9"/>
            <color indexed="81"/>
            <rFont val="Tahoma"/>
            <family val="2"/>
          </rPr>
          <t>Becky Dzingeleski:</t>
        </r>
        <r>
          <rPr>
            <sz val="9"/>
            <color indexed="81"/>
            <rFont val="Tahoma"/>
            <family val="2"/>
          </rPr>
          <t xml:space="preserve">
Per FOD is a new Unit.  Contributions began in 2018</t>
        </r>
      </text>
    </comment>
    <comment ref="PBZ19" authorId="0" shapeId="0" xr:uid="{9C8F5B8B-7857-4259-BB5D-FF3C3754933D}">
      <text>
        <r>
          <rPr>
            <b/>
            <sz val="9"/>
            <color indexed="81"/>
            <rFont val="Tahoma"/>
            <family val="2"/>
          </rPr>
          <t>Becky Dzingeleski:</t>
        </r>
        <r>
          <rPr>
            <sz val="9"/>
            <color indexed="81"/>
            <rFont val="Tahoma"/>
            <family val="2"/>
          </rPr>
          <t xml:space="preserve">
Per FOD is a new Unit.  Contributions began in 2018</t>
        </r>
      </text>
    </comment>
    <comment ref="PCD19" authorId="0" shapeId="0" xr:uid="{7CC8341D-CB0C-423B-96A1-7934494FE6FB}">
      <text>
        <r>
          <rPr>
            <b/>
            <sz val="9"/>
            <color indexed="81"/>
            <rFont val="Tahoma"/>
            <family val="2"/>
          </rPr>
          <t>Becky Dzingeleski:</t>
        </r>
        <r>
          <rPr>
            <sz val="9"/>
            <color indexed="81"/>
            <rFont val="Tahoma"/>
            <family val="2"/>
          </rPr>
          <t xml:space="preserve">
Per FOD is a new Unit.  Contributions began in 2018</t>
        </r>
      </text>
    </comment>
    <comment ref="PCH19" authorId="0" shapeId="0" xr:uid="{B348D7CB-6895-47BC-8E7B-9F0B9F900CB3}">
      <text>
        <r>
          <rPr>
            <b/>
            <sz val="9"/>
            <color indexed="81"/>
            <rFont val="Tahoma"/>
            <family val="2"/>
          </rPr>
          <t>Becky Dzingeleski:</t>
        </r>
        <r>
          <rPr>
            <sz val="9"/>
            <color indexed="81"/>
            <rFont val="Tahoma"/>
            <family val="2"/>
          </rPr>
          <t xml:space="preserve">
Per FOD is a new Unit.  Contributions began in 2018</t>
        </r>
      </text>
    </comment>
    <comment ref="PCL19" authorId="0" shapeId="0" xr:uid="{B5EADA9D-4EF4-40D0-A548-36C461E5FF35}">
      <text>
        <r>
          <rPr>
            <b/>
            <sz val="9"/>
            <color indexed="81"/>
            <rFont val="Tahoma"/>
            <family val="2"/>
          </rPr>
          <t>Becky Dzingeleski:</t>
        </r>
        <r>
          <rPr>
            <sz val="9"/>
            <color indexed="81"/>
            <rFont val="Tahoma"/>
            <family val="2"/>
          </rPr>
          <t xml:space="preserve">
Per FOD is a new Unit.  Contributions began in 2018</t>
        </r>
      </text>
    </comment>
    <comment ref="PCP19" authorId="0" shapeId="0" xr:uid="{DF84D2A5-3EE9-4852-A31C-0D7A0792DD31}">
      <text>
        <r>
          <rPr>
            <b/>
            <sz val="9"/>
            <color indexed="81"/>
            <rFont val="Tahoma"/>
            <family val="2"/>
          </rPr>
          <t>Becky Dzingeleski:</t>
        </r>
        <r>
          <rPr>
            <sz val="9"/>
            <color indexed="81"/>
            <rFont val="Tahoma"/>
            <family val="2"/>
          </rPr>
          <t xml:space="preserve">
Per FOD is a new Unit.  Contributions began in 2018</t>
        </r>
      </text>
    </comment>
    <comment ref="PCT19" authorId="0" shapeId="0" xr:uid="{8E5863DE-4BE2-4515-8847-83180DB73B46}">
      <text>
        <r>
          <rPr>
            <b/>
            <sz val="9"/>
            <color indexed="81"/>
            <rFont val="Tahoma"/>
            <family val="2"/>
          </rPr>
          <t>Becky Dzingeleski:</t>
        </r>
        <r>
          <rPr>
            <sz val="9"/>
            <color indexed="81"/>
            <rFont val="Tahoma"/>
            <family val="2"/>
          </rPr>
          <t xml:space="preserve">
Per FOD is a new Unit.  Contributions began in 2018</t>
        </r>
      </text>
    </comment>
    <comment ref="PCX19" authorId="0" shapeId="0" xr:uid="{C81E853B-A17D-41A5-82D5-6162252494D6}">
      <text>
        <r>
          <rPr>
            <b/>
            <sz val="9"/>
            <color indexed="81"/>
            <rFont val="Tahoma"/>
            <family val="2"/>
          </rPr>
          <t>Becky Dzingeleski:</t>
        </r>
        <r>
          <rPr>
            <sz val="9"/>
            <color indexed="81"/>
            <rFont val="Tahoma"/>
            <family val="2"/>
          </rPr>
          <t xml:space="preserve">
Per FOD is a new Unit.  Contributions began in 2018</t>
        </r>
      </text>
    </comment>
    <comment ref="PDB19" authorId="0" shapeId="0" xr:uid="{2AEB200B-00F0-4E49-95E6-F00A78BB0338}">
      <text>
        <r>
          <rPr>
            <b/>
            <sz val="9"/>
            <color indexed="81"/>
            <rFont val="Tahoma"/>
            <family val="2"/>
          </rPr>
          <t>Becky Dzingeleski:</t>
        </r>
        <r>
          <rPr>
            <sz val="9"/>
            <color indexed="81"/>
            <rFont val="Tahoma"/>
            <family val="2"/>
          </rPr>
          <t xml:space="preserve">
Per FOD is a new Unit.  Contributions began in 2018</t>
        </r>
      </text>
    </comment>
    <comment ref="PDF19" authorId="0" shapeId="0" xr:uid="{1B3F315A-2DA8-414B-B609-06E2441E81E7}">
      <text>
        <r>
          <rPr>
            <b/>
            <sz val="9"/>
            <color indexed="81"/>
            <rFont val="Tahoma"/>
            <family val="2"/>
          </rPr>
          <t>Becky Dzingeleski:</t>
        </r>
        <r>
          <rPr>
            <sz val="9"/>
            <color indexed="81"/>
            <rFont val="Tahoma"/>
            <family val="2"/>
          </rPr>
          <t xml:space="preserve">
Per FOD is a new Unit.  Contributions began in 2018</t>
        </r>
      </text>
    </comment>
    <comment ref="PDJ19" authorId="0" shapeId="0" xr:uid="{59C4BC18-4BD0-4167-A295-5B93FBEE3623}">
      <text>
        <r>
          <rPr>
            <b/>
            <sz val="9"/>
            <color indexed="81"/>
            <rFont val="Tahoma"/>
            <family val="2"/>
          </rPr>
          <t>Becky Dzingeleski:</t>
        </r>
        <r>
          <rPr>
            <sz val="9"/>
            <color indexed="81"/>
            <rFont val="Tahoma"/>
            <family val="2"/>
          </rPr>
          <t xml:space="preserve">
Per FOD is a new Unit.  Contributions began in 2018</t>
        </r>
      </text>
    </comment>
    <comment ref="PDN19" authorId="0" shapeId="0" xr:uid="{C99700A2-1054-42CD-A636-4EB9F10E0A21}">
      <text>
        <r>
          <rPr>
            <b/>
            <sz val="9"/>
            <color indexed="81"/>
            <rFont val="Tahoma"/>
            <family val="2"/>
          </rPr>
          <t>Becky Dzingeleski:</t>
        </r>
        <r>
          <rPr>
            <sz val="9"/>
            <color indexed="81"/>
            <rFont val="Tahoma"/>
            <family val="2"/>
          </rPr>
          <t xml:space="preserve">
Per FOD is a new Unit.  Contributions began in 2018</t>
        </r>
      </text>
    </comment>
    <comment ref="PDR19" authorId="0" shapeId="0" xr:uid="{2E044DD1-74E9-4DEA-8850-85DEAA11E3DF}">
      <text>
        <r>
          <rPr>
            <b/>
            <sz val="9"/>
            <color indexed="81"/>
            <rFont val="Tahoma"/>
            <family val="2"/>
          </rPr>
          <t>Becky Dzingeleski:</t>
        </r>
        <r>
          <rPr>
            <sz val="9"/>
            <color indexed="81"/>
            <rFont val="Tahoma"/>
            <family val="2"/>
          </rPr>
          <t xml:space="preserve">
Per FOD is a new Unit.  Contributions began in 2018</t>
        </r>
      </text>
    </comment>
    <comment ref="PDV19" authorId="0" shapeId="0" xr:uid="{D551E5E8-086D-4642-A100-C783B091E4C5}">
      <text>
        <r>
          <rPr>
            <b/>
            <sz val="9"/>
            <color indexed="81"/>
            <rFont val="Tahoma"/>
            <family val="2"/>
          </rPr>
          <t>Becky Dzingeleski:</t>
        </r>
        <r>
          <rPr>
            <sz val="9"/>
            <color indexed="81"/>
            <rFont val="Tahoma"/>
            <family val="2"/>
          </rPr>
          <t xml:space="preserve">
Per FOD is a new Unit.  Contributions began in 2018</t>
        </r>
      </text>
    </comment>
    <comment ref="PDZ19" authorId="0" shapeId="0" xr:uid="{13E60D68-E10D-4D3A-9E52-4677758C6CC7}">
      <text>
        <r>
          <rPr>
            <b/>
            <sz val="9"/>
            <color indexed="81"/>
            <rFont val="Tahoma"/>
            <family val="2"/>
          </rPr>
          <t>Becky Dzingeleski:</t>
        </r>
        <r>
          <rPr>
            <sz val="9"/>
            <color indexed="81"/>
            <rFont val="Tahoma"/>
            <family val="2"/>
          </rPr>
          <t xml:space="preserve">
Per FOD is a new Unit.  Contributions began in 2018</t>
        </r>
      </text>
    </comment>
    <comment ref="PED19" authorId="0" shapeId="0" xr:uid="{0BEC2F74-CD1D-4B57-8095-D18CAC040811}">
      <text>
        <r>
          <rPr>
            <b/>
            <sz val="9"/>
            <color indexed="81"/>
            <rFont val="Tahoma"/>
            <family val="2"/>
          </rPr>
          <t>Becky Dzingeleski:</t>
        </r>
        <r>
          <rPr>
            <sz val="9"/>
            <color indexed="81"/>
            <rFont val="Tahoma"/>
            <family val="2"/>
          </rPr>
          <t xml:space="preserve">
Per FOD is a new Unit.  Contributions began in 2018</t>
        </r>
      </text>
    </comment>
    <comment ref="PEH19" authorId="0" shapeId="0" xr:uid="{7FD6D108-F1D2-4342-A16B-F6AFC382BB4A}">
      <text>
        <r>
          <rPr>
            <b/>
            <sz val="9"/>
            <color indexed="81"/>
            <rFont val="Tahoma"/>
            <family val="2"/>
          </rPr>
          <t>Becky Dzingeleski:</t>
        </r>
        <r>
          <rPr>
            <sz val="9"/>
            <color indexed="81"/>
            <rFont val="Tahoma"/>
            <family val="2"/>
          </rPr>
          <t xml:space="preserve">
Per FOD is a new Unit.  Contributions began in 2018</t>
        </r>
      </text>
    </comment>
    <comment ref="PEL19" authorId="0" shapeId="0" xr:uid="{7E050858-E722-4630-A0C7-194AB76858C8}">
      <text>
        <r>
          <rPr>
            <b/>
            <sz val="9"/>
            <color indexed="81"/>
            <rFont val="Tahoma"/>
            <family val="2"/>
          </rPr>
          <t>Becky Dzingeleski:</t>
        </r>
        <r>
          <rPr>
            <sz val="9"/>
            <color indexed="81"/>
            <rFont val="Tahoma"/>
            <family val="2"/>
          </rPr>
          <t xml:space="preserve">
Per FOD is a new Unit.  Contributions began in 2018</t>
        </r>
      </text>
    </comment>
    <comment ref="PEP19" authorId="0" shapeId="0" xr:uid="{DB04D7DC-2C92-4A2A-8FBC-1345D23AC90F}">
      <text>
        <r>
          <rPr>
            <b/>
            <sz val="9"/>
            <color indexed="81"/>
            <rFont val="Tahoma"/>
            <family val="2"/>
          </rPr>
          <t>Becky Dzingeleski:</t>
        </r>
        <r>
          <rPr>
            <sz val="9"/>
            <color indexed="81"/>
            <rFont val="Tahoma"/>
            <family val="2"/>
          </rPr>
          <t xml:space="preserve">
Per FOD is a new Unit.  Contributions began in 2018</t>
        </r>
      </text>
    </comment>
    <comment ref="PET19" authorId="0" shapeId="0" xr:uid="{A0C54A95-F0CA-49C6-BAB1-918E2F1E9DD0}">
      <text>
        <r>
          <rPr>
            <b/>
            <sz val="9"/>
            <color indexed="81"/>
            <rFont val="Tahoma"/>
            <family val="2"/>
          </rPr>
          <t>Becky Dzingeleski:</t>
        </r>
        <r>
          <rPr>
            <sz val="9"/>
            <color indexed="81"/>
            <rFont val="Tahoma"/>
            <family val="2"/>
          </rPr>
          <t xml:space="preserve">
Per FOD is a new Unit.  Contributions began in 2018</t>
        </r>
      </text>
    </comment>
    <comment ref="PEX19" authorId="0" shapeId="0" xr:uid="{55FEF510-39F5-4177-9F18-1D273E6437AB}">
      <text>
        <r>
          <rPr>
            <b/>
            <sz val="9"/>
            <color indexed="81"/>
            <rFont val="Tahoma"/>
            <family val="2"/>
          </rPr>
          <t>Becky Dzingeleski:</t>
        </r>
        <r>
          <rPr>
            <sz val="9"/>
            <color indexed="81"/>
            <rFont val="Tahoma"/>
            <family val="2"/>
          </rPr>
          <t xml:space="preserve">
Per FOD is a new Unit.  Contributions began in 2018</t>
        </r>
      </text>
    </comment>
    <comment ref="PFB19" authorId="0" shapeId="0" xr:uid="{DB9E408F-4537-469D-B74B-6BF26E80A37B}">
      <text>
        <r>
          <rPr>
            <b/>
            <sz val="9"/>
            <color indexed="81"/>
            <rFont val="Tahoma"/>
            <family val="2"/>
          </rPr>
          <t>Becky Dzingeleski:</t>
        </r>
        <r>
          <rPr>
            <sz val="9"/>
            <color indexed="81"/>
            <rFont val="Tahoma"/>
            <family val="2"/>
          </rPr>
          <t xml:space="preserve">
Per FOD is a new Unit.  Contributions began in 2018</t>
        </r>
      </text>
    </comment>
    <comment ref="PFF19" authorId="0" shapeId="0" xr:uid="{15A66DE8-FA1A-43A9-AF32-AE0CCA10E59B}">
      <text>
        <r>
          <rPr>
            <b/>
            <sz val="9"/>
            <color indexed="81"/>
            <rFont val="Tahoma"/>
            <family val="2"/>
          </rPr>
          <t>Becky Dzingeleski:</t>
        </r>
        <r>
          <rPr>
            <sz val="9"/>
            <color indexed="81"/>
            <rFont val="Tahoma"/>
            <family val="2"/>
          </rPr>
          <t xml:space="preserve">
Per FOD is a new Unit.  Contributions began in 2018</t>
        </r>
      </text>
    </comment>
    <comment ref="PFJ19" authorId="0" shapeId="0" xr:uid="{668F7581-8C7E-4737-889B-2A3E3BD43F1D}">
      <text>
        <r>
          <rPr>
            <b/>
            <sz val="9"/>
            <color indexed="81"/>
            <rFont val="Tahoma"/>
            <family val="2"/>
          </rPr>
          <t>Becky Dzingeleski:</t>
        </r>
        <r>
          <rPr>
            <sz val="9"/>
            <color indexed="81"/>
            <rFont val="Tahoma"/>
            <family val="2"/>
          </rPr>
          <t xml:space="preserve">
Per FOD is a new Unit.  Contributions began in 2018</t>
        </r>
      </text>
    </comment>
    <comment ref="PFN19" authorId="0" shapeId="0" xr:uid="{4D004C28-116A-47BD-A2EC-A8D3F2F56B74}">
      <text>
        <r>
          <rPr>
            <b/>
            <sz val="9"/>
            <color indexed="81"/>
            <rFont val="Tahoma"/>
            <family val="2"/>
          </rPr>
          <t>Becky Dzingeleski:</t>
        </r>
        <r>
          <rPr>
            <sz val="9"/>
            <color indexed="81"/>
            <rFont val="Tahoma"/>
            <family val="2"/>
          </rPr>
          <t xml:space="preserve">
Per FOD is a new Unit.  Contributions began in 2018</t>
        </r>
      </text>
    </comment>
    <comment ref="PFR19" authorId="0" shapeId="0" xr:uid="{D719F5AC-D9C4-4D02-B355-3BEF3A37CF2F}">
      <text>
        <r>
          <rPr>
            <b/>
            <sz val="9"/>
            <color indexed="81"/>
            <rFont val="Tahoma"/>
            <family val="2"/>
          </rPr>
          <t>Becky Dzingeleski:</t>
        </r>
        <r>
          <rPr>
            <sz val="9"/>
            <color indexed="81"/>
            <rFont val="Tahoma"/>
            <family val="2"/>
          </rPr>
          <t xml:space="preserve">
Per FOD is a new Unit.  Contributions began in 2018</t>
        </r>
      </text>
    </comment>
    <comment ref="PFV19" authorId="0" shapeId="0" xr:uid="{90C1631C-4EDC-430C-A976-51781F7E1D72}">
      <text>
        <r>
          <rPr>
            <b/>
            <sz val="9"/>
            <color indexed="81"/>
            <rFont val="Tahoma"/>
            <family val="2"/>
          </rPr>
          <t>Becky Dzingeleski:</t>
        </r>
        <r>
          <rPr>
            <sz val="9"/>
            <color indexed="81"/>
            <rFont val="Tahoma"/>
            <family val="2"/>
          </rPr>
          <t xml:space="preserve">
Per FOD is a new Unit.  Contributions began in 2018</t>
        </r>
      </text>
    </comment>
    <comment ref="PFZ19" authorId="0" shapeId="0" xr:uid="{1F043716-FCDC-4CDC-9815-E0686EEB4937}">
      <text>
        <r>
          <rPr>
            <b/>
            <sz val="9"/>
            <color indexed="81"/>
            <rFont val="Tahoma"/>
            <family val="2"/>
          </rPr>
          <t>Becky Dzingeleski:</t>
        </r>
        <r>
          <rPr>
            <sz val="9"/>
            <color indexed="81"/>
            <rFont val="Tahoma"/>
            <family val="2"/>
          </rPr>
          <t xml:space="preserve">
Per FOD is a new Unit.  Contributions began in 2018</t>
        </r>
      </text>
    </comment>
    <comment ref="PGD19" authorId="0" shapeId="0" xr:uid="{97439D0A-9087-42AF-B376-5E5CFB19D910}">
      <text>
        <r>
          <rPr>
            <b/>
            <sz val="9"/>
            <color indexed="81"/>
            <rFont val="Tahoma"/>
            <family val="2"/>
          </rPr>
          <t>Becky Dzingeleski:</t>
        </r>
        <r>
          <rPr>
            <sz val="9"/>
            <color indexed="81"/>
            <rFont val="Tahoma"/>
            <family val="2"/>
          </rPr>
          <t xml:space="preserve">
Per FOD is a new Unit.  Contributions began in 2018</t>
        </r>
      </text>
    </comment>
    <comment ref="PGH19" authorId="0" shapeId="0" xr:uid="{E3680B0E-DEEF-407C-9007-7C0FD2637F4A}">
      <text>
        <r>
          <rPr>
            <b/>
            <sz val="9"/>
            <color indexed="81"/>
            <rFont val="Tahoma"/>
            <family val="2"/>
          </rPr>
          <t>Becky Dzingeleski:</t>
        </r>
        <r>
          <rPr>
            <sz val="9"/>
            <color indexed="81"/>
            <rFont val="Tahoma"/>
            <family val="2"/>
          </rPr>
          <t xml:space="preserve">
Per FOD is a new Unit.  Contributions began in 2018</t>
        </r>
      </text>
    </comment>
    <comment ref="PGL19" authorId="0" shapeId="0" xr:uid="{2A48306B-7666-4B9D-BC66-42A43A550861}">
      <text>
        <r>
          <rPr>
            <b/>
            <sz val="9"/>
            <color indexed="81"/>
            <rFont val="Tahoma"/>
            <family val="2"/>
          </rPr>
          <t>Becky Dzingeleski:</t>
        </r>
        <r>
          <rPr>
            <sz val="9"/>
            <color indexed="81"/>
            <rFont val="Tahoma"/>
            <family val="2"/>
          </rPr>
          <t xml:space="preserve">
Per FOD is a new Unit.  Contributions began in 2018</t>
        </r>
      </text>
    </comment>
    <comment ref="PGP19" authorId="0" shapeId="0" xr:uid="{F9D202C7-09B4-49FF-968A-3C2538727DE6}">
      <text>
        <r>
          <rPr>
            <b/>
            <sz val="9"/>
            <color indexed="81"/>
            <rFont val="Tahoma"/>
            <family val="2"/>
          </rPr>
          <t>Becky Dzingeleski:</t>
        </r>
        <r>
          <rPr>
            <sz val="9"/>
            <color indexed="81"/>
            <rFont val="Tahoma"/>
            <family val="2"/>
          </rPr>
          <t xml:space="preserve">
Per FOD is a new Unit.  Contributions began in 2018</t>
        </r>
      </text>
    </comment>
    <comment ref="PGT19" authorId="0" shapeId="0" xr:uid="{BA05F20F-0802-49DE-AF91-9AF3E0DC997C}">
      <text>
        <r>
          <rPr>
            <b/>
            <sz val="9"/>
            <color indexed="81"/>
            <rFont val="Tahoma"/>
            <family val="2"/>
          </rPr>
          <t>Becky Dzingeleski:</t>
        </r>
        <r>
          <rPr>
            <sz val="9"/>
            <color indexed="81"/>
            <rFont val="Tahoma"/>
            <family val="2"/>
          </rPr>
          <t xml:space="preserve">
Per FOD is a new Unit.  Contributions began in 2018</t>
        </r>
      </text>
    </comment>
    <comment ref="PGX19" authorId="0" shapeId="0" xr:uid="{EF68CEA8-9B63-40E6-8348-BE2253ABAB0F}">
      <text>
        <r>
          <rPr>
            <b/>
            <sz val="9"/>
            <color indexed="81"/>
            <rFont val="Tahoma"/>
            <family val="2"/>
          </rPr>
          <t>Becky Dzingeleski:</t>
        </r>
        <r>
          <rPr>
            <sz val="9"/>
            <color indexed="81"/>
            <rFont val="Tahoma"/>
            <family val="2"/>
          </rPr>
          <t xml:space="preserve">
Per FOD is a new Unit.  Contributions began in 2018</t>
        </r>
      </text>
    </comment>
    <comment ref="PHB19" authorId="0" shapeId="0" xr:uid="{77A10560-89D6-4D25-9F4B-FC2C5EFA3D8B}">
      <text>
        <r>
          <rPr>
            <b/>
            <sz val="9"/>
            <color indexed="81"/>
            <rFont val="Tahoma"/>
            <family val="2"/>
          </rPr>
          <t>Becky Dzingeleski:</t>
        </r>
        <r>
          <rPr>
            <sz val="9"/>
            <color indexed="81"/>
            <rFont val="Tahoma"/>
            <family val="2"/>
          </rPr>
          <t xml:space="preserve">
Per FOD is a new Unit.  Contributions began in 2018</t>
        </r>
      </text>
    </comment>
    <comment ref="PHF19" authorId="0" shapeId="0" xr:uid="{BEBF5F59-4F3F-4204-B243-904C24345E1F}">
      <text>
        <r>
          <rPr>
            <b/>
            <sz val="9"/>
            <color indexed="81"/>
            <rFont val="Tahoma"/>
            <family val="2"/>
          </rPr>
          <t>Becky Dzingeleski:</t>
        </r>
        <r>
          <rPr>
            <sz val="9"/>
            <color indexed="81"/>
            <rFont val="Tahoma"/>
            <family val="2"/>
          </rPr>
          <t xml:space="preserve">
Per FOD is a new Unit.  Contributions began in 2018</t>
        </r>
      </text>
    </comment>
    <comment ref="PHJ19" authorId="0" shapeId="0" xr:uid="{6EC6B413-3A71-44E0-BED3-8A21D9D765E0}">
      <text>
        <r>
          <rPr>
            <b/>
            <sz val="9"/>
            <color indexed="81"/>
            <rFont val="Tahoma"/>
            <family val="2"/>
          </rPr>
          <t>Becky Dzingeleski:</t>
        </r>
        <r>
          <rPr>
            <sz val="9"/>
            <color indexed="81"/>
            <rFont val="Tahoma"/>
            <family val="2"/>
          </rPr>
          <t xml:space="preserve">
Per FOD is a new Unit.  Contributions began in 2018</t>
        </r>
      </text>
    </comment>
    <comment ref="PHN19" authorId="0" shapeId="0" xr:uid="{F5850D13-9677-4BF7-A5D4-A37C7209A4B6}">
      <text>
        <r>
          <rPr>
            <b/>
            <sz val="9"/>
            <color indexed="81"/>
            <rFont val="Tahoma"/>
            <family val="2"/>
          </rPr>
          <t>Becky Dzingeleski:</t>
        </r>
        <r>
          <rPr>
            <sz val="9"/>
            <color indexed="81"/>
            <rFont val="Tahoma"/>
            <family val="2"/>
          </rPr>
          <t xml:space="preserve">
Per FOD is a new Unit.  Contributions began in 2018</t>
        </r>
      </text>
    </comment>
    <comment ref="PHR19" authorId="0" shapeId="0" xr:uid="{C05A6304-C668-4E8B-BB4E-A7E7A704CACE}">
      <text>
        <r>
          <rPr>
            <b/>
            <sz val="9"/>
            <color indexed="81"/>
            <rFont val="Tahoma"/>
            <family val="2"/>
          </rPr>
          <t>Becky Dzingeleski:</t>
        </r>
        <r>
          <rPr>
            <sz val="9"/>
            <color indexed="81"/>
            <rFont val="Tahoma"/>
            <family val="2"/>
          </rPr>
          <t xml:space="preserve">
Per FOD is a new Unit.  Contributions began in 2018</t>
        </r>
      </text>
    </comment>
    <comment ref="PHV19" authorId="0" shapeId="0" xr:uid="{275D8F1D-D13E-41C7-B7E2-8FFEC1152DFC}">
      <text>
        <r>
          <rPr>
            <b/>
            <sz val="9"/>
            <color indexed="81"/>
            <rFont val="Tahoma"/>
            <family val="2"/>
          </rPr>
          <t>Becky Dzingeleski:</t>
        </r>
        <r>
          <rPr>
            <sz val="9"/>
            <color indexed="81"/>
            <rFont val="Tahoma"/>
            <family val="2"/>
          </rPr>
          <t xml:space="preserve">
Per FOD is a new Unit.  Contributions began in 2018</t>
        </r>
      </text>
    </comment>
    <comment ref="PHZ19" authorId="0" shapeId="0" xr:uid="{3F5A8EDC-FFCD-4C7C-8A22-C7DACDFE7536}">
      <text>
        <r>
          <rPr>
            <b/>
            <sz val="9"/>
            <color indexed="81"/>
            <rFont val="Tahoma"/>
            <family val="2"/>
          </rPr>
          <t>Becky Dzingeleski:</t>
        </r>
        <r>
          <rPr>
            <sz val="9"/>
            <color indexed="81"/>
            <rFont val="Tahoma"/>
            <family val="2"/>
          </rPr>
          <t xml:space="preserve">
Per FOD is a new Unit.  Contributions began in 2018</t>
        </r>
      </text>
    </comment>
    <comment ref="PID19" authorId="0" shapeId="0" xr:uid="{3238313F-2F12-420A-A061-312721D31E4F}">
      <text>
        <r>
          <rPr>
            <b/>
            <sz val="9"/>
            <color indexed="81"/>
            <rFont val="Tahoma"/>
            <family val="2"/>
          </rPr>
          <t>Becky Dzingeleski:</t>
        </r>
        <r>
          <rPr>
            <sz val="9"/>
            <color indexed="81"/>
            <rFont val="Tahoma"/>
            <family val="2"/>
          </rPr>
          <t xml:space="preserve">
Per FOD is a new Unit.  Contributions began in 2018</t>
        </r>
      </text>
    </comment>
    <comment ref="PIH19" authorId="0" shapeId="0" xr:uid="{97428B8F-91C0-44FD-B059-543936310BB7}">
      <text>
        <r>
          <rPr>
            <b/>
            <sz val="9"/>
            <color indexed="81"/>
            <rFont val="Tahoma"/>
            <family val="2"/>
          </rPr>
          <t>Becky Dzingeleski:</t>
        </r>
        <r>
          <rPr>
            <sz val="9"/>
            <color indexed="81"/>
            <rFont val="Tahoma"/>
            <family val="2"/>
          </rPr>
          <t xml:space="preserve">
Per FOD is a new Unit.  Contributions began in 2018</t>
        </r>
      </text>
    </comment>
    <comment ref="PIL19" authorId="0" shapeId="0" xr:uid="{FC64008B-3A33-43F9-A812-B45A8FB475D0}">
      <text>
        <r>
          <rPr>
            <b/>
            <sz val="9"/>
            <color indexed="81"/>
            <rFont val="Tahoma"/>
            <family val="2"/>
          </rPr>
          <t>Becky Dzingeleski:</t>
        </r>
        <r>
          <rPr>
            <sz val="9"/>
            <color indexed="81"/>
            <rFont val="Tahoma"/>
            <family val="2"/>
          </rPr>
          <t xml:space="preserve">
Per FOD is a new Unit.  Contributions began in 2018</t>
        </r>
      </text>
    </comment>
    <comment ref="PIP19" authorId="0" shapeId="0" xr:uid="{C9D66522-0CAE-4C9A-AF81-C41F477A8FCA}">
      <text>
        <r>
          <rPr>
            <b/>
            <sz val="9"/>
            <color indexed="81"/>
            <rFont val="Tahoma"/>
            <family val="2"/>
          </rPr>
          <t>Becky Dzingeleski:</t>
        </r>
        <r>
          <rPr>
            <sz val="9"/>
            <color indexed="81"/>
            <rFont val="Tahoma"/>
            <family val="2"/>
          </rPr>
          <t xml:space="preserve">
Per FOD is a new Unit.  Contributions began in 2018</t>
        </r>
      </text>
    </comment>
    <comment ref="PIT19" authorId="0" shapeId="0" xr:uid="{F54F9899-E7D8-4BAE-8E0D-6B583798A793}">
      <text>
        <r>
          <rPr>
            <b/>
            <sz val="9"/>
            <color indexed="81"/>
            <rFont val="Tahoma"/>
            <family val="2"/>
          </rPr>
          <t>Becky Dzingeleski:</t>
        </r>
        <r>
          <rPr>
            <sz val="9"/>
            <color indexed="81"/>
            <rFont val="Tahoma"/>
            <family val="2"/>
          </rPr>
          <t xml:space="preserve">
Per FOD is a new Unit.  Contributions began in 2018</t>
        </r>
      </text>
    </comment>
    <comment ref="PIX19" authorId="0" shapeId="0" xr:uid="{77C176E7-C7FC-42A6-94BA-6CCF4B38C804}">
      <text>
        <r>
          <rPr>
            <b/>
            <sz val="9"/>
            <color indexed="81"/>
            <rFont val="Tahoma"/>
            <family val="2"/>
          </rPr>
          <t>Becky Dzingeleski:</t>
        </r>
        <r>
          <rPr>
            <sz val="9"/>
            <color indexed="81"/>
            <rFont val="Tahoma"/>
            <family val="2"/>
          </rPr>
          <t xml:space="preserve">
Per FOD is a new Unit.  Contributions began in 2018</t>
        </r>
      </text>
    </comment>
    <comment ref="PJB19" authorId="0" shapeId="0" xr:uid="{D1A15E1D-B088-469C-8FD9-232B43473C8F}">
      <text>
        <r>
          <rPr>
            <b/>
            <sz val="9"/>
            <color indexed="81"/>
            <rFont val="Tahoma"/>
            <family val="2"/>
          </rPr>
          <t>Becky Dzingeleski:</t>
        </r>
        <r>
          <rPr>
            <sz val="9"/>
            <color indexed="81"/>
            <rFont val="Tahoma"/>
            <family val="2"/>
          </rPr>
          <t xml:space="preserve">
Per FOD is a new Unit.  Contributions began in 2018</t>
        </r>
      </text>
    </comment>
    <comment ref="PJF19" authorId="0" shapeId="0" xr:uid="{3759A7D8-6C99-4639-B80E-B8A5B97C9859}">
      <text>
        <r>
          <rPr>
            <b/>
            <sz val="9"/>
            <color indexed="81"/>
            <rFont val="Tahoma"/>
            <family val="2"/>
          </rPr>
          <t>Becky Dzingeleski:</t>
        </r>
        <r>
          <rPr>
            <sz val="9"/>
            <color indexed="81"/>
            <rFont val="Tahoma"/>
            <family val="2"/>
          </rPr>
          <t xml:space="preserve">
Per FOD is a new Unit.  Contributions began in 2018</t>
        </r>
      </text>
    </comment>
    <comment ref="PJJ19" authorId="0" shapeId="0" xr:uid="{94A4A105-CA8B-4E52-AAF1-A1339FDBDB0C}">
      <text>
        <r>
          <rPr>
            <b/>
            <sz val="9"/>
            <color indexed="81"/>
            <rFont val="Tahoma"/>
            <family val="2"/>
          </rPr>
          <t>Becky Dzingeleski:</t>
        </r>
        <r>
          <rPr>
            <sz val="9"/>
            <color indexed="81"/>
            <rFont val="Tahoma"/>
            <family val="2"/>
          </rPr>
          <t xml:space="preserve">
Per FOD is a new Unit.  Contributions began in 2018</t>
        </r>
      </text>
    </comment>
    <comment ref="PJN19" authorId="0" shapeId="0" xr:uid="{13413BAC-F3D1-4120-9EBE-EF603099F5CD}">
      <text>
        <r>
          <rPr>
            <b/>
            <sz val="9"/>
            <color indexed="81"/>
            <rFont val="Tahoma"/>
            <family val="2"/>
          </rPr>
          <t>Becky Dzingeleski:</t>
        </r>
        <r>
          <rPr>
            <sz val="9"/>
            <color indexed="81"/>
            <rFont val="Tahoma"/>
            <family val="2"/>
          </rPr>
          <t xml:space="preserve">
Per FOD is a new Unit.  Contributions began in 2018</t>
        </r>
      </text>
    </comment>
    <comment ref="PJR19" authorId="0" shapeId="0" xr:uid="{ECBE1819-CFB8-4729-9217-78195F53E888}">
      <text>
        <r>
          <rPr>
            <b/>
            <sz val="9"/>
            <color indexed="81"/>
            <rFont val="Tahoma"/>
            <family val="2"/>
          </rPr>
          <t>Becky Dzingeleski:</t>
        </r>
        <r>
          <rPr>
            <sz val="9"/>
            <color indexed="81"/>
            <rFont val="Tahoma"/>
            <family val="2"/>
          </rPr>
          <t xml:space="preserve">
Per FOD is a new Unit.  Contributions began in 2018</t>
        </r>
      </text>
    </comment>
    <comment ref="PJV19" authorId="0" shapeId="0" xr:uid="{97BAD17F-F9ED-4694-BD8A-103786737E7F}">
      <text>
        <r>
          <rPr>
            <b/>
            <sz val="9"/>
            <color indexed="81"/>
            <rFont val="Tahoma"/>
            <family val="2"/>
          </rPr>
          <t>Becky Dzingeleski:</t>
        </r>
        <r>
          <rPr>
            <sz val="9"/>
            <color indexed="81"/>
            <rFont val="Tahoma"/>
            <family val="2"/>
          </rPr>
          <t xml:space="preserve">
Per FOD is a new Unit.  Contributions began in 2018</t>
        </r>
      </text>
    </comment>
    <comment ref="PJZ19" authorId="0" shapeId="0" xr:uid="{B7D44F36-28F3-4CE5-BF8B-7AEA479B48E0}">
      <text>
        <r>
          <rPr>
            <b/>
            <sz val="9"/>
            <color indexed="81"/>
            <rFont val="Tahoma"/>
            <family val="2"/>
          </rPr>
          <t>Becky Dzingeleski:</t>
        </r>
        <r>
          <rPr>
            <sz val="9"/>
            <color indexed="81"/>
            <rFont val="Tahoma"/>
            <family val="2"/>
          </rPr>
          <t xml:space="preserve">
Per FOD is a new Unit.  Contributions began in 2018</t>
        </r>
      </text>
    </comment>
    <comment ref="PKD19" authorId="0" shapeId="0" xr:uid="{5FCC02A1-58A8-422C-B2F5-51605955343D}">
      <text>
        <r>
          <rPr>
            <b/>
            <sz val="9"/>
            <color indexed="81"/>
            <rFont val="Tahoma"/>
            <family val="2"/>
          </rPr>
          <t>Becky Dzingeleski:</t>
        </r>
        <r>
          <rPr>
            <sz val="9"/>
            <color indexed="81"/>
            <rFont val="Tahoma"/>
            <family val="2"/>
          </rPr>
          <t xml:space="preserve">
Per FOD is a new Unit.  Contributions began in 2018</t>
        </r>
      </text>
    </comment>
    <comment ref="PKH19" authorId="0" shapeId="0" xr:uid="{C71F3E35-C16C-438E-A8BA-90BAF9B6C430}">
      <text>
        <r>
          <rPr>
            <b/>
            <sz val="9"/>
            <color indexed="81"/>
            <rFont val="Tahoma"/>
            <family val="2"/>
          </rPr>
          <t>Becky Dzingeleski:</t>
        </r>
        <r>
          <rPr>
            <sz val="9"/>
            <color indexed="81"/>
            <rFont val="Tahoma"/>
            <family val="2"/>
          </rPr>
          <t xml:space="preserve">
Per FOD is a new Unit.  Contributions began in 2018</t>
        </r>
      </text>
    </comment>
    <comment ref="PKL19" authorId="0" shapeId="0" xr:uid="{B6F0F5BB-DFC4-439D-85CD-11F7858C31E8}">
      <text>
        <r>
          <rPr>
            <b/>
            <sz val="9"/>
            <color indexed="81"/>
            <rFont val="Tahoma"/>
            <family val="2"/>
          </rPr>
          <t>Becky Dzingeleski:</t>
        </r>
        <r>
          <rPr>
            <sz val="9"/>
            <color indexed="81"/>
            <rFont val="Tahoma"/>
            <family val="2"/>
          </rPr>
          <t xml:space="preserve">
Per FOD is a new Unit.  Contributions began in 2018</t>
        </r>
      </text>
    </comment>
    <comment ref="PKP19" authorId="0" shapeId="0" xr:uid="{E61FC564-1F80-4F78-B909-3AFA159E544B}">
      <text>
        <r>
          <rPr>
            <b/>
            <sz val="9"/>
            <color indexed="81"/>
            <rFont val="Tahoma"/>
            <family val="2"/>
          </rPr>
          <t>Becky Dzingeleski:</t>
        </r>
        <r>
          <rPr>
            <sz val="9"/>
            <color indexed="81"/>
            <rFont val="Tahoma"/>
            <family val="2"/>
          </rPr>
          <t xml:space="preserve">
Per FOD is a new Unit.  Contributions began in 2018</t>
        </r>
      </text>
    </comment>
    <comment ref="PKT19" authorId="0" shapeId="0" xr:uid="{A0A30766-F58C-48F9-9645-0ABEAA25CF54}">
      <text>
        <r>
          <rPr>
            <b/>
            <sz val="9"/>
            <color indexed="81"/>
            <rFont val="Tahoma"/>
            <family val="2"/>
          </rPr>
          <t>Becky Dzingeleski:</t>
        </r>
        <r>
          <rPr>
            <sz val="9"/>
            <color indexed="81"/>
            <rFont val="Tahoma"/>
            <family val="2"/>
          </rPr>
          <t xml:space="preserve">
Per FOD is a new Unit.  Contributions began in 2018</t>
        </r>
      </text>
    </comment>
    <comment ref="PKX19" authorId="0" shapeId="0" xr:uid="{3262EBA8-D5F5-47FE-89B0-BCC11D69C5F7}">
      <text>
        <r>
          <rPr>
            <b/>
            <sz val="9"/>
            <color indexed="81"/>
            <rFont val="Tahoma"/>
            <family val="2"/>
          </rPr>
          <t>Becky Dzingeleski:</t>
        </r>
        <r>
          <rPr>
            <sz val="9"/>
            <color indexed="81"/>
            <rFont val="Tahoma"/>
            <family val="2"/>
          </rPr>
          <t xml:space="preserve">
Per FOD is a new Unit.  Contributions began in 2018</t>
        </r>
      </text>
    </comment>
    <comment ref="PLB19" authorId="0" shapeId="0" xr:uid="{65373A9A-0959-4F93-A6D7-3E8B164E4F8C}">
      <text>
        <r>
          <rPr>
            <b/>
            <sz val="9"/>
            <color indexed="81"/>
            <rFont val="Tahoma"/>
            <family val="2"/>
          </rPr>
          <t>Becky Dzingeleski:</t>
        </r>
        <r>
          <rPr>
            <sz val="9"/>
            <color indexed="81"/>
            <rFont val="Tahoma"/>
            <family val="2"/>
          </rPr>
          <t xml:space="preserve">
Per FOD is a new Unit.  Contributions began in 2018</t>
        </r>
      </text>
    </comment>
    <comment ref="PLF19" authorId="0" shapeId="0" xr:uid="{03223AEB-63D0-40AF-995F-10E4F217A900}">
      <text>
        <r>
          <rPr>
            <b/>
            <sz val="9"/>
            <color indexed="81"/>
            <rFont val="Tahoma"/>
            <family val="2"/>
          </rPr>
          <t>Becky Dzingeleski:</t>
        </r>
        <r>
          <rPr>
            <sz val="9"/>
            <color indexed="81"/>
            <rFont val="Tahoma"/>
            <family val="2"/>
          </rPr>
          <t xml:space="preserve">
Per FOD is a new Unit.  Contributions began in 2018</t>
        </r>
      </text>
    </comment>
    <comment ref="PLJ19" authorId="0" shapeId="0" xr:uid="{FF8A8BE2-36E4-4033-ADF5-618E388CC374}">
      <text>
        <r>
          <rPr>
            <b/>
            <sz val="9"/>
            <color indexed="81"/>
            <rFont val="Tahoma"/>
            <family val="2"/>
          </rPr>
          <t>Becky Dzingeleski:</t>
        </r>
        <r>
          <rPr>
            <sz val="9"/>
            <color indexed="81"/>
            <rFont val="Tahoma"/>
            <family val="2"/>
          </rPr>
          <t xml:space="preserve">
Per FOD is a new Unit.  Contributions began in 2018</t>
        </r>
      </text>
    </comment>
    <comment ref="PLN19" authorId="0" shapeId="0" xr:uid="{8B26EF9D-8B14-455E-B998-6F8AC713162E}">
      <text>
        <r>
          <rPr>
            <b/>
            <sz val="9"/>
            <color indexed="81"/>
            <rFont val="Tahoma"/>
            <family val="2"/>
          </rPr>
          <t>Becky Dzingeleski:</t>
        </r>
        <r>
          <rPr>
            <sz val="9"/>
            <color indexed="81"/>
            <rFont val="Tahoma"/>
            <family val="2"/>
          </rPr>
          <t xml:space="preserve">
Per FOD is a new Unit.  Contributions began in 2018</t>
        </r>
      </text>
    </comment>
    <comment ref="PLR19" authorId="0" shapeId="0" xr:uid="{5D59F031-745B-4F50-8F34-C46E52DF08B0}">
      <text>
        <r>
          <rPr>
            <b/>
            <sz val="9"/>
            <color indexed="81"/>
            <rFont val="Tahoma"/>
            <family val="2"/>
          </rPr>
          <t>Becky Dzingeleski:</t>
        </r>
        <r>
          <rPr>
            <sz val="9"/>
            <color indexed="81"/>
            <rFont val="Tahoma"/>
            <family val="2"/>
          </rPr>
          <t xml:space="preserve">
Per FOD is a new Unit.  Contributions began in 2018</t>
        </r>
      </text>
    </comment>
    <comment ref="PLV19" authorId="0" shapeId="0" xr:uid="{0F7B8A67-281B-41A8-9C55-FDE41C4DF04F}">
      <text>
        <r>
          <rPr>
            <b/>
            <sz val="9"/>
            <color indexed="81"/>
            <rFont val="Tahoma"/>
            <family val="2"/>
          </rPr>
          <t>Becky Dzingeleski:</t>
        </r>
        <r>
          <rPr>
            <sz val="9"/>
            <color indexed="81"/>
            <rFont val="Tahoma"/>
            <family val="2"/>
          </rPr>
          <t xml:space="preserve">
Per FOD is a new Unit.  Contributions began in 2018</t>
        </r>
      </text>
    </comment>
    <comment ref="PLZ19" authorId="0" shapeId="0" xr:uid="{70F41B57-8ECE-4E73-820E-131DED2EE17B}">
      <text>
        <r>
          <rPr>
            <b/>
            <sz val="9"/>
            <color indexed="81"/>
            <rFont val="Tahoma"/>
            <family val="2"/>
          </rPr>
          <t>Becky Dzingeleski:</t>
        </r>
        <r>
          <rPr>
            <sz val="9"/>
            <color indexed="81"/>
            <rFont val="Tahoma"/>
            <family val="2"/>
          </rPr>
          <t xml:space="preserve">
Per FOD is a new Unit.  Contributions began in 2018</t>
        </r>
      </text>
    </comment>
    <comment ref="PMD19" authorId="0" shapeId="0" xr:uid="{3DA82908-E6ED-4D59-BEF1-2366D0A98B95}">
      <text>
        <r>
          <rPr>
            <b/>
            <sz val="9"/>
            <color indexed="81"/>
            <rFont val="Tahoma"/>
            <family val="2"/>
          </rPr>
          <t>Becky Dzingeleski:</t>
        </r>
        <r>
          <rPr>
            <sz val="9"/>
            <color indexed="81"/>
            <rFont val="Tahoma"/>
            <family val="2"/>
          </rPr>
          <t xml:space="preserve">
Per FOD is a new Unit.  Contributions began in 2018</t>
        </r>
      </text>
    </comment>
    <comment ref="PMH19" authorId="0" shapeId="0" xr:uid="{295B690C-5398-45ED-9FCC-6605C16C547D}">
      <text>
        <r>
          <rPr>
            <b/>
            <sz val="9"/>
            <color indexed="81"/>
            <rFont val="Tahoma"/>
            <family val="2"/>
          </rPr>
          <t>Becky Dzingeleski:</t>
        </r>
        <r>
          <rPr>
            <sz val="9"/>
            <color indexed="81"/>
            <rFont val="Tahoma"/>
            <family val="2"/>
          </rPr>
          <t xml:space="preserve">
Per FOD is a new Unit.  Contributions began in 2018</t>
        </r>
      </text>
    </comment>
    <comment ref="PML19" authorId="0" shapeId="0" xr:uid="{7F55BC70-1A4B-4567-A15B-2E1FB4BAC90C}">
      <text>
        <r>
          <rPr>
            <b/>
            <sz val="9"/>
            <color indexed="81"/>
            <rFont val="Tahoma"/>
            <family val="2"/>
          </rPr>
          <t>Becky Dzingeleski:</t>
        </r>
        <r>
          <rPr>
            <sz val="9"/>
            <color indexed="81"/>
            <rFont val="Tahoma"/>
            <family val="2"/>
          </rPr>
          <t xml:space="preserve">
Per FOD is a new Unit.  Contributions began in 2018</t>
        </r>
      </text>
    </comment>
    <comment ref="PMP19" authorId="0" shapeId="0" xr:uid="{126C0FD4-875B-4BD5-9F54-3F18DD2F8A41}">
      <text>
        <r>
          <rPr>
            <b/>
            <sz val="9"/>
            <color indexed="81"/>
            <rFont val="Tahoma"/>
            <family val="2"/>
          </rPr>
          <t>Becky Dzingeleski:</t>
        </r>
        <r>
          <rPr>
            <sz val="9"/>
            <color indexed="81"/>
            <rFont val="Tahoma"/>
            <family val="2"/>
          </rPr>
          <t xml:space="preserve">
Per FOD is a new Unit.  Contributions began in 2018</t>
        </r>
      </text>
    </comment>
    <comment ref="PMT19" authorId="0" shapeId="0" xr:uid="{59C8C7AC-C20B-4EE7-9E63-9E2F3039C09A}">
      <text>
        <r>
          <rPr>
            <b/>
            <sz val="9"/>
            <color indexed="81"/>
            <rFont val="Tahoma"/>
            <family val="2"/>
          </rPr>
          <t>Becky Dzingeleski:</t>
        </r>
        <r>
          <rPr>
            <sz val="9"/>
            <color indexed="81"/>
            <rFont val="Tahoma"/>
            <family val="2"/>
          </rPr>
          <t xml:space="preserve">
Per FOD is a new Unit.  Contributions began in 2018</t>
        </r>
      </text>
    </comment>
    <comment ref="PMX19" authorId="0" shapeId="0" xr:uid="{D0584900-F215-4018-8B09-89311114D64A}">
      <text>
        <r>
          <rPr>
            <b/>
            <sz val="9"/>
            <color indexed="81"/>
            <rFont val="Tahoma"/>
            <family val="2"/>
          </rPr>
          <t>Becky Dzingeleski:</t>
        </r>
        <r>
          <rPr>
            <sz val="9"/>
            <color indexed="81"/>
            <rFont val="Tahoma"/>
            <family val="2"/>
          </rPr>
          <t xml:space="preserve">
Per FOD is a new Unit.  Contributions began in 2018</t>
        </r>
      </text>
    </comment>
    <comment ref="PNB19" authorId="0" shapeId="0" xr:uid="{E1A6EAB5-3612-4647-8DDA-60B8A9741189}">
      <text>
        <r>
          <rPr>
            <b/>
            <sz val="9"/>
            <color indexed="81"/>
            <rFont val="Tahoma"/>
            <family val="2"/>
          </rPr>
          <t>Becky Dzingeleski:</t>
        </r>
        <r>
          <rPr>
            <sz val="9"/>
            <color indexed="81"/>
            <rFont val="Tahoma"/>
            <family val="2"/>
          </rPr>
          <t xml:space="preserve">
Per FOD is a new Unit.  Contributions began in 2018</t>
        </r>
      </text>
    </comment>
    <comment ref="PNF19" authorId="0" shapeId="0" xr:uid="{E6A1B93F-E83B-41B9-AB67-A0E983CCE675}">
      <text>
        <r>
          <rPr>
            <b/>
            <sz val="9"/>
            <color indexed="81"/>
            <rFont val="Tahoma"/>
            <family val="2"/>
          </rPr>
          <t>Becky Dzingeleski:</t>
        </r>
        <r>
          <rPr>
            <sz val="9"/>
            <color indexed="81"/>
            <rFont val="Tahoma"/>
            <family val="2"/>
          </rPr>
          <t xml:space="preserve">
Per FOD is a new Unit.  Contributions began in 2018</t>
        </r>
      </text>
    </comment>
    <comment ref="PNJ19" authorId="0" shapeId="0" xr:uid="{5541354C-5216-4EFE-83DB-40DF82F5567F}">
      <text>
        <r>
          <rPr>
            <b/>
            <sz val="9"/>
            <color indexed="81"/>
            <rFont val="Tahoma"/>
            <family val="2"/>
          </rPr>
          <t>Becky Dzingeleski:</t>
        </r>
        <r>
          <rPr>
            <sz val="9"/>
            <color indexed="81"/>
            <rFont val="Tahoma"/>
            <family val="2"/>
          </rPr>
          <t xml:space="preserve">
Per FOD is a new Unit.  Contributions began in 2018</t>
        </r>
      </text>
    </comment>
    <comment ref="PNN19" authorId="0" shapeId="0" xr:uid="{E60BAC40-337C-4BC4-A780-356E1A06FAEE}">
      <text>
        <r>
          <rPr>
            <b/>
            <sz val="9"/>
            <color indexed="81"/>
            <rFont val="Tahoma"/>
            <family val="2"/>
          </rPr>
          <t>Becky Dzingeleski:</t>
        </r>
        <r>
          <rPr>
            <sz val="9"/>
            <color indexed="81"/>
            <rFont val="Tahoma"/>
            <family val="2"/>
          </rPr>
          <t xml:space="preserve">
Per FOD is a new Unit.  Contributions began in 2018</t>
        </r>
      </text>
    </comment>
    <comment ref="PNR19" authorId="0" shapeId="0" xr:uid="{7DD223EE-EBE6-457C-9819-47E3C7F5F2E0}">
      <text>
        <r>
          <rPr>
            <b/>
            <sz val="9"/>
            <color indexed="81"/>
            <rFont val="Tahoma"/>
            <family val="2"/>
          </rPr>
          <t>Becky Dzingeleski:</t>
        </r>
        <r>
          <rPr>
            <sz val="9"/>
            <color indexed="81"/>
            <rFont val="Tahoma"/>
            <family val="2"/>
          </rPr>
          <t xml:space="preserve">
Per FOD is a new Unit.  Contributions began in 2018</t>
        </r>
      </text>
    </comment>
    <comment ref="PNV19" authorId="0" shapeId="0" xr:uid="{BC7330F0-FB17-4A68-90D8-E535DCD6B512}">
      <text>
        <r>
          <rPr>
            <b/>
            <sz val="9"/>
            <color indexed="81"/>
            <rFont val="Tahoma"/>
            <family val="2"/>
          </rPr>
          <t>Becky Dzingeleski:</t>
        </r>
        <r>
          <rPr>
            <sz val="9"/>
            <color indexed="81"/>
            <rFont val="Tahoma"/>
            <family val="2"/>
          </rPr>
          <t xml:space="preserve">
Per FOD is a new Unit.  Contributions began in 2018</t>
        </r>
      </text>
    </comment>
    <comment ref="PNZ19" authorId="0" shapeId="0" xr:uid="{96CEA034-58D8-4FDB-A1F6-C96354E3E402}">
      <text>
        <r>
          <rPr>
            <b/>
            <sz val="9"/>
            <color indexed="81"/>
            <rFont val="Tahoma"/>
            <family val="2"/>
          </rPr>
          <t>Becky Dzingeleski:</t>
        </r>
        <r>
          <rPr>
            <sz val="9"/>
            <color indexed="81"/>
            <rFont val="Tahoma"/>
            <family val="2"/>
          </rPr>
          <t xml:space="preserve">
Per FOD is a new Unit.  Contributions began in 2018</t>
        </r>
      </text>
    </comment>
    <comment ref="POD19" authorId="0" shapeId="0" xr:uid="{1C3D8751-1A04-4316-8D96-6CDC3DEA9F00}">
      <text>
        <r>
          <rPr>
            <b/>
            <sz val="9"/>
            <color indexed="81"/>
            <rFont val="Tahoma"/>
            <family val="2"/>
          </rPr>
          <t>Becky Dzingeleski:</t>
        </r>
        <r>
          <rPr>
            <sz val="9"/>
            <color indexed="81"/>
            <rFont val="Tahoma"/>
            <family val="2"/>
          </rPr>
          <t xml:space="preserve">
Per FOD is a new Unit.  Contributions began in 2018</t>
        </r>
      </text>
    </comment>
    <comment ref="POH19" authorId="0" shapeId="0" xr:uid="{2C214AD8-2AC3-47F4-AB30-5CF5E746C36E}">
      <text>
        <r>
          <rPr>
            <b/>
            <sz val="9"/>
            <color indexed="81"/>
            <rFont val="Tahoma"/>
            <family val="2"/>
          </rPr>
          <t>Becky Dzingeleski:</t>
        </r>
        <r>
          <rPr>
            <sz val="9"/>
            <color indexed="81"/>
            <rFont val="Tahoma"/>
            <family val="2"/>
          </rPr>
          <t xml:space="preserve">
Per FOD is a new Unit.  Contributions began in 2018</t>
        </r>
      </text>
    </comment>
    <comment ref="POL19" authorId="0" shapeId="0" xr:uid="{6BD74C4C-69BC-44E4-93AA-4B0FA5C9EA00}">
      <text>
        <r>
          <rPr>
            <b/>
            <sz val="9"/>
            <color indexed="81"/>
            <rFont val="Tahoma"/>
            <family val="2"/>
          </rPr>
          <t>Becky Dzingeleski:</t>
        </r>
        <r>
          <rPr>
            <sz val="9"/>
            <color indexed="81"/>
            <rFont val="Tahoma"/>
            <family val="2"/>
          </rPr>
          <t xml:space="preserve">
Per FOD is a new Unit.  Contributions began in 2018</t>
        </r>
      </text>
    </comment>
    <comment ref="POP19" authorId="0" shapeId="0" xr:uid="{7EC1D153-9582-4329-81BF-1417A6727C96}">
      <text>
        <r>
          <rPr>
            <b/>
            <sz val="9"/>
            <color indexed="81"/>
            <rFont val="Tahoma"/>
            <family val="2"/>
          </rPr>
          <t>Becky Dzingeleski:</t>
        </r>
        <r>
          <rPr>
            <sz val="9"/>
            <color indexed="81"/>
            <rFont val="Tahoma"/>
            <family val="2"/>
          </rPr>
          <t xml:space="preserve">
Per FOD is a new Unit.  Contributions began in 2018</t>
        </r>
      </text>
    </comment>
    <comment ref="POT19" authorId="0" shapeId="0" xr:uid="{F604CBA3-8F79-462F-BBF8-4EAF5FDF675B}">
      <text>
        <r>
          <rPr>
            <b/>
            <sz val="9"/>
            <color indexed="81"/>
            <rFont val="Tahoma"/>
            <family val="2"/>
          </rPr>
          <t>Becky Dzingeleski:</t>
        </r>
        <r>
          <rPr>
            <sz val="9"/>
            <color indexed="81"/>
            <rFont val="Tahoma"/>
            <family val="2"/>
          </rPr>
          <t xml:space="preserve">
Per FOD is a new Unit.  Contributions began in 2018</t>
        </r>
      </text>
    </comment>
    <comment ref="POX19" authorId="0" shapeId="0" xr:uid="{539660EB-B2DD-44EE-9E6E-093D8195D6FE}">
      <text>
        <r>
          <rPr>
            <b/>
            <sz val="9"/>
            <color indexed="81"/>
            <rFont val="Tahoma"/>
            <family val="2"/>
          </rPr>
          <t>Becky Dzingeleski:</t>
        </r>
        <r>
          <rPr>
            <sz val="9"/>
            <color indexed="81"/>
            <rFont val="Tahoma"/>
            <family val="2"/>
          </rPr>
          <t xml:space="preserve">
Per FOD is a new Unit.  Contributions began in 2018</t>
        </r>
      </text>
    </comment>
    <comment ref="PPB19" authorId="0" shapeId="0" xr:uid="{5981C89B-E23A-4752-B56B-23191C776FA8}">
      <text>
        <r>
          <rPr>
            <b/>
            <sz val="9"/>
            <color indexed="81"/>
            <rFont val="Tahoma"/>
            <family val="2"/>
          </rPr>
          <t>Becky Dzingeleski:</t>
        </r>
        <r>
          <rPr>
            <sz val="9"/>
            <color indexed="81"/>
            <rFont val="Tahoma"/>
            <family val="2"/>
          </rPr>
          <t xml:space="preserve">
Per FOD is a new Unit.  Contributions began in 2018</t>
        </r>
      </text>
    </comment>
    <comment ref="PPF19" authorId="0" shapeId="0" xr:uid="{C87CA043-09F4-431D-9BCF-5676CEABEA4D}">
      <text>
        <r>
          <rPr>
            <b/>
            <sz val="9"/>
            <color indexed="81"/>
            <rFont val="Tahoma"/>
            <family val="2"/>
          </rPr>
          <t>Becky Dzingeleski:</t>
        </r>
        <r>
          <rPr>
            <sz val="9"/>
            <color indexed="81"/>
            <rFont val="Tahoma"/>
            <family val="2"/>
          </rPr>
          <t xml:space="preserve">
Per FOD is a new Unit.  Contributions began in 2018</t>
        </r>
      </text>
    </comment>
    <comment ref="PPJ19" authorId="0" shapeId="0" xr:uid="{87DA3E00-2335-4A5D-B38D-3223B81C5631}">
      <text>
        <r>
          <rPr>
            <b/>
            <sz val="9"/>
            <color indexed="81"/>
            <rFont val="Tahoma"/>
            <family val="2"/>
          </rPr>
          <t>Becky Dzingeleski:</t>
        </r>
        <r>
          <rPr>
            <sz val="9"/>
            <color indexed="81"/>
            <rFont val="Tahoma"/>
            <family val="2"/>
          </rPr>
          <t xml:space="preserve">
Per FOD is a new Unit.  Contributions began in 2018</t>
        </r>
      </text>
    </comment>
    <comment ref="PPN19" authorId="0" shapeId="0" xr:uid="{5CD5E7B2-D3D2-41F7-BE0F-04255834626C}">
      <text>
        <r>
          <rPr>
            <b/>
            <sz val="9"/>
            <color indexed="81"/>
            <rFont val="Tahoma"/>
            <family val="2"/>
          </rPr>
          <t>Becky Dzingeleski:</t>
        </r>
        <r>
          <rPr>
            <sz val="9"/>
            <color indexed="81"/>
            <rFont val="Tahoma"/>
            <family val="2"/>
          </rPr>
          <t xml:space="preserve">
Per FOD is a new Unit.  Contributions began in 2018</t>
        </r>
      </text>
    </comment>
    <comment ref="PPR19" authorId="0" shapeId="0" xr:uid="{AD7D3CEE-6BAE-41C6-AC18-CEF485759D40}">
      <text>
        <r>
          <rPr>
            <b/>
            <sz val="9"/>
            <color indexed="81"/>
            <rFont val="Tahoma"/>
            <family val="2"/>
          </rPr>
          <t>Becky Dzingeleski:</t>
        </r>
        <r>
          <rPr>
            <sz val="9"/>
            <color indexed="81"/>
            <rFont val="Tahoma"/>
            <family val="2"/>
          </rPr>
          <t xml:space="preserve">
Per FOD is a new Unit.  Contributions began in 2018</t>
        </r>
      </text>
    </comment>
    <comment ref="PPV19" authorId="0" shapeId="0" xr:uid="{EBCAEE76-3AC9-458A-862A-D7E73A2502C7}">
      <text>
        <r>
          <rPr>
            <b/>
            <sz val="9"/>
            <color indexed="81"/>
            <rFont val="Tahoma"/>
            <family val="2"/>
          </rPr>
          <t>Becky Dzingeleski:</t>
        </r>
        <r>
          <rPr>
            <sz val="9"/>
            <color indexed="81"/>
            <rFont val="Tahoma"/>
            <family val="2"/>
          </rPr>
          <t xml:space="preserve">
Per FOD is a new Unit.  Contributions began in 2018</t>
        </r>
      </text>
    </comment>
    <comment ref="PPZ19" authorId="0" shapeId="0" xr:uid="{9A91E5FB-1519-4506-9F8E-668435471E83}">
      <text>
        <r>
          <rPr>
            <b/>
            <sz val="9"/>
            <color indexed="81"/>
            <rFont val="Tahoma"/>
            <family val="2"/>
          </rPr>
          <t>Becky Dzingeleski:</t>
        </r>
        <r>
          <rPr>
            <sz val="9"/>
            <color indexed="81"/>
            <rFont val="Tahoma"/>
            <family val="2"/>
          </rPr>
          <t xml:space="preserve">
Per FOD is a new Unit.  Contributions began in 2018</t>
        </r>
      </text>
    </comment>
    <comment ref="PQD19" authorId="0" shapeId="0" xr:uid="{264C469F-D4E9-4952-B3D9-0326E0B061B0}">
      <text>
        <r>
          <rPr>
            <b/>
            <sz val="9"/>
            <color indexed="81"/>
            <rFont val="Tahoma"/>
            <family val="2"/>
          </rPr>
          <t>Becky Dzingeleski:</t>
        </r>
        <r>
          <rPr>
            <sz val="9"/>
            <color indexed="81"/>
            <rFont val="Tahoma"/>
            <family val="2"/>
          </rPr>
          <t xml:space="preserve">
Per FOD is a new Unit.  Contributions began in 2018</t>
        </r>
      </text>
    </comment>
    <comment ref="PQH19" authorId="0" shapeId="0" xr:uid="{CEBA5402-2256-400A-909B-339E2EEBA107}">
      <text>
        <r>
          <rPr>
            <b/>
            <sz val="9"/>
            <color indexed="81"/>
            <rFont val="Tahoma"/>
            <family val="2"/>
          </rPr>
          <t>Becky Dzingeleski:</t>
        </r>
        <r>
          <rPr>
            <sz val="9"/>
            <color indexed="81"/>
            <rFont val="Tahoma"/>
            <family val="2"/>
          </rPr>
          <t xml:space="preserve">
Per FOD is a new Unit.  Contributions began in 2018</t>
        </r>
      </text>
    </comment>
    <comment ref="PQL19" authorId="0" shapeId="0" xr:uid="{0B5BD101-16AB-4CA5-8279-0887FE5D7592}">
      <text>
        <r>
          <rPr>
            <b/>
            <sz val="9"/>
            <color indexed="81"/>
            <rFont val="Tahoma"/>
            <family val="2"/>
          </rPr>
          <t>Becky Dzingeleski:</t>
        </r>
        <r>
          <rPr>
            <sz val="9"/>
            <color indexed="81"/>
            <rFont val="Tahoma"/>
            <family val="2"/>
          </rPr>
          <t xml:space="preserve">
Per FOD is a new Unit.  Contributions began in 2018</t>
        </r>
      </text>
    </comment>
    <comment ref="PQP19" authorId="0" shapeId="0" xr:uid="{CB8F4C49-809C-4252-9F94-2DEB105D8F1F}">
      <text>
        <r>
          <rPr>
            <b/>
            <sz val="9"/>
            <color indexed="81"/>
            <rFont val="Tahoma"/>
            <family val="2"/>
          </rPr>
          <t>Becky Dzingeleski:</t>
        </r>
        <r>
          <rPr>
            <sz val="9"/>
            <color indexed="81"/>
            <rFont val="Tahoma"/>
            <family val="2"/>
          </rPr>
          <t xml:space="preserve">
Per FOD is a new Unit.  Contributions began in 2018</t>
        </r>
      </text>
    </comment>
    <comment ref="PQT19" authorId="0" shapeId="0" xr:uid="{0C97EEB3-984A-4B3A-A141-7201D74ADA29}">
      <text>
        <r>
          <rPr>
            <b/>
            <sz val="9"/>
            <color indexed="81"/>
            <rFont val="Tahoma"/>
            <family val="2"/>
          </rPr>
          <t>Becky Dzingeleski:</t>
        </r>
        <r>
          <rPr>
            <sz val="9"/>
            <color indexed="81"/>
            <rFont val="Tahoma"/>
            <family val="2"/>
          </rPr>
          <t xml:space="preserve">
Per FOD is a new Unit.  Contributions began in 2018</t>
        </r>
      </text>
    </comment>
    <comment ref="PQX19" authorId="0" shapeId="0" xr:uid="{75EC56D7-A35C-4893-AEB1-927E660876B2}">
      <text>
        <r>
          <rPr>
            <b/>
            <sz val="9"/>
            <color indexed="81"/>
            <rFont val="Tahoma"/>
            <family val="2"/>
          </rPr>
          <t>Becky Dzingeleski:</t>
        </r>
        <r>
          <rPr>
            <sz val="9"/>
            <color indexed="81"/>
            <rFont val="Tahoma"/>
            <family val="2"/>
          </rPr>
          <t xml:space="preserve">
Per FOD is a new Unit.  Contributions began in 2018</t>
        </r>
      </text>
    </comment>
    <comment ref="PRB19" authorId="0" shapeId="0" xr:uid="{7854B2E4-FDE1-499C-A05D-65A43AEAF008}">
      <text>
        <r>
          <rPr>
            <b/>
            <sz val="9"/>
            <color indexed="81"/>
            <rFont val="Tahoma"/>
            <family val="2"/>
          </rPr>
          <t>Becky Dzingeleski:</t>
        </r>
        <r>
          <rPr>
            <sz val="9"/>
            <color indexed="81"/>
            <rFont val="Tahoma"/>
            <family val="2"/>
          </rPr>
          <t xml:space="preserve">
Per FOD is a new Unit.  Contributions began in 2018</t>
        </r>
      </text>
    </comment>
    <comment ref="PRF19" authorId="0" shapeId="0" xr:uid="{AE63EC0F-5750-4086-9075-D6CCBBE4A935}">
      <text>
        <r>
          <rPr>
            <b/>
            <sz val="9"/>
            <color indexed="81"/>
            <rFont val="Tahoma"/>
            <family val="2"/>
          </rPr>
          <t>Becky Dzingeleski:</t>
        </r>
        <r>
          <rPr>
            <sz val="9"/>
            <color indexed="81"/>
            <rFont val="Tahoma"/>
            <family val="2"/>
          </rPr>
          <t xml:space="preserve">
Per FOD is a new Unit.  Contributions began in 2018</t>
        </r>
      </text>
    </comment>
    <comment ref="PRJ19" authorId="0" shapeId="0" xr:uid="{51209F9A-F35E-4E24-BF01-C35866AC892B}">
      <text>
        <r>
          <rPr>
            <b/>
            <sz val="9"/>
            <color indexed="81"/>
            <rFont val="Tahoma"/>
            <family val="2"/>
          </rPr>
          <t>Becky Dzingeleski:</t>
        </r>
        <r>
          <rPr>
            <sz val="9"/>
            <color indexed="81"/>
            <rFont val="Tahoma"/>
            <family val="2"/>
          </rPr>
          <t xml:space="preserve">
Per FOD is a new Unit.  Contributions began in 2018</t>
        </r>
      </text>
    </comment>
    <comment ref="PRN19" authorId="0" shapeId="0" xr:uid="{91417B49-6D8E-406F-9650-F92C1B08C617}">
      <text>
        <r>
          <rPr>
            <b/>
            <sz val="9"/>
            <color indexed="81"/>
            <rFont val="Tahoma"/>
            <family val="2"/>
          </rPr>
          <t>Becky Dzingeleski:</t>
        </r>
        <r>
          <rPr>
            <sz val="9"/>
            <color indexed="81"/>
            <rFont val="Tahoma"/>
            <family val="2"/>
          </rPr>
          <t xml:space="preserve">
Per FOD is a new Unit.  Contributions began in 2018</t>
        </r>
      </text>
    </comment>
    <comment ref="PRR19" authorId="0" shapeId="0" xr:uid="{E8E38242-B995-477A-86F7-1F700FC525EA}">
      <text>
        <r>
          <rPr>
            <b/>
            <sz val="9"/>
            <color indexed="81"/>
            <rFont val="Tahoma"/>
            <family val="2"/>
          </rPr>
          <t>Becky Dzingeleski:</t>
        </r>
        <r>
          <rPr>
            <sz val="9"/>
            <color indexed="81"/>
            <rFont val="Tahoma"/>
            <family val="2"/>
          </rPr>
          <t xml:space="preserve">
Per FOD is a new Unit.  Contributions began in 2018</t>
        </r>
      </text>
    </comment>
    <comment ref="PRV19" authorId="0" shapeId="0" xr:uid="{5D86364D-E81D-499C-8A1E-623A66D24665}">
      <text>
        <r>
          <rPr>
            <b/>
            <sz val="9"/>
            <color indexed="81"/>
            <rFont val="Tahoma"/>
            <family val="2"/>
          </rPr>
          <t>Becky Dzingeleski:</t>
        </r>
        <r>
          <rPr>
            <sz val="9"/>
            <color indexed="81"/>
            <rFont val="Tahoma"/>
            <family val="2"/>
          </rPr>
          <t xml:space="preserve">
Per FOD is a new Unit.  Contributions began in 2018</t>
        </r>
      </text>
    </comment>
    <comment ref="PRZ19" authorId="0" shapeId="0" xr:uid="{A041E8EF-BD8F-4647-A97D-3496640BCD57}">
      <text>
        <r>
          <rPr>
            <b/>
            <sz val="9"/>
            <color indexed="81"/>
            <rFont val="Tahoma"/>
            <family val="2"/>
          </rPr>
          <t>Becky Dzingeleski:</t>
        </r>
        <r>
          <rPr>
            <sz val="9"/>
            <color indexed="81"/>
            <rFont val="Tahoma"/>
            <family val="2"/>
          </rPr>
          <t xml:space="preserve">
Per FOD is a new Unit.  Contributions began in 2018</t>
        </r>
      </text>
    </comment>
    <comment ref="PSD19" authorId="0" shapeId="0" xr:uid="{8214AD32-BEED-4146-9BEF-BF1BDE72ED1C}">
      <text>
        <r>
          <rPr>
            <b/>
            <sz val="9"/>
            <color indexed="81"/>
            <rFont val="Tahoma"/>
            <family val="2"/>
          </rPr>
          <t>Becky Dzingeleski:</t>
        </r>
        <r>
          <rPr>
            <sz val="9"/>
            <color indexed="81"/>
            <rFont val="Tahoma"/>
            <family val="2"/>
          </rPr>
          <t xml:space="preserve">
Per FOD is a new Unit.  Contributions began in 2018</t>
        </r>
      </text>
    </comment>
    <comment ref="PSH19" authorId="0" shapeId="0" xr:uid="{8DE79DAB-CD55-4CF8-93CB-66469851C3D1}">
      <text>
        <r>
          <rPr>
            <b/>
            <sz val="9"/>
            <color indexed="81"/>
            <rFont val="Tahoma"/>
            <family val="2"/>
          </rPr>
          <t>Becky Dzingeleski:</t>
        </r>
        <r>
          <rPr>
            <sz val="9"/>
            <color indexed="81"/>
            <rFont val="Tahoma"/>
            <family val="2"/>
          </rPr>
          <t xml:space="preserve">
Per FOD is a new Unit.  Contributions began in 2018</t>
        </r>
      </text>
    </comment>
    <comment ref="PSL19" authorId="0" shapeId="0" xr:uid="{1C78186B-5F70-4F0F-8B40-332E5E11E1E9}">
      <text>
        <r>
          <rPr>
            <b/>
            <sz val="9"/>
            <color indexed="81"/>
            <rFont val="Tahoma"/>
            <family val="2"/>
          </rPr>
          <t>Becky Dzingeleski:</t>
        </r>
        <r>
          <rPr>
            <sz val="9"/>
            <color indexed="81"/>
            <rFont val="Tahoma"/>
            <family val="2"/>
          </rPr>
          <t xml:space="preserve">
Per FOD is a new Unit.  Contributions began in 2018</t>
        </r>
      </text>
    </comment>
    <comment ref="PSP19" authorId="0" shapeId="0" xr:uid="{D7E162FE-6372-4360-BEA5-5188F4AAB8AA}">
      <text>
        <r>
          <rPr>
            <b/>
            <sz val="9"/>
            <color indexed="81"/>
            <rFont val="Tahoma"/>
            <family val="2"/>
          </rPr>
          <t>Becky Dzingeleski:</t>
        </r>
        <r>
          <rPr>
            <sz val="9"/>
            <color indexed="81"/>
            <rFont val="Tahoma"/>
            <family val="2"/>
          </rPr>
          <t xml:space="preserve">
Per FOD is a new Unit.  Contributions began in 2018</t>
        </r>
      </text>
    </comment>
    <comment ref="PST19" authorId="0" shapeId="0" xr:uid="{56CF57B8-9592-40AC-A004-BF64634556F3}">
      <text>
        <r>
          <rPr>
            <b/>
            <sz val="9"/>
            <color indexed="81"/>
            <rFont val="Tahoma"/>
            <family val="2"/>
          </rPr>
          <t>Becky Dzingeleski:</t>
        </r>
        <r>
          <rPr>
            <sz val="9"/>
            <color indexed="81"/>
            <rFont val="Tahoma"/>
            <family val="2"/>
          </rPr>
          <t xml:space="preserve">
Per FOD is a new Unit.  Contributions began in 2018</t>
        </r>
      </text>
    </comment>
    <comment ref="PSX19" authorId="0" shapeId="0" xr:uid="{0DC2DF57-0EE7-4314-80E9-CD02DFAD577A}">
      <text>
        <r>
          <rPr>
            <b/>
            <sz val="9"/>
            <color indexed="81"/>
            <rFont val="Tahoma"/>
            <family val="2"/>
          </rPr>
          <t>Becky Dzingeleski:</t>
        </r>
        <r>
          <rPr>
            <sz val="9"/>
            <color indexed="81"/>
            <rFont val="Tahoma"/>
            <family val="2"/>
          </rPr>
          <t xml:space="preserve">
Per FOD is a new Unit.  Contributions began in 2018</t>
        </r>
      </text>
    </comment>
    <comment ref="PTB19" authorId="0" shapeId="0" xr:uid="{B9276145-388C-4D3B-BA10-12C3BCC5262F}">
      <text>
        <r>
          <rPr>
            <b/>
            <sz val="9"/>
            <color indexed="81"/>
            <rFont val="Tahoma"/>
            <family val="2"/>
          </rPr>
          <t>Becky Dzingeleski:</t>
        </r>
        <r>
          <rPr>
            <sz val="9"/>
            <color indexed="81"/>
            <rFont val="Tahoma"/>
            <family val="2"/>
          </rPr>
          <t xml:space="preserve">
Per FOD is a new Unit.  Contributions began in 2018</t>
        </r>
      </text>
    </comment>
    <comment ref="PTF19" authorId="0" shapeId="0" xr:uid="{94B8BB40-2242-4D2B-856D-E775442BDA2B}">
      <text>
        <r>
          <rPr>
            <b/>
            <sz val="9"/>
            <color indexed="81"/>
            <rFont val="Tahoma"/>
            <family val="2"/>
          </rPr>
          <t>Becky Dzingeleski:</t>
        </r>
        <r>
          <rPr>
            <sz val="9"/>
            <color indexed="81"/>
            <rFont val="Tahoma"/>
            <family val="2"/>
          </rPr>
          <t xml:space="preserve">
Per FOD is a new Unit.  Contributions began in 2018</t>
        </r>
      </text>
    </comment>
    <comment ref="PTJ19" authorId="0" shapeId="0" xr:uid="{8350FBB2-1D7E-4186-9A08-4AB13018DD8B}">
      <text>
        <r>
          <rPr>
            <b/>
            <sz val="9"/>
            <color indexed="81"/>
            <rFont val="Tahoma"/>
            <family val="2"/>
          </rPr>
          <t>Becky Dzingeleski:</t>
        </r>
        <r>
          <rPr>
            <sz val="9"/>
            <color indexed="81"/>
            <rFont val="Tahoma"/>
            <family val="2"/>
          </rPr>
          <t xml:space="preserve">
Per FOD is a new Unit.  Contributions began in 2018</t>
        </r>
      </text>
    </comment>
    <comment ref="PTN19" authorId="0" shapeId="0" xr:uid="{81326046-7D40-4877-8EB7-9600134822EF}">
      <text>
        <r>
          <rPr>
            <b/>
            <sz val="9"/>
            <color indexed="81"/>
            <rFont val="Tahoma"/>
            <family val="2"/>
          </rPr>
          <t>Becky Dzingeleski:</t>
        </r>
        <r>
          <rPr>
            <sz val="9"/>
            <color indexed="81"/>
            <rFont val="Tahoma"/>
            <family val="2"/>
          </rPr>
          <t xml:space="preserve">
Per FOD is a new Unit.  Contributions began in 2018</t>
        </r>
      </text>
    </comment>
    <comment ref="PTR19" authorId="0" shapeId="0" xr:uid="{FD34FB61-B7BF-41BC-91B9-CBE966E44D5D}">
      <text>
        <r>
          <rPr>
            <b/>
            <sz val="9"/>
            <color indexed="81"/>
            <rFont val="Tahoma"/>
            <family val="2"/>
          </rPr>
          <t>Becky Dzingeleski:</t>
        </r>
        <r>
          <rPr>
            <sz val="9"/>
            <color indexed="81"/>
            <rFont val="Tahoma"/>
            <family val="2"/>
          </rPr>
          <t xml:space="preserve">
Per FOD is a new Unit.  Contributions began in 2018</t>
        </r>
      </text>
    </comment>
    <comment ref="PTV19" authorId="0" shapeId="0" xr:uid="{AE991016-ED77-4040-AB77-BCE65BCD488D}">
      <text>
        <r>
          <rPr>
            <b/>
            <sz val="9"/>
            <color indexed="81"/>
            <rFont val="Tahoma"/>
            <family val="2"/>
          </rPr>
          <t>Becky Dzingeleski:</t>
        </r>
        <r>
          <rPr>
            <sz val="9"/>
            <color indexed="81"/>
            <rFont val="Tahoma"/>
            <family val="2"/>
          </rPr>
          <t xml:space="preserve">
Per FOD is a new Unit.  Contributions began in 2018</t>
        </r>
      </text>
    </comment>
    <comment ref="PTZ19" authorId="0" shapeId="0" xr:uid="{B78850FE-9416-481C-95F2-67903034AD74}">
      <text>
        <r>
          <rPr>
            <b/>
            <sz val="9"/>
            <color indexed="81"/>
            <rFont val="Tahoma"/>
            <family val="2"/>
          </rPr>
          <t>Becky Dzingeleski:</t>
        </r>
        <r>
          <rPr>
            <sz val="9"/>
            <color indexed="81"/>
            <rFont val="Tahoma"/>
            <family val="2"/>
          </rPr>
          <t xml:space="preserve">
Per FOD is a new Unit.  Contributions began in 2018</t>
        </r>
      </text>
    </comment>
    <comment ref="PUD19" authorId="0" shapeId="0" xr:uid="{88783D6B-4C0C-4B1E-AA38-3F03E8ED4945}">
      <text>
        <r>
          <rPr>
            <b/>
            <sz val="9"/>
            <color indexed="81"/>
            <rFont val="Tahoma"/>
            <family val="2"/>
          </rPr>
          <t>Becky Dzingeleski:</t>
        </r>
        <r>
          <rPr>
            <sz val="9"/>
            <color indexed="81"/>
            <rFont val="Tahoma"/>
            <family val="2"/>
          </rPr>
          <t xml:space="preserve">
Per FOD is a new Unit.  Contributions began in 2018</t>
        </r>
      </text>
    </comment>
    <comment ref="PUH19" authorId="0" shapeId="0" xr:uid="{9E55D683-E3EF-4152-A967-DC42A3BC5D2E}">
      <text>
        <r>
          <rPr>
            <b/>
            <sz val="9"/>
            <color indexed="81"/>
            <rFont val="Tahoma"/>
            <family val="2"/>
          </rPr>
          <t>Becky Dzingeleski:</t>
        </r>
        <r>
          <rPr>
            <sz val="9"/>
            <color indexed="81"/>
            <rFont val="Tahoma"/>
            <family val="2"/>
          </rPr>
          <t xml:space="preserve">
Per FOD is a new Unit.  Contributions began in 2018</t>
        </r>
      </text>
    </comment>
    <comment ref="PUL19" authorId="0" shapeId="0" xr:uid="{5B83A1B9-60FE-4234-AA18-66A454A11BB6}">
      <text>
        <r>
          <rPr>
            <b/>
            <sz val="9"/>
            <color indexed="81"/>
            <rFont val="Tahoma"/>
            <family val="2"/>
          </rPr>
          <t>Becky Dzingeleski:</t>
        </r>
        <r>
          <rPr>
            <sz val="9"/>
            <color indexed="81"/>
            <rFont val="Tahoma"/>
            <family val="2"/>
          </rPr>
          <t xml:space="preserve">
Per FOD is a new Unit.  Contributions began in 2018</t>
        </r>
      </text>
    </comment>
    <comment ref="PUP19" authorId="0" shapeId="0" xr:uid="{063EECCF-1019-418C-8910-E56A708FF8A1}">
      <text>
        <r>
          <rPr>
            <b/>
            <sz val="9"/>
            <color indexed="81"/>
            <rFont val="Tahoma"/>
            <family val="2"/>
          </rPr>
          <t>Becky Dzingeleski:</t>
        </r>
        <r>
          <rPr>
            <sz val="9"/>
            <color indexed="81"/>
            <rFont val="Tahoma"/>
            <family val="2"/>
          </rPr>
          <t xml:space="preserve">
Per FOD is a new Unit.  Contributions began in 2018</t>
        </r>
      </text>
    </comment>
    <comment ref="PUT19" authorId="0" shapeId="0" xr:uid="{02897B04-1B03-4541-97C4-AF49D2759DB4}">
      <text>
        <r>
          <rPr>
            <b/>
            <sz val="9"/>
            <color indexed="81"/>
            <rFont val="Tahoma"/>
            <family val="2"/>
          </rPr>
          <t>Becky Dzingeleski:</t>
        </r>
        <r>
          <rPr>
            <sz val="9"/>
            <color indexed="81"/>
            <rFont val="Tahoma"/>
            <family val="2"/>
          </rPr>
          <t xml:space="preserve">
Per FOD is a new Unit.  Contributions began in 2018</t>
        </r>
      </text>
    </comment>
    <comment ref="PUX19" authorId="0" shapeId="0" xr:uid="{11D12D4D-5DF0-4773-BBA2-64629CC6C1BC}">
      <text>
        <r>
          <rPr>
            <b/>
            <sz val="9"/>
            <color indexed="81"/>
            <rFont val="Tahoma"/>
            <family val="2"/>
          </rPr>
          <t>Becky Dzingeleski:</t>
        </r>
        <r>
          <rPr>
            <sz val="9"/>
            <color indexed="81"/>
            <rFont val="Tahoma"/>
            <family val="2"/>
          </rPr>
          <t xml:space="preserve">
Per FOD is a new Unit.  Contributions began in 2018</t>
        </r>
      </text>
    </comment>
    <comment ref="PVB19" authorId="0" shapeId="0" xr:uid="{BAED8070-16EF-4CD1-BE0F-BA3D4A02B718}">
      <text>
        <r>
          <rPr>
            <b/>
            <sz val="9"/>
            <color indexed="81"/>
            <rFont val="Tahoma"/>
            <family val="2"/>
          </rPr>
          <t>Becky Dzingeleski:</t>
        </r>
        <r>
          <rPr>
            <sz val="9"/>
            <color indexed="81"/>
            <rFont val="Tahoma"/>
            <family val="2"/>
          </rPr>
          <t xml:space="preserve">
Per FOD is a new Unit.  Contributions began in 2018</t>
        </r>
      </text>
    </comment>
    <comment ref="PVF19" authorId="0" shapeId="0" xr:uid="{91C426EC-EEED-449F-A682-5CF2DE46CD2D}">
      <text>
        <r>
          <rPr>
            <b/>
            <sz val="9"/>
            <color indexed="81"/>
            <rFont val="Tahoma"/>
            <family val="2"/>
          </rPr>
          <t>Becky Dzingeleski:</t>
        </r>
        <r>
          <rPr>
            <sz val="9"/>
            <color indexed="81"/>
            <rFont val="Tahoma"/>
            <family val="2"/>
          </rPr>
          <t xml:space="preserve">
Per FOD is a new Unit.  Contributions began in 2018</t>
        </r>
      </text>
    </comment>
    <comment ref="PVJ19" authorId="0" shapeId="0" xr:uid="{C2B6A461-B493-4B2C-BA00-CCED6F1B0A9B}">
      <text>
        <r>
          <rPr>
            <b/>
            <sz val="9"/>
            <color indexed="81"/>
            <rFont val="Tahoma"/>
            <family val="2"/>
          </rPr>
          <t>Becky Dzingeleski:</t>
        </r>
        <r>
          <rPr>
            <sz val="9"/>
            <color indexed="81"/>
            <rFont val="Tahoma"/>
            <family val="2"/>
          </rPr>
          <t xml:space="preserve">
Per FOD is a new Unit.  Contributions began in 2018</t>
        </r>
      </text>
    </comment>
    <comment ref="PVN19" authorId="0" shapeId="0" xr:uid="{E58B5038-8EA0-4917-9ABB-C481B0C017F8}">
      <text>
        <r>
          <rPr>
            <b/>
            <sz val="9"/>
            <color indexed="81"/>
            <rFont val="Tahoma"/>
            <family val="2"/>
          </rPr>
          <t>Becky Dzingeleski:</t>
        </r>
        <r>
          <rPr>
            <sz val="9"/>
            <color indexed="81"/>
            <rFont val="Tahoma"/>
            <family val="2"/>
          </rPr>
          <t xml:space="preserve">
Per FOD is a new Unit.  Contributions began in 2018</t>
        </r>
      </text>
    </comment>
    <comment ref="PVR19" authorId="0" shapeId="0" xr:uid="{E8270EF9-7BEF-445C-BB0F-F62A8DFD231A}">
      <text>
        <r>
          <rPr>
            <b/>
            <sz val="9"/>
            <color indexed="81"/>
            <rFont val="Tahoma"/>
            <family val="2"/>
          </rPr>
          <t>Becky Dzingeleski:</t>
        </r>
        <r>
          <rPr>
            <sz val="9"/>
            <color indexed="81"/>
            <rFont val="Tahoma"/>
            <family val="2"/>
          </rPr>
          <t xml:space="preserve">
Per FOD is a new Unit.  Contributions began in 2018</t>
        </r>
      </text>
    </comment>
    <comment ref="PVV19" authorId="0" shapeId="0" xr:uid="{B0C2DA7C-99E8-41A1-ACAD-E3D1B5C92DBA}">
      <text>
        <r>
          <rPr>
            <b/>
            <sz val="9"/>
            <color indexed="81"/>
            <rFont val="Tahoma"/>
            <family val="2"/>
          </rPr>
          <t>Becky Dzingeleski:</t>
        </r>
        <r>
          <rPr>
            <sz val="9"/>
            <color indexed="81"/>
            <rFont val="Tahoma"/>
            <family val="2"/>
          </rPr>
          <t xml:space="preserve">
Per FOD is a new Unit.  Contributions began in 2018</t>
        </r>
      </text>
    </comment>
    <comment ref="PVZ19" authorId="0" shapeId="0" xr:uid="{CDFB6ECF-873F-4EEE-9D6D-28448FFA4DAA}">
      <text>
        <r>
          <rPr>
            <b/>
            <sz val="9"/>
            <color indexed="81"/>
            <rFont val="Tahoma"/>
            <family val="2"/>
          </rPr>
          <t>Becky Dzingeleski:</t>
        </r>
        <r>
          <rPr>
            <sz val="9"/>
            <color indexed="81"/>
            <rFont val="Tahoma"/>
            <family val="2"/>
          </rPr>
          <t xml:space="preserve">
Per FOD is a new Unit.  Contributions began in 2018</t>
        </r>
      </text>
    </comment>
    <comment ref="PWD19" authorId="0" shapeId="0" xr:uid="{6A6A1FF1-D407-4AC3-BF4C-54ECC65B375C}">
      <text>
        <r>
          <rPr>
            <b/>
            <sz val="9"/>
            <color indexed="81"/>
            <rFont val="Tahoma"/>
            <family val="2"/>
          </rPr>
          <t>Becky Dzingeleski:</t>
        </r>
        <r>
          <rPr>
            <sz val="9"/>
            <color indexed="81"/>
            <rFont val="Tahoma"/>
            <family val="2"/>
          </rPr>
          <t xml:space="preserve">
Per FOD is a new Unit.  Contributions began in 2018</t>
        </r>
      </text>
    </comment>
    <comment ref="PWH19" authorId="0" shapeId="0" xr:uid="{2596A0AA-8640-40EA-8126-A1F54FEF633F}">
      <text>
        <r>
          <rPr>
            <b/>
            <sz val="9"/>
            <color indexed="81"/>
            <rFont val="Tahoma"/>
            <family val="2"/>
          </rPr>
          <t>Becky Dzingeleski:</t>
        </r>
        <r>
          <rPr>
            <sz val="9"/>
            <color indexed="81"/>
            <rFont val="Tahoma"/>
            <family val="2"/>
          </rPr>
          <t xml:space="preserve">
Per FOD is a new Unit.  Contributions began in 2018</t>
        </r>
      </text>
    </comment>
    <comment ref="PWL19" authorId="0" shapeId="0" xr:uid="{EF715571-C04C-45AA-88ED-135205583BFF}">
      <text>
        <r>
          <rPr>
            <b/>
            <sz val="9"/>
            <color indexed="81"/>
            <rFont val="Tahoma"/>
            <family val="2"/>
          </rPr>
          <t>Becky Dzingeleski:</t>
        </r>
        <r>
          <rPr>
            <sz val="9"/>
            <color indexed="81"/>
            <rFont val="Tahoma"/>
            <family val="2"/>
          </rPr>
          <t xml:space="preserve">
Per FOD is a new Unit.  Contributions began in 2018</t>
        </r>
      </text>
    </comment>
    <comment ref="PWP19" authorId="0" shapeId="0" xr:uid="{C329B452-895A-4A1D-8C91-4EF996DBB3CD}">
      <text>
        <r>
          <rPr>
            <b/>
            <sz val="9"/>
            <color indexed="81"/>
            <rFont val="Tahoma"/>
            <family val="2"/>
          </rPr>
          <t>Becky Dzingeleski:</t>
        </r>
        <r>
          <rPr>
            <sz val="9"/>
            <color indexed="81"/>
            <rFont val="Tahoma"/>
            <family val="2"/>
          </rPr>
          <t xml:space="preserve">
Per FOD is a new Unit.  Contributions began in 2018</t>
        </r>
      </text>
    </comment>
    <comment ref="PWT19" authorId="0" shapeId="0" xr:uid="{F04A946C-DA29-44B4-852B-92B22D87610A}">
      <text>
        <r>
          <rPr>
            <b/>
            <sz val="9"/>
            <color indexed="81"/>
            <rFont val="Tahoma"/>
            <family val="2"/>
          </rPr>
          <t>Becky Dzingeleski:</t>
        </r>
        <r>
          <rPr>
            <sz val="9"/>
            <color indexed="81"/>
            <rFont val="Tahoma"/>
            <family val="2"/>
          </rPr>
          <t xml:space="preserve">
Per FOD is a new Unit.  Contributions began in 2018</t>
        </r>
      </text>
    </comment>
    <comment ref="PWX19" authorId="0" shapeId="0" xr:uid="{12C42D2E-8596-4D15-BA1E-D891EDA7DD5B}">
      <text>
        <r>
          <rPr>
            <b/>
            <sz val="9"/>
            <color indexed="81"/>
            <rFont val="Tahoma"/>
            <family val="2"/>
          </rPr>
          <t>Becky Dzingeleski:</t>
        </r>
        <r>
          <rPr>
            <sz val="9"/>
            <color indexed="81"/>
            <rFont val="Tahoma"/>
            <family val="2"/>
          </rPr>
          <t xml:space="preserve">
Per FOD is a new Unit.  Contributions began in 2018</t>
        </r>
      </text>
    </comment>
    <comment ref="PXB19" authorId="0" shapeId="0" xr:uid="{F43AB64E-FCC2-44EB-B7E4-21EB27104288}">
      <text>
        <r>
          <rPr>
            <b/>
            <sz val="9"/>
            <color indexed="81"/>
            <rFont val="Tahoma"/>
            <family val="2"/>
          </rPr>
          <t>Becky Dzingeleski:</t>
        </r>
        <r>
          <rPr>
            <sz val="9"/>
            <color indexed="81"/>
            <rFont val="Tahoma"/>
            <family val="2"/>
          </rPr>
          <t xml:space="preserve">
Per FOD is a new Unit.  Contributions began in 2018</t>
        </r>
      </text>
    </comment>
    <comment ref="PXF19" authorId="0" shapeId="0" xr:uid="{C687730E-BAFA-4D92-BD03-3D7B97F1E59A}">
      <text>
        <r>
          <rPr>
            <b/>
            <sz val="9"/>
            <color indexed="81"/>
            <rFont val="Tahoma"/>
            <family val="2"/>
          </rPr>
          <t>Becky Dzingeleski:</t>
        </r>
        <r>
          <rPr>
            <sz val="9"/>
            <color indexed="81"/>
            <rFont val="Tahoma"/>
            <family val="2"/>
          </rPr>
          <t xml:space="preserve">
Per FOD is a new Unit.  Contributions began in 2018</t>
        </r>
      </text>
    </comment>
    <comment ref="PXJ19" authorId="0" shapeId="0" xr:uid="{F29A7087-A363-436C-84F9-7BFCA44F17CB}">
      <text>
        <r>
          <rPr>
            <b/>
            <sz val="9"/>
            <color indexed="81"/>
            <rFont val="Tahoma"/>
            <family val="2"/>
          </rPr>
          <t>Becky Dzingeleski:</t>
        </r>
        <r>
          <rPr>
            <sz val="9"/>
            <color indexed="81"/>
            <rFont val="Tahoma"/>
            <family val="2"/>
          </rPr>
          <t xml:space="preserve">
Per FOD is a new Unit.  Contributions began in 2018</t>
        </r>
      </text>
    </comment>
    <comment ref="PXN19" authorId="0" shapeId="0" xr:uid="{84BA2ACB-C1CA-456C-B719-C3F4A0A3B39B}">
      <text>
        <r>
          <rPr>
            <b/>
            <sz val="9"/>
            <color indexed="81"/>
            <rFont val="Tahoma"/>
            <family val="2"/>
          </rPr>
          <t>Becky Dzingeleski:</t>
        </r>
        <r>
          <rPr>
            <sz val="9"/>
            <color indexed="81"/>
            <rFont val="Tahoma"/>
            <family val="2"/>
          </rPr>
          <t xml:space="preserve">
Per FOD is a new Unit.  Contributions began in 2018</t>
        </r>
      </text>
    </comment>
    <comment ref="PXR19" authorId="0" shapeId="0" xr:uid="{F91D4DA8-31C2-4991-879C-C8F9FF319A03}">
      <text>
        <r>
          <rPr>
            <b/>
            <sz val="9"/>
            <color indexed="81"/>
            <rFont val="Tahoma"/>
            <family val="2"/>
          </rPr>
          <t>Becky Dzingeleski:</t>
        </r>
        <r>
          <rPr>
            <sz val="9"/>
            <color indexed="81"/>
            <rFont val="Tahoma"/>
            <family val="2"/>
          </rPr>
          <t xml:space="preserve">
Per FOD is a new Unit.  Contributions began in 2018</t>
        </r>
      </text>
    </comment>
    <comment ref="PXV19" authorId="0" shapeId="0" xr:uid="{DC39378C-807F-40CF-9E14-BA49CE673F8F}">
      <text>
        <r>
          <rPr>
            <b/>
            <sz val="9"/>
            <color indexed="81"/>
            <rFont val="Tahoma"/>
            <family val="2"/>
          </rPr>
          <t>Becky Dzingeleski:</t>
        </r>
        <r>
          <rPr>
            <sz val="9"/>
            <color indexed="81"/>
            <rFont val="Tahoma"/>
            <family val="2"/>
          </rPr>
          <t xml:space="preserve">
Per FOD is a new Unit.  Contributions began in 2018</t>
        </r>
      </text>
    </comment>
    <comment ref="PXZ19" authorId="0" shapeId="0" xr:uid="{2324CCB8-514F-4653-9298-B06D53AF1C68}">
      <text>
        <r>
          <rPr>
            <b/>
            <sz val="9"/>
            <color indexed="81"/>
            <rFont val="Tahoma"/>
            <family val="2"/>
          </rPr>
          <t>Becky Dzingeleski:</t>
        </r>
        <r>
          <rPr>
            <sz val="9"/>
            <color indexed="81"/>
            <rFont val="Tahoma"/>
            <family val="2"/>
          </rPr>
          <t xml:space="preserve">
Per FOD is a new Unit.  Contributions began in 2018</t>
        </r>
      </text>
    </comment>
    <comment ref="PYD19" authorId="0" shapeId="0" xr:uid="{71508F00-6BA0-4AAE-8494-0330769FBC51}">
      <text>
        <r>
          <rPr>
            <b/>
            <sz val="9"/>
            <color indexed="81"/>
            <rFont val="Tahoma"/>
            <family val="2"/>
          </rPr>
          <t>Becky Dzingeleski:</t>
        </r>
        <r>
          <rPr>
            <sz val="9"/>
            <color indexed="81"/>
            <rFont val="Tahoma"/>
            <family val="2"/>
          </rPr>
          <t xml:space="preserve">
Per FOD is a new Unit.  Contributions began in 2018</t>
        </r>
      </text>
    </comment>
    <comment ref="PYH19" authorId="0" shapeId="0" xr:uid="{E90E98B6-2319-4868-81A3-E26D7AE9D0E7}">
      <text>
        <r>
          <rPr>
            <b/>
            <sz val="9"/>
            <color indexed="81"/>
            <rFont val="Tahoma"/>
            <family val="2"/>
          </rPr>
          <t>Becky Dzingeleski:</t>
        </r>
        <r>
          <rPr>
            <sz val="9"/>
            <color indexed="81"/>
            <rFont val="Tahoma"/>
            <family val="2"/>
          </rPr>
          <t xml:space="preserve">
Per FOD is a new Unit.  Contributions began in 2018</t>
        </r>
      </text>
    </comment>
    <comment ref="PYL19" authorId="0" shapeId="0" xr:uid="{56DF89F6-7502-41BF-9F50-AA525366A09C}">
      <text>
        <r>
          <rPr>
            <b/>
            <sz val="9"/>
            <color indexed="81"/>
            <rFont val="Tahoma"/>
            <family val="2"/>
          </rPr>
          <t>Becky Dzingeleski:</t>
        </r>
        <r>
          <rPr>
            <sz val="9"/>
            <color indexed="81"/>
            <rFont val="Tahoma"/>
            <family val="2"/>
          </rPr>
          <t xml:space="preserve">
Per FOD is a new Unit.  Contributions began in 2018</t>
        </r>
      </text>
    </comment>
    <comment ref="PYP19" authorId="0" shapeId="0" xr:uid="{FD1C7729-9C16-47EE-A684-227E5455636D}">
      <text>
        <r>
          <rPr>
            <b/>
            <sz val="9"/>
            <color indexed="81"/>
            <rFont val="Tahoma"/>
            <family val="2"/>
          </rPr>
          <t>Becky Dzingeleski:</t>
        </r>
        <r>
          <rPr>
            <sz val="9"/>
            <color indexed="81"/>
            <rFont val="Tahoma"/>
            <family val="2"/>
          </rPr>
          <t xml:space="preserve">
Per FOD is a new Unit.  Contributions began in 2018</t>
        </r>
      </text>
    </comment>
    <comment ref="PYT19" authorId="0" shapeId="0" xr:uid="{DED5E022-B31D-4694-94BD-E5AE54D91942}">
      <text>
        <r>
          <rPr>
            <b/>
            <sz val="9"/>
            <color indexed="81"/>
            <rFont val="Tahoma"/>
            <family val="2"/>
          </rPr>
          <t>Becky Dzingeleski:</t>
        </r>
        <r>
          <rPr>
            <sz val="9"/>
            <color indexed="81"/>
            <rFont val="Tahoma"/>
            <family val="2"/>
          </rPr>
          <t xml:space="preserve">
Per FOD is a new Unit.  Contributions began in 2018</t>
        </r>
      </text>
    </comment>
    <comment ref="PYX19" authorId="0" shapeId="0" xr:uid="{10BC694C-DFC3-440F-B67A-6279344C2DB6}">
      <text>
        <r>
          <rPr>
            <b/>
            <sz val="9"/>
            <color indexed="81"/>
            <rFont val="Tahoma"/>
            <family val="2"/>
          </rPr>
          <t>Becky Dzingeleski:</t>
        </r>
        <r>
          <rPr>
            <sz val="9"/>
            <color indexed="81"/>
            <rFont val="Tahoma"/>
            <family val="2"/>
          </rPr>
          <t xml:space="preserve">
Per FOD is a new Unit.  Contributions began in 2018</t>
        </r>
      </text>
    </comment>
    <comment ref="PZB19" authorId="0" shapeId="0" xr:uid="{E370E430-02D9-4F13-A7D4-A63823751AFB}">
      <text>
        <r>
          <rPr>
            <b/>
            <sz val="9"/>
            <color indexed="81"/>
            <rFont val="Tahoma"/>
            <family val="2"/>
          </rPr>
          <t>Becky Dzingeleski:</t>
        </r>
        <r>
          <rPr>
            <sz val="9"/>
            <color indexed="81"/>
            <rFont val="Tahoma"/>
            <family val="2"/>
          </rPr>
          <t xml:space="preserve">
Per FOD is a new Unit.  Contributions began in 2018</t>
        </r>
      </text>
    </comment>
    <comment ref="PZF19" authorId="0" shapeId="0" xr:uid="{0163AE59-EFFE-477F-A5D1-AC69CC99287B}">
      <text>
        <r>
          <rPr>
            <b/>
            <sz val="9"/>
            <color indexed="81"/>
            <rFont val="Tahoma"/>
            <family val="2"/>
          </rPr>
          <t>Becky Dzingeleski:</t>
        </r>
        <r>
          <rPr>
            <sz val="9"/>
            <color indexed="81"/>
            <rFont val="Tahoma"/>
            <family val="2"/>
          </rPr>
          <t xml:space="preserve">
Per FOD is a new Unit.  Contributions began in 2018</t>
        </r>
      </text>
    </comment>
    <comment ref="PZJ19" authorId="0" shapeId="0" xr:uid="{A627F7A4-47BF-40EA-B468-957EF97B78C1}">
      <text>
        <r>
          <rPr>
            <b/>
            <sz val="9"/>
            <color indexed="81"/>
            <rFont val="Tahoma"/>
            <family val="2"/>
          </rPr>
          <t>Becky Dzingeleski:</t>
        </r>
        <r>
          <rPr>
            <sz val="9"/>
            <color indexed="81"/>
            <rFont val="Tahoma"/>
            <family val="2"/>
          </rPr>
          <t xml:space="preserve">
Per FOD is a new Unit.  Contributions began in 2018</t>
        </r>
      </text>
    </comment>
    <comment ref="PZN19" authorId="0" shapeId="0" xr:uid="{BBFB1CAC-95AB-4E36-8E8E-6C60E93A5A14}">
      <text>
        <r>
          <rPr>
            <b/>
            <sz val="9"/>
            <color indexed="81"/>
            <rFont val="Tahoma"/>
            <family val="2"/>
          </rPr>
          <t>Becky Dzingeleski:</t>
        </r>
        <r>
          <rPr>
            <sz val="9"/>
            <color indexed="81"/>
            <rFont val="Tahoma"/>
            <family val="2"/>
          </rPr>
          <t xml:space="preserve">
Per FOD is a new Unit.  Contributions began in 2018</t>
        </r>
      </text>
    </comment>
    <comment ref="PZR19" authorId="0" shapeId="0" xr:uid="{BFC68CD1-5FF3-4675-AE85-D57E90D119AD}">
      <text>
        <r>
          <rPr>
            <b/>
            <sz val="9"/>
            <color indexed="81"/>
            <rFont val="Tahoma"/>
            <family val="2"/>
          </rPr>
          <t>Becky Dzingeleski:</t>
        </r>
        <r>
          <rPr>
            <sz val="9"/>
            <color indexed="81"/>
            <rFont val="Tahoma"/>
            <family val="2"/>
          </rPr>
          <t xml:space="preserve">
Per FOD is a new Unit.  Contributions began in 2018</t>
        </r>
      </text>
    </comment>
    <comment ref="PZV19" authorId="0" shapeId="0" xr:uid="{27DC2CAE-52DF-4567-9AF8-672163672138}">
      <text>
        <r>
          <rPr>
            <b/>
            <sz val="9"/>
            <color indexed="81"/>
            <rFont val="Tahoma"/>
            <family val="2"/>
          </rPr>
          <t>Becky Dzingeleski:</t>
        </r>
        <r>
          <rPr>
            <sz val="9"/>
            <color indexed="81"/>
            <rFont val="Tahoma"/>
            <family val="2"/>
          </rPr>
          <t xml:space="preserve">
Per FOD is a new Unit.  Contributions began in 2018</t>
        </r>
      </text>
    </comment>
    <comment ref="PZZ19" authorId="0" shapeId="0" xr:uid="{CCF4A82C-EE79-4511-8E61-CD39B47FDFD6}">
      <text>
        <r>
          <rPr>
            <b/>
            <sz val="9"/>
            <color indexed="81"/>
            <rFont val="Tahoma"/>
            <family val="2"/>
          </rPr>
          <t>Becky Dzingeleski:</t>
        </r>
        <r>
          <rPr>
            <sz val="9"/>
            <color indexed="81"/>
            <rFont val="Tahoma"/>
            <family val="2"/>
          </rPr>
          <t xml:space="preserve">
Per FOD is a new Unit.  Contributions began in 2018</t>
        </r>
      </text>
    </comment>
    <comment ref="QAD19" authorId="0" shapeId="0" xr:uid="{5910C450-BB6B-48AF-BFE6-DECDA316676D}">
      <text>
        <r>
          <rPr>
            <b/>
            <sz val="9"/>
            <color indexed="81"/>
            <rFont val="Tahoma"/>
            <family val="2"/>
          </rPr>
          <t>Becky Dzingeleski:</t>
        </r>
        <r>
          <rPr>
            <sz val="9"/>
            <color indexed="81"/>
            <rFont val="Tahoma"/>
            <family val="2"/>
          </rPr>
          <t xml:space="preserve">
Per FOD is a new Unit.  Contributions began in 2018</t>
        </r>
      </text>
    </comment>
    <comment ref="QAH19" authorId="0" shapeId="0" xr:uid="{55AF86CF-E8E5-4226-86B5-4EB73190A4EE}">
      <text>
        <r>
          <rPr>
            <b/>
            <sz val="9"/>
            <color indexed="81"/>
            <rFont val="Tahoma"/>
            <family val="2"/>
          </rPr>
          <t>Becky Dzingeleski:</t>
        </r>
        <r>
          <rPr>
            <sz val="9"/>
            <color indexed="81"/>
            <rFont val="Tahoma"/>
            <family val="2"/>
          </rPr>
          <t xml:space="preserve">
Per FOD is a new Unit.  Contributions began in 2018</t>
        </r>
      </text>
    </comment>
    <comment ref="QAL19" authorId="0" shapeId="0" xr:uid="{F91435D2-D14D-42C8-B76E-3A0D54219531}">
      <text>
        <r>
          <rPr>
            <b/>
            <sz val="9"/>
            <color indexed="81"/>
            <rFont val="Tahoma"/>
            <family val="2"/>
          </rPr>
          <t>Becky Dzingeleski:</t>
        </r>
        <r>
          <rPr>
            <sz val="9"/>
            <color indexed="81"/>
            <rFont val="Tahoma"/>
            <family val="2"/>
          </rPr>
          <t xml:space="preserve">
Per FOD is a new Unit.  Contributions began in 2018</t>
        </r>
      </text>
    </comment>
    <comment ref="QAP19" authorId="0" shapeId="0" xr:uid="{98ADD094-BA55-4DBF-AFCA-D1F19C9E4ABB}">
      <text>
        <r>
          <rPr>
            <b/>
            <sz val="9"/>
            <color indexed="81"/>
            <rFont val="Tahoma"/>
            <family val="2"/>
          </rPr>
          <t>Becky Dzingeleski:</t>
        </r>
        <r>
          <rPr>
            <sz val="9"/>
            <color indexed="81"/>
            <rFont val="Tahoma"/>
            <family val="2"/>
          </rPr>
          <t xml:space="preserve">
Per FOD is a new Unit.  Contributions began in 2018</t>
        </r>
      </text>
    </comment>
    <comment ref="QAT19" authorId="0" shapeId="0" xr:uid="{DBBDDDCC-C56B-4681-AE8D-A02A1DEB0C2F}">
      <text>
        <r>
          <rPr>
            <b/>
            <sz val="9"/>
            <color indexed="81"/>
            <rFont val="Tahoma"/>
            <family val="2"/>
          </rPr>
          <t>Becky Dzingeleski:</t>
        </r>
        <r>
          <rPr>
            <sz val="9"/>
            <color indexed="81"/>
            <rFont val="Tahoma"/>
            <family val="2"/>
          </rPr>
          <t xml:space="preserve">
Per FOD is a new Unit.  Contributions began in 2018</t>
        </r>
      </text>
    </comment>
    <comment ref="QAX19" authorId="0" shapeId="0" xr:uid="{EF1629FD-0AD2-47C8-A127-35B3E12B6D7E}">
      <text>
        <r>
          <rPr>
            <b/>
            <sz val="9"/>
            <color indexed="81"/>
            <rFont val="Tahoma"/>
            <family val="2"/>
          </rPr>
          <t>Becky Dzingeleski:</t>
        </r>
        <r>
          <rPr>
            <sz val="9"/>
            <color indexed="81"/>
            <rFont val="Tahoma"/>
            <family val="2"/>
          </rPr>
          <t xml:space="preserve">
Per FOD is a new Unit.  Contributions began in 2018</t>
        </r>
      </text>
    </comment>
    <comment ref="QBB19" authorId="0" shapeId="0" xr:uid="{7C4E87B9-3104-49B0-BB08-09BC31F8BBF0}">
      <text>
        <r>
          <rPr>
            <b/>
            <sz val="9"/>
            <color indexed="81"/>
            <rFont val="Tahoma"/>
            <family val="2"/>
          </rPr>
          <t>Becky Dzingeleski:</t>
        </r>
        <r>
          <rPr>
            <sz val="9"/>
            <color indexed="81"/>
            <rFont val="Tahoma"/>
            <family val="2"/>
          </rPr>
          <t xml:space="preserve">
Per FOD is a new Unit.  Contributions began in 2018</t>
        </r>
      </text>
    </comment>
    <comment ref="QBF19" authorId="0" shapeId="0" xr:uid="{DF9A56AC-0FB2-48BF-B395-5151EDB73E21}">
      <text>
        <r>
          <rPr>
            <b/>
            <sz val="9"/>
            <color indexed="81"/>
            <rFont val="Tahoma"/>
            <family val="2"/>
          </rPr>
          <t>Becky Dzingeleski:</t>
        </r>
        <r>
          <rPr>
            <sz val="9"/>
            <color indexed="81"/>
            <rFont val="Tahoma"/>
            <family val="2"/>
          </rPr>
          <t xml:space="preserve">
Per FOD is a new Unit.  Contributions began in 2018</t>
        </r>
      </text>
    </comment>
    <comment ref="QBJ19" authorId="0" shapeId="0" xr:uid="{459026BA-E7BE-491F-8DC1-0BDB80899A1F}">
      <text>
        <r>
          <rPr>
            <b/>
            <sz val="9"/>
            <color indexed="81"/>
            <rFont val="Tahoma"/>
            <family val="2"/>
          </rPr>
          <t>Becky Dzingeleski:</t>
        </r>
        <r>
          <rPr>
            <sz val="9"/>
            <color indexed="81"/>
            <rFont val="Tahoma"/>
            <family val="2"/>
          </rPr>
          <t xml:space="preserve">
Per FOD is a new Unit.  Contributions began in 2018</t>
        </r>
      </text>
    </comment>
    <comment ref="QBN19" authorId="0" shapeId="0" xr:uid="{76622D52-E87F-402D-91C0-D50771C7F109}">
      <text>
        <r>
          <rPr>
            <b/>
            <sz val="9"/>
            <color indexed="81"/>
            <rFont val="Tahoma"/>
            <family val="2"/>
          </rPr>
          <t>Becky Dzingeleski:</t>
        </r>
        <r>
          <rPr>
            <sz val="9"/>
            <color indexed="81"/>
            <rFont val="Tahoma"/>
            <family val="2"/>
          </rPr>
          <t xml:space="preserve">
Per FOD is a new Unit.  Contributions began in 2018</t>
        </r>
      </text>
    </comment>
    <comment ref="QBR19" authorId="0" shapeId="0" xr:uid="{54EAF4D4-A813-42EE-AE27-567B446C0BB0}">
      <text>
        <r>
          <rPr>
            <b/>
            <sz val="9"/>
            <color indexed="81"/>
            <rFont val="Tahoma"/>
            <family val="2"/>
          </rPr>
          <t>Becky Dzingeleski:</t>
        </r>
        <r>
          <rPr>
            <sz val="9"/>
            <color indexed="81"/>
            <rFont val="Tahoma"/>
            <family val="2"/>
          </rPr>
          <t xml:space="preserve">
Per FOD is a new Unit.  Contributions began in 2018</t>
        </r>
      </text>
    </comment>
    <comment ref="QBV19" authorId="0" shapeId="0" xr:uid="{50205269-4B6C-4D1F-BEFB-A5AFEF740014}">
      <text>
        <r>
          <rPr>
            <b/>
            <sz val="9"/>
            <color indexed="81"/>
            <rFont val="Tahoma"/>
            <family val="2"/>
          </rPr>
          <t>Becky Dzingeleski:</t>
        </r>
        <r>
          <rPr>
            <sz val="9"/>
            <color indexed="81"/>
            <rFont val="Tahoma"/>
            <family val="2"/>
          </rPr>
          <t xml:space="preserve">
Per FOD is a new Unit.  Contributions began in 2018</t>
        </r>
      </text>
    </comment>
    <comment ref="QBZ19" authorId="0" shapeId="0" xr:uid="{5EAB6AAF-4EFE-48EE-8839-C3E6047A706F}">
      <text>
        <r>
          <rPr>
            <b/>
            <sz val="9"/>
            <color indexed="81"/>
            <rFont val="Tahoma"/>
            <family val="2"/>
          </rPr>
          <t>Becky Dzingeleski:</t>
        </r>
        <r>
          <rPr>
            <sz val="9"/>
            <color indexed="81"/>
            <rFont val="Tahoma"/>
            <family val="2"/>
          </rPr>
          <t xml:space="preserve">
Per FOD is a new Unit.  Contributions began in 2018</t>
        </r>
      </text>
    </comment>
    <comment ref="QCD19" authorId="0" shapeId="0" xr:uid="{208052FB-EFF6-456F-BA51-177C7E6D4F4B}">
      <text>
        <r>
          <rPr>
            <b/>
            <sz val="9"/>
            <color indexed="81"/>
            <rFont val="Tahoma"/>
            <family val="2"/>
          </rPr>
          <t>Becky Dzingeleski:</t>
        </r>
        <r>
          <rPr>
            <sz val="9"/>
            <color indexed="81"/>
            <rFont val="Tahoma"/>
            <family val="2"/>
          </rPr>
          <t xml:space="preserve">
Per FOD is a new Unit.  Contributions began in 2018</t>
        </r>
      </text>
    </comment>
    <comment ref="QCH19" authorId="0" shapeId="0" xr:uid="{6A060555-2852-4BF4-9EE0-378DF9D65BA3}">
      <text>
        <r>
          <rPr>
            <b/>
            <sz val="9"/>
            <color indexed="81"/>
            <rFont val="Tahoma"/>
            <family val="2"/>
          </rPr>
          <t>Becky Dzingeleski:</t>
        </r>
        <r>
          <rPr>
            <sz val="9"/>
            <color indexed="81"/>
            <rFont val="Tahoma"/>
            <family val="2"/>
          </rPr>
          <t xml:space="preserve">
Per FOD is a new Unit.  Contributions began in 2018</t>
        </r>
      </text>
    </comment>
    <comment ref="QCL19" authorId="0" shapeId="0" xr:uid="{CD5839C2-98FF-462C-AFBB-7EA489B4347C}">
      <text>
        <r>
          <rPr>
            <b/>
            <sz val="9"/>
            <color indexed="81"/>
            <rFont val="Tahoma"/>
            <family val="2"/>
          </rPr>
          <t>Becky Dzingeleski:</t>
        </r>
        <r>
          <rPr>
            <sz val="9"/>
            <color indexed="81"/>
            <rFont val="Tahoma"/>
            <family val="2"/>
          </rPr>
          <t xml:space="preserve">
Per FOD is a new Unit.  Contributions began in 2018</t>
        </r>
      </text>
    </comment>
    <comment ref="QCP19" authorId="0" shapeId="0" xr:uid="{41282E20-BDD4-4138-A6A8-259CB48ABDBE}">
      <text>
        <r>
          <rPr>
            <b/>
            <sz val="9"/>
            <color indexed="81"/>
            <rFont val="Tahoma"/>
            <family val="2"/>
          </rPr>
          <t>Becky Dzingeleski:</t>
        </r>
        <r>
          <rPr>
            <sz val="9"/>
            <color indexed="81"/>
            <rFont val="Tahoma"/>
            <family val="2"/>
          </rPr>
          <t xml:space="preserve">
Per FOD is a new Unit.  Contributions began in 2018</t>
        </r>
      </text>
    </comment>
    <comment ref="QCT19" authorId="0" shapeId="0" xr:uid="{0D5FC8CF-39BF-48BD-8385-E38911A9619D}">
      <text>
        <r>
          <rPr>
            <b/>
            <sz val="9"/>
            <color indexed="81"/>
            <rFont val="Tahoma"/>
            <family val="2"/>
          </rPr>
          <t>Becky Dzingeleski:</t>
        </r>
        <r>
          <rPr>
            <sz val="9"/>
            <color indexed="81"/>
            <rFont val="Tahoma"/>
            <family val="2"/>
          </rPr>
          <t xml:space="preserve">
Per FOD is a new Unit.  Contributions began in 2018</t>
        </r>
      </text>
    </comment>
    <comment ref="QCX19" authorId="0" shapeId="0" xr:uid="{8435C592-91E3-413B-B032-A593F0C91658}">
      <text>
        <r>
          <rPr>
            <b/>
            <sz val="9"/>
            <color indexed="81"/>
            <rFont val="Tahoma"/>
            <family val="2"/>
          </rPr>
          <t>Becky Dzingeleski:</t>
        </r>
        <r>
          <rPr>
            <sz val="9"/>
            <color indexed="81"/>
            <rFont val="Tahoma"/>
            <family val="2"/>
          </rPr>
          <t xml:space="preserve">
Per FOD is a new Unit.  Contributions began in 2018</t>
        </r>
      </text>
    </comment>
    <comment ref="QDB19" authorId="0" shapeId="0" xr:uid="{F4C777F6-B0BA-4DFB-8010-1A52C49CC151}">
      <text>
        <r>
          <rPr>
            <b/>
            <sz val="9"/>
            <color indexed="81"/>
            <rFont val="Tahoma"/>
            <family val="2"/>
          </rPr>
          <t>Becky Dzingeleski:</t>
        </r>
        <r>
          <rPr>
            <sz val="9"/>
            <color indexed="81"/>
            <rFont val="Tahoma"/>
            <family val="2"/>
          </rPr>
          <t xml:space="preserve">
Per FOD is a new Unit.  Contributions began in 2018</t>
        </r>
      </text>
    </comment>
    <comment ref="QDF19" authorId="0" shapeId="0" xr:uid="{335EA28D-FE25-4C58-8B1D-F134DCDFFF59}">
      <text>
        <r>
          <rPr>
            <b/>
            <sz val="9"/>
            <color indexed="81"/>
            <rFont val="Tahoma"/>
            <family val="2"/>
          </rPr>
          <t>Becky Dzingeleski:</t>
        </r>
        <r>
          <rPr>
            <sz val="9"/>
            <color indexed="81"/>
            <rFont val="Tahoma"/>
            <family val="2"/>
          </rPr>
          <t xml:space="preserve">
Per FOD is a new Unit.  Contributions began in 2018</t>
        </r>
      </text>
    </comment>
    <comment ref="QDJ19" authorId="0" shapeId="0" xr:uid="{2BA9B1DD-6303-4C7D-B20E-A126D0BE8846}">
      <text>
        <r>
          <rPr>
            <b/>
            <sz val="9"/>
            <color indexed="81"/>
            <rFont val="Tahoma"/>
            <family val="2"/>
          </rPr>
          <t>Becky Dzingeleski:</t>
        </r>
        <r>
          <rPr>
            <sz val="9"/>
            <color indexed="81"/>
            <rFont val="Tahoma"/>
            <family val="2"/>
          </rPr>
          <t xml:space="preserve">
Per FOD is a new Unit.  Contributions began in 2018</t>
        </r>
      </text>
    </comment>
    <comment ref="QDN19" authorId="0" shapeId="0" xr:uid="{F5C60CB7-3DAE-48FD-BF01-5834CB7F30DD}">
      <text>
        <r>
          <rPr>
            <b/>
            <sz val="9"/>
            <color indexed="81"/>
            <rFont val="Tahoma"/>
            <family val="2"/>
          </rPr>
          <t>Becky Dzingeleski:</t>
        </r>
        <r>
          <rPr>
            <sz val="9"/>
            <color indexed="81"/>
            <rFont val="Tahoma"/>
            <family val="2"/>
          </rPr>
          <t xml:space="preserve">
Per FOD is a new Unit.  Contributions began in 2018</t>
        </r>
      </text>
    </comment>
    <comment ref="QDR19" authorId="0" shapeId="0" xr:uid="{9EC116C3-959D-4062-9FD7-A7CB0C0CD290}">
      <text>
        <r>
          <rPr>
            <b/>
            <sz val="9"/>
            <color indexed="81"/>
            <rFont val="Tahoma"/>
            <family val="2"/>
          </rPr>
          <t>Becky Dzingeleski:</t>
        </r>
        <r>
          <rPr>
            <sz val="9"/>
            <color indexed="81"/>
            <rFont val="Tahoma"/>
            <family val="2"/>
          </rPr>
          <t xml:space="preserve">
Per FOD is a new Unit.  Contributions began in 2018</t>
        </r>
      </text>
    </comment>
    <comment ref="QDV19" authorId="0" shapeId="0" xr:uid="{012380A8-8A9A-4012-BF33-5DF2AE9894A6}">
      <text>
        <r>
          <rPr>
            <b/>
            <sz val="9"/>
            <color indexed="81"/>
            <rFont val="Tahoma"/>
            <family val="2"/>
          </rPr>
          <t>Becky Dzingeleski:</t>
        </r>
        <r>
          <rPr>
            <sz val="9"/>
            <color indexed="81"/>
            <rFont val="Tahoma"/>
            <family val="2"/>
          </rPr>
          <t xml:space="preserve">
Per FOD is a new Unit.  Contributions began in 2018</t>
        </r>
      </text>
    </comment>
    <comment ref="QDZ19" authorId="0" shapeId="0" xr:uid="{B282A9F7-890E-409A-BD74-DB7B13C29432}">
      <text>
        <r>
          <rPr>
            <b/>
            <sz val="9"/>
            <color indexed="81"/>
            <rFont val="Tahoma"/>
            <family val="2"/>
          </rPr>
          <t>Becky Dzingeleski:</t>
        </r>
        <r>
          <rPr>
            <sz val="9"/>
            <color indexed="81"/>
            <rFont val="Tahoma"/>
            <family val="2"/>
          </rPr>
          <t xml:space="preserve">
Per FOD is a new Unit.  Contributions began in 2018</t>
        </r>
      </text>
    </comment>
    <comment ref="QED19" authorId="0" shapeId="0" xr:uid="{828AF37E-C0E3-4003-A696-F7BB8506518B}">
      <text>
        <r>
          <rPr>
            <b/>
            <sz val="9"/>
            <color indexed="81"/>
            <rFont val="Tahoma"/>
            <family val="2"/>
          </rPr>
          <t>Becky Dzingeleski:</t>
        </r>
        <r>
          <rPr>
            <sz val="9"/>
            <color indexed="81"/>
            <rFont val="Tahoma"/>
            <family val="2"/>
          </rPr>
          <t xml:space="preserve">
Per FOD is a new Unit.  Contributions began in 2018</t>
        </r>
      </text>
    </comment>
    <comment ref="QEH19" authorId="0" shapeId="0" xr:uid="{FCC7B0A0-C5B6-42A3-BB95-91AFFAE5D8F2}">
      <text>
        <r>
          <rPr>
            <b/>
            <sz val="9"/>
            <color indexed="81"/>
            <rFont val="Tahoma"/>
            <family val="2"/>
          </rPr>
          <t>Becky Dzingeleski:</t>
        </r>
        <r>
          <rPr>
            <sz val="9"/>
            <color indexed="81"/>
            <rFont val="Tahoma"/>
            <family val="2"/>
          </rPr>
          <t xml:space="preserve">
Per FOD is a new Unit.  Contributions began in 2018</t>
        </r>
      </text>
    </comment>
    <comment ref="QEL19" authorId="0" shapeId="0" xr:uid="{13A0EEC9-941B-4316-8B1B-79449B955CE8}">
      <text>
        <r>
          <rPr>
            <b/>
            <sz val="9"/>
            <color indexed="81"/>
            <rFont val="Tahoma"/>
            <family val="2"/>
          </rPr>
          <t>Becky Dzingeleski:</t>
        </r>
        <r>
          <rPr>
            <sz val="9"/>
            <color indexed="81"/>
            <rFont val="Tahoma"/>
            <family val="2"/>
          </rPr>
          <t xml:space="preserve">
Per FOD is a new Unit.  Contributions began in 2018</t>
        </r>
      </text>
    </comment>
    <comment ref="QEP19" authorId="0" shapeId="0" xr:uid="{004764E5-0F4C-423B-AAB2-D22C7DD94A88}">
      <text>
        <r>
          <rPr>
            <b/>
            <sz val="9"/>
            <color indexed="81"/>
            <rFont val="Tahoma"/>
            <family val="2"/>
          </rPr>
          <t>Becky Dzingeleski:</t>
        </r>
        <r>
          <rPr>
            <sz val="9"/>
            <color indexed="81"/>
            <rFont val="Tahoma"/>
            <family val="2"/>
          </rPr>
          <t xml:space="preserve">
Per FOD is a new Unit.  Contributions began in 2018</t>
        </r>
      </text>
    </comment>
    <comment ref="QET19" authorId="0" shapeId="0" xr:uid="{F976EA04-0E19-407C-B8BD-BB694B4ADEDE}">
      <text>
        <r>
          <rPr>
            <b/>
            <sz val="9"/>
            <color indexed="81"/>
            <rFont val="Tahoma"/>
            <family val="2"/>
          </rPr>
          <t>Becky Dzingeleski:</t>
        </r>
        <r>
          <rPr>
            <sz val="9"/>
            <color indexed="81"/>
            <rFont val="Tahoma"/>
            <family val="2"/>
          </rPr>
          <t xml:space="preserve">
Per FOD is a new Unit.  Contributions began in 2018</t>
        </r>
      </text>
    </comment>
    <comment ref="QEX19" authorId="0" shapeId="0" xr:uid="{809D25D9-852E-4D04-8013-97E185C90391}">
      <text>
        <r>
          <rPr>
            <b/>
            <sz val="9"/>
            <color indexed="81"/>
            <rFont val="Tahoma"/>
            <family val="2"/>
          </rPr>
          <t>Becky Dzingeleski:</t>
        </r>
        <r>
          <rPr>
            <sz val="9"/>
            <color indexed="81"/>
            <rFont val="Tahoma"/>
            <family val="2"/>
          </rPr>
          <t xml:space="preserve">
Per FOD is a new Unit.  Contributions began in 2018</t>
        </r>
      </text>
    </comment>
    <comment ref="QFB19" authorId="0" shapeId="0" xr:uid="{948802D9-A1FD-48FA-835A-00F8957D852B}">
      <text>
        <r>
          <rPr>
            <b/>
            <sz val="9"/>
            <color indexed="81"/>
            <rFont val="Tahoma"/>
            <family val="2"/>
          </rPr>
          <t>Becky Dzingeleski:</t>
        </r>
        <r>
          <rPr>
            <sz val="9"/>
            <color indexed="81"/>
            <rFont val="Tahoma"/>
            <family val="2"/>
          </rPr>
          <t xml:space="preserve">
Per FOD is a new Unit.  Contributions began in 2018</t>
        </r>
      </text>
    </comment>
    <comment ref="QFF19" authorId="0" shapeId="0" xr:uid="{2FE44A0B-0823-4E6D-9030-04257AB03122}">
      <text>
        <r>
          <rPr>
            <b/>
            <sz val="9"/>
            <color indexed="81"/>
            <rFont val="Tahoma"/>
            <family val="2"/>
          </rPr>
          <t>Becky Dzingeleski:</t>
        </r>
        <r>
          <rPr>
            <sz val="9"/>
            <color indexed="81"/>
            <rFont val="Tahoma"/>
            <family val="2"/>
          </rPr>
          <t xml:space="preserve">
Per FOD is a new Unit.  Contributions began in 2018</t>
        </r>
      </text>
    </comment>
    <comment ref="QFJ19" authorId="0" shapeId="0" xr:uid="{CBC98027-3486-495E-9B5F-0CE076D58152}">
      <text>
        <r>
          <rPr>
            <b/>
            <sz val="9"/>
            <color indexed="81"/>
            <rFont val="Tahoma"/>
            <family val="2"/>
          </rPr>
          <t>Becky Dzingeleski:</t>
        </r>
        <r>
          <rPr>
            <sz val="9"/>
            <color indexed="81"/>
            <rFont val="Tahoma"/>
            <family val="2"/>
          </rPr>
          <t xml:space="preserve">
Per FOD is a new Unit.  Contributions began in 2018</t>
        </r>
      </text>
    </comment>
    <comment ref="QFN19" authorId="0" shapeId="0" xr:uid="{F825AF4B-0A44-4C56-96D2-1FB5C9C6964A}">
      <text>
        <r>
          <rPr>
            <b/>
            <sz val="9"/>
            <color indexed="81"/>
            <rFont val="Tahoma"/>
            <family val="2"/>
          </rPr>
          <t>Becky Dzingeleski:</t>
        </r>
        <r>
          <rPr>
            <sz val="9"/>
            <color indexed="81"/>
            <rFont val="Tahoma"/>
            <family val="2"/>
          </rPr>
          <t xml:space="preserve">
Per FOD is a new Unit.  Contributions began in 2018</t>
        </r>
      </text>
    </comment>
    <comment ref="QFR19" authorId="0" shapeId="0" xr:uid="{A304E95A-D289-43B8-B17D-DF0E32C361EA}">
      <text>
        <r>
          <rPr>
            <b/>
            <sz val="9"/>
            <color indexed="81"/>
            <rFont val="Tahoma"/>
            <family val="2"/>
          </rPr>
          <t>Becky Dzingeleski:</t>
        </r>
        <r>
          <rPr>
            <sz val="9"/>
            <color indexed="81"/>
            <rFont val="Tahoma"/>
            <family val="2"/>
          </rPr>
          <t xml:space="preserve">
Per FOD is a new Unit.  Contributions began in 2018</t>
        </r>
      </text>
    </comment>
    <comment ref="QFV19" authorId="0" shapeId="0" xr:uid="{7CB512D8-CF0E-4AF8-95A4-5C96D6B13163}">
      <text>
        <r>
          <rPr>
            <b/>
            <sz val="9"/>
            <color indexed="81"/>
            <rFont val="Tahoma"/>
            <family val="2"/>
          </rPr>
          <t>Becky Dzingeleski:</t>
        </r>
        <r>
          <rPr>
            <sz val="9"/>
            <color indexed="81"/>
            <rFont val="Tahoma"/>
            <family val="2"/>
          </rPr>
          <t xml:space="preserve">
Per FOD is a new Unit.  Contributions began in 2018</t>
        </r>
      </text>
    </comment>
    <comment ref="QFZ19" authorId="0" shapeId="0" xr:uid="{B1634B73-BE85-47D5-BF21-A5E0E28BBBAE}">
      <text>
        <r>
          <rPr>
            <b/>
            <sz val="9"/>
            <color indexed="81"/>
            <rFont val="Tahoma"/>
            <family val="2"/>
          </rPr>
          <t>Becky Dzingeleski:</t>
        </r>
        <r>
          <rPr>
            <sz val="9"/>
            <color indexed="81"/>
            <rFont val="Tahoma"/>
            <family val="2"/>
          </rPr>
          <t xml:space="preserve">
Per FOD is a new Unit.  Contributions began in 2018</t>
        </r>
      </text>
    </comment>
    <comment ref="QGD19" authorId="0" shapeId="0" xr:uid="{4236B5E7-784F-4641-8C7E-BA738E631057}">
      <text>
        <r>
          <rPr>
            <b/>
            <sz val="9"/>
            <color indexed="81"/>
            <rFont val="Tahoma"/>
            <family val="2"/>
          </rPr>
          <t>Becky Dzingeleski:</t>
        </r>
        <r>
          <rPr>
            <sz val="9"/>
            <color indexed="81"/>
            <rFont val="Tahoma"/>
            <family val="2"/>
          </rPr>
          <t xml:space="preserve">
Per FOD is a new Unit.  Contributions began in 2018</t>
        </r>
      </text>
    </comment>
    <comment ref="QGH19" authorId="0" shapeId="0" xr:uid="{2087DDAD-D875-48D8-AAEF-3D8BB1B275CE}">
      <text>
        <r>
          <rPr>
            <b/>
            <sz val="9"/>
            <color indexed="81"/>
            <rFont val="Tahoma"/>
            <family val="2"/>
          </rPr>
          <t>Becky Dzingeleski:</t>
        </r>
        <r>
          <rPr>
            <sz val="9"/>
            <color indexed="81"/>
            <rFont val="Tahoma"/>
            <family val="2"/>
          </rPr>
          <t xml:space="preserve">
Per FOD is a new Unit.  Contributions began in 2018</t>
        </r>
      </text>
    </comment>
    <comment ref="QGL19" authorId="0" shapeId="0" xr:uid="{5B80256D-EB52-4A86-A433-E82DF70D211E}">
      <text>
        <r>
          <rPr>
            <b/>
            <sz val="9"/>
            <color indexed="81"/>
            <rFont val="Tahoma"/>
            <family val="2"/>
          </rPr>
          <t>Becky Dzingeleski:</t>
        </r>
        <r>
          <rPr>
            <sz val="9"/>
            <color indexed="81"/>
            <rFont val="Tahoma"/>
            <family val="2"/>
          </rPr>
          <t xml:space="preserve">
Per FOD is a new Unit.  Contributions began in 2018</t>
        </r>
      </text>
    </comment>
    <comment ref="QGP19" authorId="0" shapeId="0" xr:uid="{72EAEA34-5060-4C23-AC31-46E294B75669}">
      <text>
        <r>
          <rPr>
            <b/>
            <sz val="9"/>
            <color indexed="81"/>
            <rFont val="Tahoma"/>
            <family val="2"/>
          </rPr>
          <t>Becky Dzingeleski:</t>
        </r>
        <r>
          <rPr>
            <sz val="9"/>
            <color indexed="81"/>
            <rFont val="Tahoma"/>
            <family val="2"/>
          </rPr>
          <t xml:space="preserve">
Per FOD is a new Unit.  Contributions began in 2018</t>
        </r>
      </text>
    </comment>
    <comment ref="QGT19" authorId="0" shapeId="0" xr:uid="{ABDEDD9F-C905-4868-A59E-4E65799F92F0}">
      <text>
        <r>
          <rPr>
            <b/>
            <sz val="9"/>
            <color indexed="81"/>
            <rFont val="Tahoma"/>
            <family val="2"/>
          </rPr>
          <t>Becky Dzingeleski:</t>
        </r>
        <r>
          <rPr>
            <sz val="9"/>
            <color indexed="81"/>
            <rFont val="Tahoma"/>
            <family val="2"/>
          </rPr>
          <t xml:space="preserve">
Per FOD is a new Unit.  Contributions began in 2018</t>
        </r>
      </text>
    </comment>
    <comment ref="QGX19" authorId="0" shapeId="0" xr:uid="{D905BB6A-F0CC-4CEA-8CC0-E6FCD41D6E88}">
      <text>
        <r>
          <rPr>
            <b/>
            <sz val="9"/>
            <color indexed="81"/>
            <rFont val="Tahoma"/>
            <family val="2"/>
          </rPr>
          <t>Becky Dzingeleski:</t>
        </r>
        <r>
          <rPr>
            <sz val="9"/>
            <color indexed="81"/>
            <rFont val="Tahoma"/>
            <family val="2"/>
          </rPr>
          <t xml:space="preserve">
Per FOD is a new Unit.  Contributions began in 2018</t>
        </r>
      </text>
    </comment>
    <comment ref="QHB19" authorId="0" shapeId="0" xr:uid="{3A459B59-7AD7-49FA-9163-E01F5F24C64E}">
      <text>
        <r>
          <rPr>
            <b/>
            <sz val="9"/>
            <color indexed="81"/>
            <rFont val="Tahoma"/>
            <family val="2"/>
          </rPr>
          <t>Becky Dzingeleski:</t>
        </r>
        <r>
          <rPr>
            <sz val="9"/>
            <color indexed="81"/>
            <rFont val="Tahoma"/>
            <family val="2"/>
          </rPr>
          <t xml:space="preserve">
Per FOD is a new Unit.  Contributions began in 2018</t>
        </r>
      </text>
    </comment>
    <comment ref="QHF19" authorId="0" shapeId="0" xr:uid="{256EEA84-5946-46EE-A538-E2AF264B6E90}">
      <text>
        <r>
          <rPr>
            <b/>
            <sz val="9"/>
            <color indexed="81"/>
            <rFont val="Tahoma"/>
            <family val="2"/>
          </rPr>
          <t>Becky Dzingeleski:</t>
        </r>
        <r>
          <rPr>
            <sz val="9"/>
            <color indexed="81"/>
            <rFont val="Tahoma"/>
            <family val="2"/>
          </rPr>
          <t xml:space="preserve">
Per FOD is a new Unit.  Contributions began in 2018</t>
        </r>
      </text>
    </comment>
    <comment ref="QHJ19" authorId="0" shapeId="0" xr:uid="{8FF063E8-6B3E-4FD0-A8AF-1860EB68D697}">
      <text>
        <r>
          <rPr>
            <b/>
            <sz val="9"/>
            <color indexed="81"/>
            <rFont val="Tahoma"/>
            <family val="2"/>
          </rPr>
          <t>Becky Dzingeleski:</t>
        </r>
        <r>
          <rPr>
            <sz val="9"/>
            <color indexed="81"/>
            <rFont val="Tahoma"/>
            <family val="2"/>
          </rPr>
          <t xml:space="preserve">
Per FOD is a new Unit.  Contributions began in 2018</t>
        </r>
      </text>
    </comment>
    <comment ref="QHN19" authorId="0" shapeId="0" xr:uid="{76F2A729-9CE8-4FCE-9BE7-672816F852B8}">
      <text>
        <r>
          <rPr>
            <b/>
            <sz val="9"/>
            <color indexed="81"/>
            <rFont val="Tahoma"/>
            <family val="2"/>
          </rPr>
          <t>Becky Dzingeleski:</t>
        </r>
        <r>
          <rPr>
            <sz val="9"/>
            <color indexed="81"/>
            <rFont val="Tahoma"/>
            <family val="2"/>
          </rPr>
          <t xml:space="preserve">
Per FOD is a new Unit.  Contributions began in 2018</t>
        </r>
      </text>
    </comment>
    <comment ref="QHR19" authorId="0" shapeId="0" xr:uid="{729C4366-9E05-43FD-BFC0-F545C5992153}">
      <text>
        <r>
          <rPr>
            <b/>
            <sz val="9"/>
            <color indexed="81"/>
            <rFont val="Tahoma"/>
            <family val="2"/>
          </rPr>
          <t>Becky Dzingeleski:</t>
        </r>
        <r>
          <rPr>
            <sz val="9"/>
            <color indexed="81"/>
            <rFont val="Tahoma"/>
            <family val="2"/>
          </rPr>
          <t xml:space="preserve">
Per FOD is a new Unit.  Contributions began in 2018</t>
        </r>
      </text>
    </comment>
    <comment ref="QHV19" authorId="0" shapeId="0" xr:uid="{7139F0DA-A42C-43A6-951A-F4D3DD3DB155}">
      <text>
        <r>
          <rPr>
            <b/>
            <sz val="9"/>
            <color indexed="81"/>
            <rFont val="Tahoma"/>
            <family val="2"/>
          </rPr>
          <t>Becky Dzingeleski:</t>
        </r>
        <r>
          <rPr>
            <sz val="9"/>
            <color indexed="81"/>
            <rFont val="Tahoma"/>
            <family val="2"/>
          </rPr>
          <t xml:space="preserve">
Per FOD is a new Unit.  Contributions began in 2018</t>
        </r>
      </text>
    </comment>
    <comment ref="QHZ19" authorId="0" shapeId="0" xr:uid="{7F095E1F-F51D-4B76-B476-3C2DBDA41BEA}">
      <text>
        <r>
          <rPr>
            <b/>
            <sz val="9"/>
            <color indexed="81"/>
            <rFont val="Tahoma"/>
            <family val="2"/>
          </rPr>
          <t>Becky Dzingeleski:</t>
        </r>
        <r>
          <rPr>
            <sz val="9"/>
            <color indexed="81"/>
            <rFont val="Tahoma"/>
            <family val="2"/>
          </rPr>
          <t xml:space="preserve">
Per FOD is a new Unit.  Contributions began in 2018</t>
        </r>
      </text>
    </comment>
    <comment ref="QID19" authorId="0" shapeId="0" xr:uid="{635E3A57-B008-46CA-8D29-63EF22889B0F}">
      <text>
        <r>
          <rPr>
            <b/>
            <sz val="9"/>
            <color indexed="81"/>
            <rFont val="Tahoma"/>
            <family val="2"/>
          </rPr>
          <t>Becky Dzingeleski:</t>
        </r>
        <r>
          <rPr>
            <sz val="9"/>
            <color indexed="81"/>
            <rFont val="Tahoma"/>
            <family val="2"/>
          </rPr>
          <t xml:space="preserve">
Per FOD is a new Unit.  Contributions began in 2018</t>
        </r>
      </text>
    </comment>
    <comment ref="QIH19" authorId="0" shapeId="0" xr:uid="{F3040DBF-4F84-492F-90D0-2D1DBB71125E}">
      <text>
        <r>
          <rPr>
            <b/>
            <sz val="9"/>
            <color indexed="81"/>
            <rFont val="Tahoma"/>
            <family val="2"/>
          </rPr>
          <t>Becky Dzingeleski:</t>
        </r>
        <r>
          <rPr>
            <sz val="9"/>
            <color indexed="81"/>
            <rFont val="Tahoma"/>
            <family val="2"/>
          </rPr>
          <t xml:space="preserve">
Per FOD is a new Unit.  Contributions began in 2018</t>
        </r>
      </text>
    </comment>
    <comment ref="QIL19" authorId="0" shapeId="0" xr:uid="{89B88B83-3916-4BAE-9E6B-17C6B9EB791B}">
      <text>
        <r>
          <rPr>
            <b/>
            <sz val="9"/>
            <color indexed="81"/>
            <rFont val="Tahoma"/>
            <family val="2"/>
          </rPr>
          <t>Becky Dzingeleski:</t>
        </r>
        <r>
          <rPr>
            <sz val="9"/>
            <color indexed="81"/>
            <rFont val="Tahoma"/>
            <family val="2"/>
          </rPr>
          <t xml:space="preserve">
Per FOD is a new Unit.  Contributions began in 2018</t>
        </r>
      </text>
    </comment>
    <comment ref="QIP19" authorId="0" shapeId="0" xr:uid="{00B6BFE7-DD6A-408C-8FDD-4F316A254071}">
      <text>
        <r>
          <rPr>
            <b/>
            <sz val="9"/>
            <color indexed="81"/>
            <rFont val="Tahoma"/>
            <family val="2"/>
          </rPr>
          <t>Becky Dzingeleski:</t>
        </r>
        <r>
          <rPr>
            <sz val="9"/>
            <color indexed="81"/>
            <rFont val="Tahoma"/>
            <family val="2"/>
          </rPr>
          <t xml:space="preserve">
Per FOD is a new Unit.  Contributions began in 2018</t>
        </r>
      </text>
    </comment>
    <comment ref="QIT19" authorId="0" shapeId="0" xr:uid="{D937BB5F-21E5-4D99-B9B4-FFB25CC08673}">
      <text>
        <r>
          <rPr>
            <b/>
            <sz val="9"/>
            <color indexed="81"/>
            <rFont val="Tahoma"/>
            <family val="2"/>
          </rPr>
          <t>Becky Dzingeleski:</t>
        </r>
        <r>
          <rPr>
            <sz val="9"/>
            <color indexed="81"/>
            <rFont val="Tahoma"/>
            <family val="2"/>
          </rPr>
          <t xml:space="preserve">
Per FOD is a new Unit.  Contributions began in 2018</t>
        </r>
      </text>
    </comment>
    <comment ref="QIX19" authorId="0" shapeId="0" xr:uid="{9D727786-DA7A-458C-A36B-66B1ED44AA40}">
      <text>
        <r>
          <rPr>
            <b/>
            <sz val="9"/>
            <color indexed="81"/>
            <rFont val="Tahoma"/>
            <family val="2"/>
          </rPr>
          <t>Becky Dzingeleski:</t>
        </r>
        <r>
          <rPr>
            <sz val="9"/>
            <color indexed="81"/>
            <rFont val="Tahoma"/>
            <family val="2"/>
          </rPr>
          <t xml:space="preserve">
Per FOD is a new Unit.  Contributions began in 2018</t>
        </r>
      </text>
    </comment>
    <comment ref="QJB19" authorId="0" shapeId="0" xr:uid="{1251D1B5-2EEB-4334-9D0F-8D863295A0C6}">
      <text>
        <r>
          <rPr>
            <b/>
            <sz val="9"/>
            <color indexed="81"/>
            <rFont val="Tahoma"/>
            <family val="2"/>
          </rPr>
          <t>Becky Dzingeleski:</t>
        </r>
        <r>
          <rPr>
            <sz val="9"/>
            <color indexed="81"/>
            <rFont val="Tahoma"/>
            <family val="2"/>
          </rPr>
          <t xml:space="preserve">
Per FOD is a new Unit.  Contributions began in 2018</t>
        </r>
      </text>
    </comment>
    <comment ref="QJF19" authorId="0" shapeId="0" xr:uid="{39BA16A0-A023-4B8D-8A6B-36B052A5E9C0}">
      <text>
        <r>
          <rPr>
            <b/>
            <sz val="9"/>
            <color indexed="81"/>
            <rFont val="Tahoma"/>
            <family val="2"/>
          </rPr>
          <t>Becky Dzingeleski:</t>
        </r>
        <r>
          <rPr>
            <sz val="9"/>
            <color indexed="81"/>
            <rFont val="Tahoma"/>
            <family val="2"/>
          </rPr>
          <t xml:space="preserve">
Per FOD is a new Unit.  Contributions began in 2018</t>
        </r>
      </text>
    </comment>
    <comment ref="QJJ19" authorId="0" shapeId="0" xr:uid="{244DA498-69F4-4239-9C93-9D878D0CED57}">
      <text>
        <r>
          <rPr>
            <b/>
            <sz val="9"/>
            <color indexed="81"/>
            <rFont val="Tahoma"/>
            <family val="2"/>
          </rPr>
          <t>Becky Dzingeleski:</t>
        </r>
        <r>
          <rPr>
            <sz val="9"/>
            <color indexed="81"/>
            <rFont val="Tahoma"/>
            <family val="2"/>
          </rPr>
          <t xml:space="preserve">
Per FOD is a new Unit.  Contributions began in 2018</t>
        </r>
      </text>
    </comment>
    <comment ref="QJN19" authorId="0" shapeId="0" xr:uid="{FD654761-D8AF-46AC-9470-924697258569}">
      <text>
        <r>
          <rPr>
            <b/>
            <sz val="9"/>
            <color indexed="81"/>
            <rFont val="Tahoma"/>
            <family val="2"/>
          </rPr>
          <t>Becky Dzingeleski:</t>
        </r>
        <r>
          <rPr>
            <sz val="9"/>
            <color indexed="81"/>
            <rFont val="Tahoma"/>
            <family val="2"/>
          </rPr>
          <t xml:space="preserve">
Per FOD is a new Unit.  Contributions began in 2018</t>
        </r>
      </text>
    </comment>
    <comment ref="QJR19" authorId="0" shapeId="0" xr:uid="{531BEDDA-D782-48B2-BA54-6F2D8FAC11D3}">
      <text>
        <r>
          <rPr>
            <b/>
            <sz val="9"/>
            <color indexed="81"/>
            <rFont val="Tahoma"/>
            <family val="2"/>
          </rPr>
          <t>Becky Dzingeleski:</t>
        </r>
        <r>
          <rPr>
            <sz val="9"/>
            <color indexed="81"/>
            <rFont val="Tahoma"/>
            <family val="2"/>
          </rPr>
          <t xml:space="preserve">
Per FOD is a new Unit.  Contributions began in 2018</t>
        </r>
      </text>
    </comment>
    <comment ref="QJV19" authorId="0" shapeId="0" xr:uid="{226B7BEC-B957-4632-880F-7FFA198D167B}">
      <text>
        <r>
          <rPr>
            <b/>
            <sz val="9"/>
            <color indexed="81"/>
            <rFont val="Tahoma"/>
            <family val="2"/>
          </rPr>
          <t>Becky Dzingeleski:</t>
        </r>
        <r>
          <rPr>
            <sz val="9"/>
            <color indexed="81"/>
            <rFont val="Tahoma"/>
            <family val="2"/>
          </rPr>
          <t xml:space="preserve">
Per FOD is a new Unit.  Contributions began in 2018</t>
        </r>
      </text>
    </comment>
    <comment ref="QJZ19" authorId="0" shapeId="0" xr:uid="{3C4F27F6-C792-444C-9517-945DD2DB617E}">
      <text>
        <r>
          <rPr>
            <b/>
            <sz val="9"/>
            <color indexed="81"/>
            <rFont val="Tahoma"/>
            <family val="2"/>
          </rPr>
          <t>Becky Dzingeleski:</t>
        </r>
        <r>
          <rPr>
            <sz val="9"/>
            <color indexed="81"/>
            <rFont val="Tahoma"/>
            <family val="2"/>
          </rPr>
          <t xml:space="preserve">
Per FOD is a new Unit.  Contributions began in 2018</t>
        </r>
      </text>
    </comment>
    <comment ref="QKD19" authorId="0" shapeId="0" xr:uid="{1A5FD480-2063-4B56-B022-6A6BB3CF1B1B}">
      <text>
        <r>
          <rPr>
            <b/>
            <sz val="9"/>
            <color indexed="81"/>
            <rFont val="Tahoma"/>
            <family val="2"/>
          </rPr>
          <t>Becky Dzingeleski:</t>
        </r>
        <r>
          <rPr>
            <sz val="9"/>
            <color indexed="81"/>
            <rFont val="Tahoma"/>
            <family val="2"/>
          </rPr>
          <t xml:space="preserve">
Per FOD is a new Unit.  Contributions began in 2018</t>
        </r>
      </text>
    </comment>
    <comment ref="QKH19" authorId="0" shapeId="0" xr:uid="{0611362D-6B5A-47A1-A530-375945F7C24C}">
      <text>
        <r>
          <rPr>
            <b/>
            <sz val="9"/>
            <color indexed="81"/>
            <rFont val="Tahoma"/>
            <family val="2"/>
          </rPr>
          <t>Becky Dzingeleski:</t>
        </r>
        <r>
          <rPr>
            <sz val="9"/>
            <color indexed="81"/>
            <rFont val="Tahoma"/>
            <family val="2"/>
          </rPr>
          <t xml:space="preserve">
Per FOD is a new Unit.  Contributions began in 2018</t>
        </r>
      </text>
    </comment>
    <comment ref="QKL19" authorId="0" shapeId="0" xr:uid="{9EBE9445-BEC3-48B9-A8CC-05574670E60F}">
      <text>
        <r>
          <rPr>
            <b/>
            <sz val="9"/>
            <color indexed="81"/>
            <rFont val="Tahoma"/>
            <family val="2"/>
          </rPr>
          <t>Becky Dzingeleski:</t>
        </r>
        <r>
          <rPr>
            <sz val="9"/>
            <color indexed="81"/>
            <rFont val="Tahoma"/>
            <family val="2"/>
          </rPr>
          <t xml:space="preserve">
Per FOD is a new Unit.  Contributions began in 2018</t>
        </r>
      </text>
    </comment>
    <comment ref="QKP19" authorId="0" shapeId="0" xr:uid="{82392493-53DF-45EF-A1AE-750FD819EAF0}">
      <text>
        <r>
          <rPr>
            <b/>
            <sz val="9"/>
            <color indexed="81"/>
            <rFont val="Tahoma"/>
            <family val="2"/>
          </rPr>
          <t>Becky Dzingeleski:</t>
        </r>
        <r>
          <rPr>
            <sz val="9"/>
            <color indexed="81"/>
            <rFont val="Tahoma"/>
            <family val="2"/>
          </rPr>
          <t xml:space="preserve">
Per FOD is a new Unit.  Contributions began in 2018</t>
        </r>
      </text>
    </comment>
    <comment ref="QKT19" authorId="0" shapeId="0" xr:uid="{ED03ABCD-99DB-42FD-9721-B3ACAA6FAEA5}">
      <text>
        <r>
          <rPr>
            <b/>
            <sz val="9"/>
            <color indexed="81"/>
            <rFont val="Tahoma"/>
            <family val="2"/>
          </rPr>
          <t>Becky Dzingeleski:</t>
        </r>
        <r>
          <rPr>
            <sz val="9"/>
            <color indexed="81"/>
            <rFont val="Tahoma"/>
            <family val="2"/>
          </rPr>
          <t xml:space="preserve">
Per FOD is a new Unit.  Contributions began in 2018</t>
        </r>
      </text>
    </comment>
    <comment ref="QKX19" authorId="0" shapeId="0" xr:uid="{D5500B92-1632-44AE-BCFB-FBFB5A2F3D4B}">
      <text>
        <r>
          <rPr>
            <b/>
            <sz val="9"/>
            <color indexed="81"/>
            <rFont val="Tahoma"/>
            <family val="2"/>
          </rPr>
          <t>Becky Dzingeleski:</t>
        </r>
        <r>
          <rPr>
            <sz val="9"/>
            <color indexed="81"/>
            <rFont val="Tahoma"/>
            <family val="2"/>
          </rPr>
          <t xml:space="preserve">
Per FOD is a new Unit.  Contributions began in 2018</t>
        </r>
      </text>
    </comment>
    <comment ref="QLB19" authorId="0" shapeId="0" xr:uid="{5BCE2923-9835-4652-BF32-D2EB39B5198C}">
      <text>
        <r>
          <rPr>
            <b/>
            <sz val="9"/>
            <color indexed="81"/>
            <rFont val="Tahoma"/>
            <family val="2"/>
          </rPr>
          <t>Becky Dzingeleski:</t>
        </r>
        <r>
          <rPr>
            <sz val="9"/>
            <color indexed="81"/>
            <rFont val="Tahoma"/>
            <family val="2"/>
          </rPr>
          <t xml:space="preserve">
Per FOD is a new Unit.  Contributions began in 2018</t>
        </r>
      </text>
    </comment>
    <comment ref="QLF19" authorId="0" shapeId="0" xr:uid="{00C8338C-8736-4F34-A7B2-2C430E3456E3}">
      <text>
        <r>
          <rPr>
            <b/>
            <sz val="9"/>
            <color indexed="81"/>
            <rFont val="Tahoma"/>
            <family val="2"/>
          </rPr>
          <t>Becky Dzingeleski:</t>
        </r>
        <r>
          <rPr>
            <sz val="9"/>
            <color indexed="81"/>
            <rFont val="Tahoma"/>
            <family val="2"/>
          </rPr>
          <t xml:space="preserve">
Per FOD is a new Unit.  Contributions began in 2018</t>
        </r>
      </text>
    </comment>
    <comment ref="QLJ19" authorId="0" shapeId="0" xr:uid="{FD07B869-53EC-4AF3-A8EA-22A87C295A27}">
      <text>
        <r>
          <rPr>
            <b/>
            <sz val="9"/>
            <color indexed="81"/>
            <rFont val="Tahoma"/>
            <family val="2"/>
          </rPr>
          <t>Becky Dzingeleski:</t>
        </r>
        <r>
          <rPr>
            <sz val="9"/>
            <color indexed="81"/>
            <rFont val="Tahoma"/>
            <family val="2"/>
          </rPr>
          <t xml:space="preserve">
Per FOD is a new Unit.  Contributions began in 2018</t>
        </r>
      </text>
    </comment>
    <comment ref="QLN19" authorId="0" shapeId="0" xr:uid="{CFCC1E30-626D-4BB7-8D39-B34AE7F277C6}">
      <text>
        <r>
          <rPr>
            <b/>
            <sz val="9"/>
            <color indexed="81"/>
            <rFont val="Tahoma"/>
            <family val="2"/>
          </rPr>
          <t>Becky Dzingeleski:</t>
        </r>
        <r>
          <rPr>
            <sz val="9"/>
            <color indexed="81"/>
            <rFont val="Tahoma"/>
            <family val="2"/>
          </rPr>
          <t xml:space="preserve">
Per FOD is a new Unit.  Contributions began in 2018</t>
        </r>
      </text>
    </comment>
    <comment ref="QLR19" authorId="0" shapeId="0" xr:uid="{69A38821-2029-4501-9804-A0F9A9A0327B}">
      <text>
        <r>
          <rPr>
            <b/>
            <sz val="9"/>
            <color indexed="81"/>
            <rFont val="Tahoma"/>
            <family val="2"/>
          </rPr>
          <t>Becky Dzingeleski:</t>
        </r>
        <r>
          <rPr>
            <sz val="9"/>
            <color indexed="81"/>
            <rFont val="Tahoma"/>
            <family val="2"/>
          </rPr>
          <t xml:space="preserve">
Per FOD is a new Unit.  Contributions began in 2018</t>
        </r>
      </text>
    </comment>
    <comment ref="QLV19" authorId="0" shapeId="0" xr:uid="{15B01DB3-2D8F-400B-A0AB-4AFB73BF886E}">
      <text>
        <r>
          <rPr>
            <b/>
            <sz val="9"/>
            <color indexed="81"/>
            <rFont val="Tahoma"/>
            <family val="2"/>
          </rPr>
          <t>Becky Dzingeleski:</t>
        </r>
        <r>
          <rPr>
            <sz val="9"/>
            <color indexed="81"/>
            <rFont val="Tahoma"/>
            <family val="2"/>
          </rPr>
          <t xml:space="preserve">
Per FOD is a new Unit.  Contributions began in 2018</t>
        </r>
      </text>
    </comment>
    <comment ref="QLZ19" authorId="0" shapeId="0" xr:uid="{36053529-56D1-4FE3-A486-DE92B8593323}">
      <text>
        <r>
          <rPr>
            <b/>
            <sz val="9"/>
            <color indexed="81"/>
            <rFont val="Tahoma"/>
            <family val="2"/>
          </rPr>
          <t>Becky Dzingeleski:</t>
        </r>
        <r>
          <rPr>
            <sz val="9"/>
            <color indexed="81"/>
            <rFont val="Tahoma"/>
            <family val="2"/>
          </rPr>
          <t xml:space="preserve">
Per FOD is a new Unit.  Contributions began in 2018</t>
        </r>
      </text>
    </comment>
    <comment ref="QMD19" authorId="0" shapeId="0" xr:uid="{E88F6D87-ACCF-4FB9-A7C1-562EB4B058D5}">
      <text>
        <r>
          <rPr>
            <b/>
            <sz val="9"/>
            <color indexed="81"/>
            <rFont val="Tahoma"/>
            <family val="2"/>
          </rPr>
          <t>Becky Dzingeleski:</t>
        </r>
        <r>
          <rPr>
            <sz val="9"/>
            <color indexed="81"/>
            <rFont val="Tahoma"/>
            <family val="2"/>
          </rPr>
          <t xml:space="preserve">
Per FOD is a new Unit.  Contributions began in 2018</t>
        </r>
      </text>
    </comment>
    <comment ref="QMH19" authorId="0" shapeId="0" xr:uid="{7CC623B8-7AD2-4348-9B9D-F7CD284E5C40}">
      <text>
        <r>
          <rPr>
            <b/>
            <sz val="9"/>
            <color indexed="81"/>
            <rFont val="Tahoma"/>
            <family val="2"/>
          </rPr>
          <t>Becky Dzingeleski:</t>
        </r>
        <r>
          <rPr>
            <sz val="9"/>
            <color indexed="81"/>
            <rFont val="Tahoma"/>
            <family val="2"/>
          </rPr>
          <t xml:space="preserve">
Per FOD is a new Unit.  Contributions began in 2018</t>
        </r>
      </text>
    </comment>
    <comment ref="QML19" authorId="0" shapeId="0" xr:uid="{54E06C2B-14C0-48CC-AD5A-AB1E72C22BAE}">
      <text>
        <r>
          <rPr>
            <b/>
            <sz val="9"/>
            <color indexed="81"/>
            <rFont val="Tahoma"/>
            <family val="2"/>
          </rPr>
          <t>Becky Dzingeleski:</t>
        </r>
        <r>
          <rPr>
            <sz val="9"/>
            <color indexed="81"/>
            <rFont val="Tahoma"/>
            <family val="2"/>
          </rPr>
          <t xml:space="preserve">
Per FOD is a new Unit.  Contributions began in 2018</t>
        </r>
      </text>
    </comment>
    <comment ref="QMP19" authorId="0" shapeId="0" xr:uid="{7E6DB1E4-3E8D-4E1A-9893-EA55723273D3}">
      <text>
        <r>
          <rPr>
            <b/>
            <sz val="9"/>
            <color indexed="81"/>
            <rFont val="Tahoma"/>
            <family val="2"/>
          </rPr>
          <t>Becky Dzingeleski:</t>
        </r>
        <r>
          <rPr>
            <sz val="9"/>
            <color indexed="81"/>
            <rFont val="Tahoma"/>
            <family val="2"/>
          </rPr>
          <t xml:space="preserve">
Per FOD is a new Unit.  Contributions began in 2018</t>
        </r>
      </text>
    </comment>
    <comment ref="QMT19" authorId="0" shapeId="0" xr:uid="{5B0CF7CB-2EFF-47EA-A81C-7716B080A1A7}">
      <text>
        <r>
          <rPr>
            <b/>
            <sz val="9"/>
            <color indexed="81"/>
            <rFont val="Tahoma"/>
            <family val="2"/>
          </rPr>
          <t>Becky Dzingeleski:</t>
        </r>
        <r>
          <rPr>
            <sz val="9"/>
            <color indexed="81"/>
            <rFont val="Tahoma"/>
            <family val="2"/>
          </rPr>
          <t xml:space="preserve">
Per FOD is a new Unit.  Contributions began in 2018</t>
        </r>
      </text>
    </comment>
    <comment ref="QMX19" authorId="0" shapeId="0" xr:uid="{E37DDE98-7738-4D01-801E-C4261037EB29}">
      <text>
        <r>
          <rPr>
            <b/>
            <sz val="9"/>
            <color indexed="81"/>
            <rFont val="Tahoma"/>
            <family val="2"/>
          </rPr>
          <t>Becky Dzingeleski:</t>
        </r>
        <r>
          <rPr>
            <sz val="9"/>
            <color indexed="81"/>
            <rFont val="Tahoma"/>
            <family val="2"/>
          </rPr>
          <t xml:space="preserve">
Per FOD is a new Unit.  Contributions began in 2018</t>
        </r>
      </text>
    </comment>
    <comment ref="QNB19" authorId="0" shapeId="0" xr:uid="{3453E4A1-30BE-4E31-B4F9-4EB5A7622688}">
      <text>
        <r>
          <rPr>
            <b/>
            <sz val="9"/>
            <color indexed="81"/>
            <rFont val="Tahoma"/>
            <family val="2"/>
          </rPr>
          <t>Becky Dzingeleski:</t>
        </r>
        <r>
          <rPr>
            <sz val="9"/>
            <color indexed="81"/>
            <rFont val="Tahoma"/>
            <family val="2"/>
          </rPr>
          <t xml:space="preserve">
Per FOD is a new Unit.  Contributions began in 2018</t>
        </r>
      </text>
    </comment>
    <comment ref="QNF19" authorId="0" shapeId="0" xr:uid="{86A7B347-1D0B-40F9-B0A1-F72DCAC7F4BD}">
      <text>
        <r>
          <rPr>
            <b/>
            <sz val="9"/>
            <color indexed="81"/>
            <rFont val="Tahoma"/>
            <family val="2"/>
          </rPr>
          <t>Becky Dzingeleski:</t>
        </r>
        <r>
          <rPr>
            <sz val="9"/>
            <color indexed="81"/>
            <rFont val="Tahoma"/>
            <family val="2"/>
          </rPr>
          <t xml:space="preserve">
Per FOD is a new Unit.  Contributions began in 2018</t>
        </r>
      </text>
    </comment>
    <comment ref="QNJ19" authorId="0" shapeId="0" xr:uid="{820BEAF4-17A9-4348-A233-C15779B55CFB}">
      <text>
        <r>
          <rPr>
            <b/>
            <sz val="9"/>
            <color indexed="81"/>
            <rFont val="Tahoma"/>
            <family val="2"/>
          </rPr>
          <t>Becky Dzingeleski:</t>
        </r>
        <r>
          <rPr>
            <sz val="9"/>
            <color indexed="81"/>
            <rFont val="Tahoma"/>
            <family val="2"/>
          </rPr>
          <t xml:space="preserve">
Per FOD is a new Unit.  Contributions began in 2018</t>
        </r>
      </text>
    </comment>
    <comment ref="QNN19" authorId="0" shapeId="0" xr:uid="{67982FAA-ADD1-474E-A966-0B5198C60B95}">
      <text>
        <r>
          <rPr>
            <b/>
            <sz val="9"/>
            <color indexed="81"/>
            <rFont val="Tahoma"/>
            <family val="2"/>
          </rPr>
          <t>Becky Dzingeleski:</t>
        </r>
        <r>
          <rPr>
            <sz val="9"/>
            <color indexed="81"/>
            <rFont val="Tahoma"/>
            <family val="2"/>
          </rPr>
          <t xml:space="preserve">
Per FOD is a new Unit.  Contributions began in 2018</t>
        </r>
      </text>
    </comment>
    <comment ref="QNR19" authorId="0" shapeId="0" xr:uid="{7EB701D9-72E3-4B7A-B55E-D52F9906AA10}">
      <text>
        <r>
          <rPr>
            <b/>
            <sz val="9"/>
            <color indexed="81"/>
            <rFont val="Tahoma"/>
            <family val="2"/>
          </rPr>
          <t>Becky Dzingeleski:</t>
        </r>
        <r>
          <rPr>
            <sz val="9"/>
            <color indexed="81"/>
            <rFont val="Tahoma"/>
            <family val="2"/>
          </rPr>
          <t xml:space="preserve">
Per FOD is a new Unit.  Contributions began in 2018</t>
        </r>
      </text>
    </comment>
    <comment ref="QNV19" authorId="0" shapeId="0" xr:uid="{19FBD6DC-58FA-4AF0-8761-9B110045096E}">
      <text>
        <r>
          <rPr>
            <b/>
            <sz val="9"/>
            <color indexed="81"/>
            <rFont val="Tahoma"/>
            <family val="2"/>
          </rPr>
          <t>Becky Dzingeleski:</t>
        </r>
        <r>
          <rPr>
            <sz val="9"/>
            <color indexed="81"/>
            <rFont val="Tahoma"/>
            <family val="2"/>
          </rPr>
          <t xml:space="preserve">
Per FOD is a new Unit.  Contributions began in 2018</t>
        </r>
      </text>
    </comment>
    <comment ref="QNZ19" authorId="0" shapeId="0" xr:uid="{20DF9026-BC8B-4021-8310-EC530A9E34E1}">
      <text>
        <r>
          <rPr>
            <b/>
            <sz val="9"/>
            <color indexed="81"/>
            <rFont val="Tahoma"/>
            <family val="2"/>
          </rPr>
          <t>Becky Dzingeleski:</t>
        </r>
        <r>
          <rPr>
            <sz val="9"/>
            <color indexed="81"/>
            <rFont val="Tahoma"/>
            <family val="2"/>
          </rPr>
          <t xml:space="preserve">
Per FOD is a new Unit.  Contributions began in 2018</t>
        </r>
      </text>
    </comment>
    <comment ref="QOD19" authorId="0" shapeId="0" xr:uid="{8138A9A8-84F2-4FDA-A368-236111B0F3C5}">
      <text>
        <r>
          <rPr>
            <b/>
            <sz val="9"/>
            <color indexed="81"/>
            <rFont val="Tahoma"/>
            <family val="2"/>
          </rPr>
          <t>Becky Dzingeleski:</t>
        </r>
        <r>
          <rPr>
            <sz val="9"/>
            <color indexed="81"/>
            <rFont val="Tahoma"/>
            <family val="2"/>
          </rPr>
          <t xml:space="preserve">
Per FOD is a new Unit.  Contributions began in 2018</t>
        </r>
      </text>
    </comment>
    <comment ref="QOH19" authorId="0" shapeId="0" xr:uid="{22F6DF7C-08FC-4D50-A6A3-07C5DC6999DF}">
      <text>
        <r>
          <rPr>
            <b/>
            <sz val="9"/>
            <color indexed="81"/>
            <rFont val="Tahoma"/>
            <family val="2"/>
          </rPr>
          <t>Becky Dzingeleski:</t>
        </r>
        <r>
          <rPr>
            <sz val="9"/>
            <color indexed="81"/>
            <rFont val="Tahoma"/>
            <family val="2"/>
          </rPr>
          <t xml:space="preserve">
Per FOD is a new Unit.  Contributions began in 2018</t>
        </r>
      </text>
    </comment>
    <comment ref="QOL19" authorId="0" shapeId="0" xr:uid="{77060658-BBAB-494D-B818-691A87A7D257}">
      <text>
        <r>
          <rPr>
            <b/>
            <sz val="9"/>
            <color indexed="81"/>
            <rFont val="Tahoma"/>
            <family val="2"/>
          </rPr>
          <t>Becky Dzingeleski:</t>
        </r>
        <r>
          <rPr>
            <sz val="9"/>
            <color indexed="81"/>
            <rFont val="Tahoma"/>
            <family val="2"/>
          </rPr>
          <t xml:space="preserve">
Per FOD is a new Unit.  Contributions began in 2018</t>
        </r>
      </text>
    </comment>
    <comment ref="QOP19" authorId="0" shapeId="0" xr:uid="{D91CBFE9-5E04-483A-B54A-BAA950031854}">
      <text>
        <r>
          <rPr>
            <b/>
            <sz val="9"/>
            <color indexed="81"/>
            <rFont val="Tahoma"/>
            <family val="2"/>
          </rPr>
          <t>Becky Dzingeleski:</t>
        </r>
        <r>
          <rPr>
            <sz val="9"/>
            <color indexed="81"/>
            <rFont val="Tahoma"/>
            <family val="2"/>
          </rPr>
          <t xml:space="preserve">
Per FOD is a new Unit.  Contributions began in 2018</t>
        </r>
      </text>
    </comment>
    <comment ref="QOT19" authorId="0" shapeId="0" xr:uid="{A552307A-6904-4779-BE99-5EE53A177271}">
      <text>
        <r>
          <rPr>
            <b/>
            <sz val="9"/>
            <color indexed="81"/>
            <rFont val="Tahoma"/>
            <family val="2"/>
          </rPr>
          <t>Becky Dzingeleski:</t>
        </r>
        <r>
          <rPr>
            <sz val="9"/>
            <color indexed="81"/>
            <rFont val="Tahoma"/>
            <family val="2"/>
          </rPr>
          <t xml:space="preserve">
Per FOD is a new Unit.  Contributions began in 2018</t>
        </r>
      </text>
    </comment>
    <comment ref="QOX19" authorId="0" shapeId="0" xr:uid="{A5A1E1BE-8E9A-4B58-A9AF-1CC91F0FE23C}">
      <text>
        <r>
          <rPr>
            <b/>
            <sz val="9"/>
            <color indexed="81"/>
            <rFont val="Tahoma"/>
            <family val="2"/>
          </rPr>
          <t>Becky Dzingeleski:</t>
        </r>
        <r>
          <rPr>
            <sz val="9"/>
            <color indexed="81"/>
            <rFont val="Tahoma"/>
            <family val="2"/>
          </rPr>
          <t xml:space="preserve">
Per FOD is a new Unit.  Contributions began in 2018</t>
        </r>
      </text>
    </comment>
    <comment ref="QPB19" authorId="0" shapeId="0" xr:uid="{E719E436-A02C-4771-8916-D9D54EE18C10}">
      <text>
        <r>
          <rPr>
            <b/>
            <sz val="9"/>
            <color indexed="81"/>
            <rFont val="Tahoma"/>
            <family val="2"/>
          </rPr>
          <t>Becky Dzingeleski:</t>
        </r>
        <r>
          <rPr>
            <sz val="9"/>
            <color indexed="81"/>
            <rFont val="Tahoma"/>
            <family val="2"/>
          </rPr>
          <t xml:space="preserve">
Per FOD is a new Unit.  Contributions began in 2018</t>
        </r>
      </text>
    </comment>
    <comment ref="QPF19" authorId="0" shapeId="0" xr:uid="{94DB380C-D5EA-4BF5-B9EE-82D1416C0009}">
      <text>
        <r>
          <rPr>
            <b/>
            <sz val="9"/>
            <color indexed="81"/>
            <rFont val="Tahoma"/>
            <family val="2"/>
          </rPr>
          <t>Becky Dzingeleski:</t>
        </r>
        <r>
          <rPr>
            <sz val="9"/>
            <color indexed="81"/>
            <rFont val="Tahoma"/>
            <family val="2"/>
          </rPr>
          <t xml:space="preserve">
Per FOD is a new Unit.  Contributions began in 2018</t>
        </r>
      </text>
    </comment>
    <comment ref="QPJ19" authorId="0" shapeId="0" xr:uid="{3695AE69-361C-4D4B-B072-2BF21883232D}">
      <text>
        <r>
          <rPr>
            <b/>
            <sz val="9"/>
            <color indexed="81"/>
            <rFont val="Tahoma"/>
            <family val="2"/>
          </rPr>
          <t>Becky Dzingeleski:</t>
        </r>
        <r>
          <rPr>
            <sz val="9"/>
            <color indexed="81"/>
            <rFont val="Tahoma"/>
            <family val="2"/>
          </rPr>
          <t xml:space="preserve">
Per FOD is a new Unit.  Contributions began in 2018</t>
        </r>
      </text>
    </comment>
    <comment ref="QPN19" authorId="0" shapeId="0" xr:uid="{89DD078B-C895-46AA-874D-695685251588}">
      <text>
        <r>
          <rPr>
            <b/>
            <sz val="9"/>
            <color indexed="81"/>
            <rFont val="Tahoma"/>
            <family val="2"/>
          </rPr>
          <t>Becky Dzingeleski:</t>
        </r>
        <r>
          <rPr>
            <sz val="9"/>
            <color indexed="81"/>
            <rFont val="Tahoma"/>
            <family val="2"/>
          </rPr>
          <t xml:space="preserve">
Per FOD is a new Unit.  Contributions began in 2018</t>
        </r>
      </text>
    </comment>
    <comment ref="QPR19" authorId="0" shapeId="0" xr:uid="{8C131693-916E-4F3A-8B64-8550FE64B50B}">
      <text>
        <r>
          <rPr>
            <b/>
            <sz val="9"/>
            <color indexed="81"/>
            <rFont val="Tahoma"/>
            <family val="2"/>
          </rPr>
          <t>Becky Dzingeleski:</t>
        </r>
        <r>
          <rPr>
            <sz val="9"/>
            <color indexed="81"/>
            <rFont val="Tahoma"/>
            <family val="2"/>
          </rPr>
          <t xml:space="preserve">
Per FOD is a new Unit.  Contributions began in 2018</t>
        </r>
      </text>
    </comment>
    <comment ref="QPV19" authorId="0" shapeId="0" xr:uid="{EE31A3D4-F272-439D-A5CC-243AD14A5F75}">
      <text>
        <r>
          <rPr>
            <b/>
            <sz val="9"/>
            <color indexed="81"/>
            <rFont val="Tahoma"/>
            <family val="2"/>
          </rPr>
          <t>Becky Dzingeleski:</t>
        </r>
        <r>
          <rPr>
            <sz val="9"/>
            <color indexed="81"/>
            <rFont val="Tahoma"/>
            <family val="2"/>
          </rPr>
          <t xml:space="preserve">
Per FOD is a new Unit.  Contributions began in 2018</t>
        </r>
      </text>
    </comment>
    <comment ref="QPZ19" authorId="0" shapeId="0" xr:uid="{53109EF2-0004-4A79-ACA3-0663412A4453}">
      <text>
        <r>
          <rPr>
            <b/>
            <sz val="9"/>
            <color indexed="81"/>
            <rFont val="Tahoma"/>
            <family val="2"/>
          </rPr>
          <t>Becky Dzingeleski:</t>
        </r>
        <r>
          <rPr>
            <sz val="9"/>
            <color indexed="81"/>
            <rFont val="Tahoma"/>
            <family val="2"/>
          </rPr>
          <t xml:space="preserve">
Per FOD is a new Unit.  Contributions began in 2018</t>
        </r>
      </text>
    </comment>
    <comment ref="QQD19" authorId="0" shapeId="0" xr:uid="{0A68E54E-FD0A-4B75-B208-4214AA87A001}">
      <text>
        <r>
          <rPr>
            <b/>
            <sz val="9"/>
            <color indexed="81"/>
            <rFont val="Tahoma"/>
            <family val="2"/>
          </rPr>
          <t>Becky Dzingeleski:</t>
        </r>
        <r>
          <rPr>
            <sz val="9"/>
            <color indexed="81"/>
            <rFont val="Tahoma"/>
            <family val="2"/>
          </rPr>
          <t xml:space="preserve">
Per FOD is a new Unit.  Contributions began in 2018</t>
        </r>
      </text>
    </comment>
    <comment ref="QQH19" authorId="0" shapeId="0" xr:uid="{344B7F4E-FA9B-48E2-9976-4E79C74DB775}">
      <text>
        <r>
          <rPr>
            <b/>
            <sz val="9"/>
            <color indexed="81"/>
            <rFont val="Tahoma"/>
            <family val="2"/>
          </rPr>
          <t>Becky Dzingeleski:</t>
        </r>
        <r>
          <rPr>
            <sz val="9"/>
            <color indexed="81"/>
            <rFont val="Tahoma"/>
            <family val="2"/>
          </rPr>
          <t xml:space="preserve">
Per FOD is a new Unit.  Contributions began in 2018</t>
        </r>
      </text>
    </comment>
    <comment ref="QQL19" authorId="0" shapeId="0" xr:uid="{19F32358-C461-4B5D-B78F-50709C17A688}">
      <text>
        <r>
          <rPr>
            <b/>
            <sz val="9"/>
            <color indexed="81"/>
            <rFont val="Tahoma"/>
            <family val="2"/>
          </rPr>
          <t>Becky Dzingeleski:</t>
        </r>
        <r>
          <rPr>
            <sz val="9"/>
            <color indexed="81"/>
            <rFont val="Tahoma"/>
            <family val="2"/>
          </rPr>
          <t xml:space="preserve">
Per FOD is a new Unit.  Contributions began in 2018</t>
        </r>
      </text>
    </comment>
    <comment ref="QQP19" authorId="0" shapeId="0" xr:uid="{1E025B88-8DC3-4674-8488-17B05219243F}">
      <text>
        <r>
          <rPr>
            <b/>
            <sz val="9"/>
            <color indexed="81"/>
            <rFont val="Tahoma"/>
            <family val="2"/>
          </rPr>
          <t>Becky Dzingeleski:</t>
        </r>
        <r>
          <rPr>
            <sz val="9"/>
            <color indexed="81"/>
            <rFont val="Tahoma"/>
            <family val="2"/>
          </rPr>
          <t xml:space="preserve">
Per FOD is a new Unit.  Contributions began in 2018</t>
        </r>
      </text>
    </comment>
    <comment ref="QQT19" authorId="0" shapeId="0" xr:uid="{B98B6DEA-C7F7-442B-AAA5-3CEEA9226005}">
      <text>
        <r>
          <rPr>
            <b/>
            <sz val="9"/>
            <color indexed="81"/>
            <rFont val="Tahoma"/>
            <family val="2"/>
          </rPr>
          <t>Becky Dzingeleski:</t>
        </r>
        <r>
          <rPr>
            <sz val="9"/>
            <color indexed="81"/>
            <rFont val="Tahoma"/>
            <family val="2"/>
          </rPr>
          <t xml:space="preserve">
Per FOD is a new Unit.  Contributions began in 2018</t>
        </r>
      </text>
    </comment>
    <comment ref="QQX19" authorId="0" shapeId="0" xr:uid="{86403901-EEA4-42CC-B8F6-E3862D960EFB}">
      <text>
        <r>
          <rPr>
            <b/>
            <sz val="9"/>
            <color indexed="81"/>
            <rFont val="Tahoma"/>
            <family val="2"/>
          </rPr>
          <t>Becky Dzingeleski:</t>
        </r>
        <r>
          <rPr>
            <sz val="9"/>
            <color indexed="81"/>
            <rFont val="Tahoma"/>
            <family val="2"/>
          </rPr>
          <t xml:space="preserve">
Per FOD is a new Unit.  Contributions began in 2018</t>
        </r>
      </text>
    </comment>
    <comment ref="QRB19" authorId="0" shapeId="0" xr:uid="{478489DA-0D2D-4880-8615-0B2204C1957F}">
      <text>
        <r>
          <rPr>
            <b/>
            <sz val="9"/>
            <color indexed="81"/>
            <rFont val="Tahoma"/>
            <family val="2"/>
          </rPr>
          <t>Becky Dzingeleski:</t>
        </r>
        <r>
          <rPr>
            <sz val="9"/>
            <color indexed="81"/>
            <rFont val="Tahoma"/>
            <family val="2"/>
          </rPr>
          <t xml:space="preserve">
Per FOD is a new Unit.  Contributions began in 2018</t>
        </r>
      </text>
    </comment>
    <comment ref="QRF19" authorId="0" shapeId="0" xr:uid="{ADBE39B9-51AD-433D-84AD-264047772458}">
      <text>
        <r>
          <rPr>
            <b/>
            <sz val="9"/>
            <color indexed="81"/>
            <rFont val="Tahoma"/>
            <family val="2"/>
          </rPr>
          <t>Becky Dzingeleski:</t>
        </r>
        <r>
          <rPr>
            <sz val="9"/>
            <color indexed="81"/>
            <rFont val="Tahoma"/>
            <family val="2"/>
          </rPr>
          <t xml:space="preserve">
Per FOD is a new Unit.  Contributions began in 2018</t>
        </r>
      </text>
    </comment>
    <comment ref="QRJ19" authorId="0" shapeId="0" xr:uid="{30AD5941-58BE-45C7-931B-B065234158D4}">
      <text>
        <r>
          <rPr>
            <b/>
            <sz val="9"/>
            <color indexed="81"/>
            <rFont val="Tahoma"/>
            <family val="2"/>
          </rPr>
          <t>Becky Dzingeleski:</t>
        </r>
        <r>
          <rPr>
            <sz val="9"/>
            <color indexed="81"/>
            <rFont val="Tahoma"/>
            <family val="2"/>
          </rPr>
          <t xml:space="preserve">
Per FOD is a new Unit.  Contributions began in 2018</t>
        </r>
      </text>
    </comment>
    <comment ref="QRN19" authorId="0" shapeId="0" xr:uid="{8FEEA2FB-C2A8-42F4-AAB2-53ABF522E7B3}">
      <text>
        <r>
          <rPr>
            <b/>
            <sz val="9"/>
            <color indexed="81"/>
            <rFont val="Tahoma"/>
            <family val="2"/>
          </rPr>
          <t>Becky Dzingeleski:</t>
        </r>
        <r>
          <rPr>
            <sz val="9"/>
            <color indexed="81"/>
            <rFont val="Tahoma"/>
            <family val="2"/>
          </rPr>
          <t xml:space="preserve">
Per FOD is a new Unit.  Contributions began in 2018</t>
        </r>
      </text>
    </comment>
    <comment ref="QRR19" authorId="0" shapeId="0" xr:uid="{58098E39-9B47-4EAD-8807-B9AF04CD4536}">
      <text>
        <r>
          <rPr>
            <b/>
            <sz val="9"/>
            <color indexed="81"/>
            <rFont val="Tahoma"/>
            <family val="2"/>
          </rPr>
          <t>Becky Dzingeleski:</t>
        </r>
        <r>
          <rPr>
            <sz val="9"/>
            <color indexed="81"/>
            <rFont val="Tahoma"/>
            <family val="2"/>
          </rPr>
          <t xml:space="preserve">
Per FOD is a new Unit.  Contributions began in 2018</t>
        </r>
      </text>
    </comment>
    <comment ref="QRV19" authorId="0" shapeId="0" xr:uid="{51C1CFBA-8092-438C-8A74-694FB56AB72C}">
      <text>
        <r>
          <rPr>
            <b/>
            <sz val="9"/>
            <color indexed="81"/>
            <rFont val="Tahoma"/>
            <family val="2"/>
          </rPr>
          <t>Becky Dzingeleski:</t>
        </r>
        <r>
          <rPr>
            <sz val="9"/>
            <color indexed="81"/>
            <rFont val="Tahoma"/>
            <family val="2"/>
          </rPr>
          <t xml:space="preserve">
Per FOD is a new Unit.  Contributions began in 2018</t>
        </r>
      </text>
    </comment>
    <comment ref="QRZ19" authorId="0" shapeId="0" xr:uid="{39E5C512-FAB0-4D75-94F3-E37275EBDD09}">
      <text>
        <r>
          <rPr>
            <b/>
            <sz val="9"/>
            <color indexed="81"/>
            <rFont val="Tahoma"/>
            <family val="2"/>
          </rPr>
          <t>Becky Dzingeleski:</t>
        </r>
        <r>
          <rPr>
            <sz val="9"/>
            <color indexed="81"/>
            <rFont val="Tahoma"/>
            <family val="2"/>
          </rPr>
          <t xml:space="preserve">
Per FOD is a new Unit.  Contributions began in 2018</t>
        </r>
      </text>
    </comment>
    <comment ref="QSD19" authorId="0" shapeId="0" xr:uid="{1056CD0C-2491-4E36-9FEC-B5E1768D21B3}">
      <text>
        <r>
          <rPr>
            <b/>
            <sz val="9"/>
            <color indexed="81"/>
            <rFont val="Tahoma"/>
            <family val="2"/>
          </rPr>
          <t>Becky Dzingeleski:</t>
        </r>
        <r>
          <rPr>
            <sz val="9"/>
            <color indexed="81"/>
            <rFont val="Tahoma"/>
            <family val="2"/>
          </rPr>
          <t xml:space="preserve">
Per FOD is a new Unit.  Contributions began in 2018</t>
        </r>
      </text>
    </comment>
    <comment ref="QSH19" authorId="0" shapeId="0" xr:uid="{C0617990-2594-47D8-A8A5-7F738F389387}">
      <text>
        <r>
          <rPr>
            <b/>
            <sz val="9"/>
            <color indexed="81"/>
            <rFont val="Tahoma"/>
            <family val="2"/>
          </rPr>
          <t>Becky Dzingeleski:</t>
        </r>
        <r>
          <rPr>
            <sz val="9"/>
            <color indexed="81"/>
            <rFont val="Tahoma"/>
            <family val="2"/>
          </rPr>
          <t xml:space="preserve">
Per FOD is a new Unit.  Contributions began in 2018</t>
        </r>
      </text>
    </comment>
    <comment ref="QSL19" authorId="0" shapeId="0" xr:uid="{6A67B7AC-B361-4EAF-B437-B6A665E60AE6}">
      <text>
        <r>
          <rPr>
            <b/>
            <sz val="9"/>
            <color indexed="81"/>
            <rFont val="Tahoma"/>
            <family val="2"/>
          </rPr>
          <t>Becky Dzingeleski:</t>
        </r>
        <r>
          <rPr>
            <sz val="9"/>
            <color indexed="81"/>
            <rFont val="Tahoma"/>
            <family val="2"/>
          </rPr>
          <t xml:space="preserve">
Per FOD is a new Unit.  Contributions began in 2018</t>
        </r>
      </text>
    </comment>
    <comment ref="QSP19" authorId="0" shapeId="0" xr:uid="{F7B1BB7C-6EF9-4B7A-B63C-771A13E6A41C}">
      <text>
        <r>
          <rPr>
            <b/>
            <sz val="9"/>
            <color indexed="81"/>
            <rFont val="Tahoma"/>
            <family val="2"/>
          </rPr>
          <t>Becky Dzingeleski:</t>
        </r>
        <r>
          <rPr>
            <sz val="9"/>
            <color indexed="81"/>
            <rFont val="Tahoma"/>
            <family val="2"/>
          </rPr>
          <t xml:space="preserve">
Per FOD is a new Unit.  Contributions began in 2018</t>
        </r>
      </text>
    </comment>
    <comment ref="QST19" authorId="0" shapeId="0" xr:uid="{1678701F-E55B-4D44-BDB5-3DD2BB523CF5}">
      <text>
        <r>
          <rPr>
            <b/>
            <sz val="9"/>
            <color indexed="81"/>
            <rFont val="Tahoma"/>
            <family val="2"/>
          </rPr>
          <t>Becky Dzingeleski:</t>
        </r>
        <r>
          <rPr>
            <sz val="9"/>
            <color indexed="81"/>
            <rFont val="Tahoma"/>
            <family val="2"/>
          </rPr>
          <t xml:space="preserve">
Per FOD is a new Unit.  Contributions began in 2018</t>
        </r>
      </text>
    </comment>
    <comment ref="QSX19" authorId="0" shapeId="0" xr:uid="{E5E2341C-B261-40CB-B2D4-6BD814858660}">
      <text>
        <r>
          <rPr>
            <b/>
            <sz val="9"/>
            <color indexed="81"/>
            <rFont val="Tahoma"/>
            <family val="2"/>
          </rPr>
          <t>Becky Dzingeleski:</t>
        </r>
        <r>
          <rPr>
            <sz val="9"/>
            <color indexed="81"/>
            <rFont val="Tahoma"/>
            <family val="2"/>
          </rPr>
          <t xml:space="preserve">
Per FOD is a new Unit.  Contributions began in 2018</t>
        </r>
      </text>
    </comment>
    <comment ref="QTB19" authorId="0" shapeId="0" xr:uid="{806610EF-C217-4972-8918-6AFD730DBE0A}">
      <text>
        <r>
          <rPr>
            <b/>
            <sz val="9"/>
            <color indexed="81"/>
            <rFont val="Tahoma"/>
            <family val="2"/>
          </rPr>
          <t>Becky Dzingeleski:</t>
        </r>
        <r>
          <rPr>
            <sz val="9"/>
            <color indexed="81"/>
            <rFont val="Tahoma"/>
            <family val="2"/>
          </rPr>
          <t xml:space="preserve">
Per FOD is a new Unit.  Contributions began in 2018</t>
        </r>
      </text>
    </comment>
    <comment ref="QTF19" authorId="0" shapeId="0" xr:uid="{1B3C3B84-773A-480A-A8AF-E63C27810F69}">
      <text>
        <r>
          <rPr>
            <b/>
            <sz val="9"/>
            <color indexed="81"/>
            <rFont val="Tahoma"/>
            <family val="2"/>
          </rPr>
          <t>Becky Dzingeleski:</t>
        </r>
        <r>
          <rPr>
            <sz val="9"/>
            <color indexed="81"/>
            <rFont val="Tahoma"/>
            <family val="2"/>
          </rPr>
          <t xml:space="preserve">
Per FOD is a new Unit.  Contributions began in 2018</t>
        </r>
      </text>
    </comment>
    <comment ref="QTJ19" authorId="0" shapeId="0" xr:uid="{1E4BA4F9-62AF-4D43-B5CE-6ED49AF2EE25}">
      <text>
        <r>
          <rPr>
            <b/>
            <sz val="9"/>
            <color indexed="81"/>
            <rFont val="Tahoma"/>
            <family val="2"/>
          </rPr>
          <t>Becky Dzingeleski:</t>
        </r>
        <r>
          <rPr>
            <sz val="9"/>
            <color indexed="81"/>
            <rFont val="Tahoma"/>
            <family val="2"/>
          </rPr>
          <t xml:space="preserve">
Per FOD is a new Unit.  Contributions began in 2018</t>
        </r>
      </text>
    </comment>
    <comment ref="QTN19" authorId="0" shapeId="0" xr:uid="{F2E61000-B753-47DF-B535-0B30733DB4B0}">
      <text>
        <r>
          <rPr>
            <b/>
            <sz val="9"/>
            <color indexed="81"/>
            <rFont val="Tahoma"/>
            <family val="2"/>
          </rPr>
          <t>Becky Dzingeleski:</t>
        </r>
        <r>
          <rPr>
            <sz val="9"/>
            <color indexed="81"/>
            <rFont val="Tahoma"/>
            <family val="2"/>
          </rPr>
          <t xml:space="preserve">
Per FOD is a new Unit.  Contributions began in 2018</t>
        </r>
      </text>
    </comment>
    <comment ref="QTR19" authorId="0" shapeId="0" xr:uid="{5B6DEFC9-BCCA-468D-9B20-253DD41E5A45}">
      <text>
        <r>
          <rPr>
            <b/>
            <sz val="9"/>
            <color indexed="81"/>
            <rFont val="Tahoma"/>
            <family val="2"/>
          </rPr>
          <t>Becky Dzingeleski:</t>
        </r>
        <r>
          <rPr>
            <sz val="9"/>
            <color indexed="81"/>
            <rFont val="Tahoma"/>
            <family val="2"/>
          </rPr>
          <t xml:space="preserve">
Per FOD is a new Unit.  Contributions began in 2018</t>
        </r>
      </text>
    </comment>
    <comment ref="QTV19" authorId="0" shapeId="0" xr:uid="{A97D6DD2-6AD8-4DC2-8781-572C8016C390}">
      <text>
        <r>
          <rPr>
            <b/>
            <sz val="9"/>
            <color indexed="81"/>
            <rFont val="Tahoma"/>
            <family val="2"/>
          </rPr>
          <t>Becky Dzingeleski:</t>
        </r>
        <r>
          <rPr>
            <sz val="9"/>
            <color indexed="81"/>
            <rFont val="Tahoma"/>
            <family val="2"/>
          </rPr>
          <t xml:space="preserve">
Per FOD is a new Unit.  Contributions began in 2018</t>
        </r>
      </text>
    </comment>
    <comment ref="QTZ19" authorId="0" shapeId="0" xr:uid="{5363539E-FE8B-4BDC-A13B-FCB0F6678D5F}">
      <text>
        <r>
          <rPr>
            <b/>
            <sz val="9"/>
            <color indexed="81"/>
            <rFont val="Tahoma"/>
            <family val="2"/>
          </rPr>
          <t>Becky Dzingeleski:</t>
        </r>
        <r>
          <rPr>
            <sz val="9"/>
            <color indexed="81"/>
            <rFont val="Tahoma"/>
            <family val="2"/>
          </rPr>
          <t xml:space="preserve">
Per FOD is a new Unit.  Contributions began in 2018</t>
        </r>
      </text>
    </comment>
    <comment ref="QUD19" authorId="0" shapeId="0" xr:uid="{91546A39-761C-4129-B63F-0B8E841CBEE3}">
      <text>
        <r>
          <rPr>
            <b/>
            <sz val="9"/>
            <color indexed="81"/>
            <rFont val="Tahoma"/>
            <family val="2"/>
          </rPr>
          <t>Becky Dzingeleski:</t>
        </r>
        <r>
          <rPr>
            <sz val="9"/>
            <color indexed="81"/>
            <rFont val="Tahoma"/>
            <family val="2"/>
          </rPr>
          <t xml:space="preserve">
Per FOD is a new Unit.  Contributions began in 2018</t>
        </r>
      </text>
    </comment>
    <comment ref="QUH19" authorId="0" shapeId="0" xr:uid="{9CA123BC-3592-4BC0-A495-F03A49D61EE5}">
      <text>
        <r>
          <rPr>
            <b/>
            <sz val="9"/>
            <color indexed="81"/>
            <rFont val="Tahoma"/>
            <family val="2"/>
          </rPr>
          <t>Becky Dzingeleski:</t>
        </r>
        <r>
          <rPr>
            <sz val="9"/>
            <color indexed="81"/>
            <rFont val="Tahoma"/>
            <family val="2"/>
          </rPr>
          <t xml:space="preserve">
Per FOD is a new Unit.  Contributions began in 2018</t>
        </r>
      </text>
    </comment>
    <comment ref="QUL19" authorId="0" shapeId="0" xr:uid="{298CCA00-B582-4D35-B9AF-833FF3787E1B}">
      <text>
        <r>
          <rPr>
            <b/>
            <sz val="9"/>
            <color indexed="81"/>
            <rFont val="Tahoma"/>
            <family val="2"/>
          </rPr>
          <t>Becky Dzingeleski:</t>
        </r>
        <r>
          <rPr>
            <sz val="9"/>
            <color indexed="81"/>
            <rFont val="Tahoma"/>
            <family val="2"/>
          </rPr>
          <t xml:space="preserve">
Per FOD is a new Unit.  Contributions began in 2018</t>
        </r>
      </text>
    </comment>
    <comment ref="QUP19" authorId="0" shapeId="0" xr:uid="{3D380194-8E06-4E7D-9887-B40276F2DFB4}">
      <text>
        <r>
          <rPr>
            <b/>
            <sz val="9"/>
            <color indexed="81"/>
            <rFont val="Tahoma"/>
            <family val="2"/>
          </rPr>
          <t>Becky Dzingeleski:</t>
        </r>
        <r>
          <rPr>
            <sz val="9"/>
            <color indexed="81"/>
            <rFont val="Tahoma"/>
            <family val="2"/>
          </rPr>
          <t xml:space="preserve">
Per FOD is a new Unit.  Contributions began in 2018</t>
        </r>
      </text>
    </comment>
    <comment ref="QUT19" authorId="0" shapeId="0" xr:uid="{553C3FF1-DF79-45E1-B41C-904EACDF68A7}">
      <text>
        <r>
          <rPr>
            <b/>
            <sz val="9"/>
            <color indexed="81"/>
            <rFont val="Tahoma"/>
            <family val="2"/>
          </rPr>
          <t>Becky Dzingeleski:</t>
        </r>
        <r>
          <rPr>
            <sz val="9"/>
            <color indexed="81"/>
            <rFont val="Tahoma"/>
            <family val="2"/>
          </rPr>
          <t xml:space="preserve">
Per FOD is a new Unit.  Contributions began in 2018</t>
        </r>
      </text>
    </comment>
    <comment ref="QUX19" authorId="0" shapeId="0" xr:uid="{33907F05-AC54-4096-972C-ED6B09973353}">
      <text>
        <r>
          <rPr>
            <b/>
            <sz val="9"/>
            <color indexed="81"/>
            <rFont val="Tahoma"/>
            <family val="2"/>
          </rPr>
          <t>Becky Dzingeleski:</t>
        </r>
        <r>
          <rPr>
            <sz val="9"/>
            <color indexed="81"/>
            <rFont val="Tahoma"/>
            <family val="2"/>
          </rPr>
          <t xml:space="preserve">
Per FOD is a new Unit.  Contributions began in 2018</t>
        </r>
      </text>
    </comment>
    <comment ref="QVB19" authorId="0" shapeId="0" xr:uid="{09456627-BCA5-4F37-A39A-47C8A1A62057}">
      <text>
        <r>
          <rPr>
            <b/>
            <sz val="9"/>
            <color indexed="81"/>
            <rFont val="Tahoma"/>
            <family val="2"/>
          </rPr>
          <t>Becky Dzingeleski:</t>
        </r>
        <r>
          <rPr>
            <sz val="9"/>
            <color indexed="81"/>
            <rFont val="Tahoma"/>
            <family val="2"/>
          </rPr>
          <t xml:space="preserve">
Per FOD is a new Unit.  Contributions began in 2018</t>
        </r>
      </text>
    </comment>
    <comment ref="QVF19" authorId="0" shapeId="0" xr:uid="{5D35A993-BF26-4460-8105-2EF5A7BBF14E}">
      <text>
        <r>
          <rPr>
            <b/>
            <sz val="9"/>
            <color indexed="81"/>
            <rFont val="Tahoma"/>
            <family val="2"/>
          </rPr>
          <t>Becky Dzingeleski:</t>
        </r>
        <r>
          <rPr>
            <sz val="9"/>
            <color indexed="81"/>
            <rFont val="Tahoma"/>
            <family val="2"/>
          </rPr>
          <t xml:space="preserve">
Per FOD is a new Unit.  Contributions began in 2018</t>
        </r>
      </text>
    </comment>
    <comment ref="QVJ19" authorId="0" shapeId="0" xr:uid="{A92ECFB0-08AE-44B1-9A5F-8EB6860BF37F}">
      <text>
        <r>
          <rPr>
            <b/>
            <sz val="9"/>
            <color indexed="81"/>
            <rFont val="Tahoma"/>
            <family val="2"/>
          </rPr>
          <t>Becky Dzingeleski:</t>
        </r>
        <r>
          <rPr>
            <sz val="9"/>
            <color indexed="81"/>
            <rFont val="Tahoma"/>
            <family val="2"/>
          </rPr>
          <t xml:space="preserve">
Per FOD is a new Unit.  Contributions began in 2018</t>
        </r>
      </text>
    </comment>
    <comment ref="QVN19" authorId="0" shapeId="0" xr:uid="{CFB0E71F-F473-4CEF-84FC-ADA105A03234}">
      <text>
        <r>
          <rPr>
            <b/>
            <sz val="9"/>
            <color indexed="81"/>
            <rFont val="Tahoma"/>
            <family val="2"/>
          </rPr>
          <t>Becky Dzingeleski:</t>
        </r>
        <r>
          <rPr>
            <sz val="9"/>
            <color indexed="81"/>
            <rFont val="Tahoma"/>
            <family val="2"/>
          </rPr>
          <t xml:space="preserve">
Per FOD is a new Unit.  Contributions began in 2018</t>
        </r>
      </text>
    </comment>
    <comment ref="QVR19" authorId="0" shapeId="0" xr:uid="{19A9DEAF-E6FF-4C39-A88E-D02FC1979610}">
      <text>
        <r>
          <rPr>
            <b/>
            <sz val="9"/>
            <color indexed="81"/>
            <rFont val="Tahoma"/>
            <family val="2"/>
          </rPr>
          <t>Becky Dzingeleski:</t>
        </r>
        <r>
          <rPr>
            <sz val="9"/>
            <color indexed="81"/>
            <rFont val="Tahoma"/>
            <family val="2"/>
          </rPr>
          <t xml:space="preserve">
Per FOD is a new Unit.  Contributions began in 2018</t>
        </r>
      </text>
    </comment>
    <comment ref="QVV19" authorId="0" shapeId="0" xr:uid="{A09D673D-2CEF-4E4F-9823-298000B4A246}">
      <text>
        <r>
          <rPr>
            <b/>
            <sz val="9"/>
            <color indexed="81"/>
            <rFont val="Tahoma"/>
            <family val="2"/>
          </rPr>
          <t>Becky Dzingeleski:</t>
        </r>
        <r>
          <rPr>
            <sz val="9"/>
            <color indexed="81"/>
            <rFont val="Tahoma"/>
            <family val="2"/>
          </rPr>
          <t xml:space="preserve">
Per FOD is a new Unit.  Contributions began in 2018</t>
        </r>
      </text>
    </comment>
    <comment ref="QVZ19" authorId="0" shapeId="0" xr:uid="{E5786EA3-B0DE-49AB-ACA2-35793F48DCA6}">
      <text>
        <r>
          <rPr>
            <b/>
            <sz val="9"/>
            <color indexed="81"/>
            <rFont val="Tahoma"/>
            <family val="2"/>
          </rPr>
          <t>Becky Dzingeleski:</t>
        </r>
        <r>
          <rPr>
            <sz val="9"/>
            <color indexed="81"/>
            <rFont val="Tahoma"/>
            <family val="2"/>
          </rPr>
          <t xml:space="preserve">
Per FOD is a new Unit.  Contributions began in 2018</t>
        </r>
      </text>
    </comment>
    <comment ref="QWD19" authorId="0" shapeId="0" xr:uid="{653B8EE7-E30F-4AB2-9368-1B781ECCC4D1}">
      <text>
        <r>
          <rPr>
            <b/>
            <sz val="9"/>
            <color indexed="81"/>
            <rFont val="Tahoma"/>
            <family val="2"/>
          </rPr>
          <t>Becky Dzingeleski:</t>
        </r>
        <r>
          <rPr>
            <sz val="9"/>
            <color indexed="81"/>
            <rFont val="Tahoma"/>
            <family val="2"/>
          </rPr>
          <t xml:space="preserve">
Per FOD is a new Unit.  Contributions began in 2018</t>
        </r>
      </text>
    </comment>
    <comment ref="QWH19" authorId="0" shapeId="0" xr:uid="{0ABF698F-8538-4FEE-AD4F-CC0364C94881}">
      <text>
        <r>
          <rPr>
            <b/>
            <sz val="9"/>
            <color indexed="81"/>
            <rFont val="Tahoma"/>
            <family val="2"/>
          </rPr>
          <t>Becky Dzingeleski:</t>
        </r>
        <r>
          <rPr>
            <sz val="9"/>
            <color indexed="81"/>
            <rFont val="Tahoma"/>
            <family val="2"/>
          </rPr>
          <t xml:space="preserve">
Per FOD is a new Unit.  Contributions began in 2018</t>
        </r>
      </text>
    </comment>
    <comment ref="QWL19" authorId="0" shapeId="0" xr:uid="{881CFC01-8353-4678-A939-F3EBCC6FD2F4}">
      <text>
        <r>
          <rPr>
            <b/>
            <sz val="9"/>
            <color indexed="81"/>
            <rFont val="Tahoma"/>
            <family val="2"/>
          </rPr>
          <t>Becky Dzingeleski:</t>
        </r>
        <r>
          <rPr>
            <sz val="9"/>
            <color indexed="81"/>
            <rFont val="Tahoma"/>
            <family val="2"/>
          </rPr>
          <t xml:space="preserve">
Per FOD is a new Unit.  Contributions began in 2018</t>
        </r>
      </text>
    </comment>
    <comment ref="QWP19" authorId="0" shapeId="0" xr:uid="{35FDFB96-12AD-445F-AC93-33BB61C4CE11}">
      <text>
        <r>
          <rPr>
            <b/>
            <sz val="9"/>
            <color indexed="81"/>
            <rFont val="Tahoma"/>
            <family val="2"/>
          </rPr>
          <t>Becky Dzingeleski:</t>
        </r>
        <r>
          <rPr>
            <sz val="9"/>
            <color indexed="81"/>
            <rFont val="Tahoma"/>
            <family val="2"/>
          </rPr>
          <t xml:space="preserve">
Per FOD is a new Unit.  Contributions began in 2018</t>
        </r>
      </text>
    </comment>
    <comment ref="QWT19" authorId="0" shapeId="0" xr:uid="{52224F1D-A7F6-4FCD-B3A7-CD681E3938AA}">
      <text>
        <r>
          <rPr>
            <b/>
            <sz val="9"/>
            <color indexed="81"/>
            <rFont val="Tahoma"/>
            <family val="2"/>
          </rPr>
          <t>Becky Dzingeleski:</t>
        </r>
        <r>
          <rPr>
            <sz val="9"/>
            <color indexed="81"/>
            <rFont val="Tahoma"/>
            <family val="2"/>
          </rPr>
          <t xml:space="preserve">
Per FOD is a new Unit.  Contributions began in 2018</t>
        </r>
      </text>
    </comment>
    <comment ref="QWX19" authorId="0" shapeId="0" xr:uid="{46E2EF8A-75EE-4AA7-BFB8-3BF5FA18AB21}">
      <text>
        <r>
          <rPr>
            <b/>
            <sz val="9"/>
            <color indexed="81"/>
            <rFont val="Tahoma"/>
            <family val="2"/>
          </rPr>
          <t>Becky Dzingeleski:</t>
        </r>
        <r>
          <rPr>
            <sz val="9"/>
            <color indexed="81"/>
            <rFont val="Tahoma"/>
            <family val="2"/>
          </rPr>
          <t xml:space="preserve">
Per FOD is a new Unit.  Contributions began in 2018</t>
        </r>
      </text>
    </comment>
    <comment ref="QXB19" authorId="0" shapeId="0" xr:uid="{5E97809E-C371-48D5-9857-87DEE50F105F}">
      <text>
        <r>
          <rPr>
            <b/>
            <sz val="9"/>
            <color indexed="81"/>
            <rFont val="Tahoma"/>
            <family val="2"/>
          </rPr>
          <t>Becky Dzingeleski:</t>
        </r>
        <r>
          <rPr>
            <sz val="9"/>
            <color indexed="81"/>
            <rFont val="Tahoma"/>
            <family val="2"/>
          </rPr>
          <t xml:space="preserve">
Per FOD is a new Unit.  Contributions began in 2018</t>
        </r>
      </text>
    </comment>
    <comment ref="QXF19" authorId="0" shapeId="0" xr:uid="{F9A26C21-FEF4-4944-B285-D6CEF7F1D8D7}">
      <text>
        <r>
          <rPr>
            <b/>
            <sz val="9"/>
            <color indexed="81"/>
            <rFont val="Tahoma"/>
            <family val="2"/>
          </rPr>
          <t>Becky Dzingeleski:</t>
        </r>
        <r>
          <rPr>
            <sz val="9"/>
            <color indexed="81"/>
            <rFont val="Tahoma"/>
            <family val="2"/>
          </rPr>
          <t xml:space="preserve">
Per FOD is a new Unit.  Contributions began in 2018</t>
        </r>
      </text>
    </comment>
    <comment ref="QXJ19" authorId="0" shapeId="0" xr:uid="{B082DD3B-A7DE-4B7C-8871-7A55C9E6D830}">
      <text>
        <r>
          <rPr>
            <b/>
            <sz val="9"/>
            <color indexed="81"/>
            <rFont val="Tahoma"/>
            <family val="2"/>
          </rPr>
          <t>Becky Dzingeleski:</t>
        </r>
        <r>
          <rPr>
            <sz val="9"/>
            <color indexed="81"/>
            <rFont val="Tahoma"/>
            <family val="2"/>
          </rPr>
          <t xml:space="preserve">
Per FOD is a new Unit.  Contributions began in 2018</t>
        </r>
      </text>
    </comment>
    <comment ref="QXN19" authorId="0" shapeId="0" xr:uid="{A146C6C1-4741-42B2-A6BD-98C5820D0B5B}">
      <text>
        <r>
          <rPr>
            <b/>
            <sz val="9"/>
            <color indexed="81"/>
            <rFont val="Tahoma"/>
            <family val="2"/>
          </rPr>
          <t>Becky Dzingeleski:</t>
        </r>
        <r>
          <rPr>
            <sz val="9"/>
            <color indexed="81"/>
            <rFont val="Tahoma"/>
            <family val="2"/>
          </rPr>
          <t xml:space="preserve">
Per FOD is a new Unit.  Contributions began in 2018</t>
        </r>
      </text>
    </comment>
    <comment ref="QXR19" authorId="0" shapeId="0" xr:uid="{40BA3785-3854-4E44-8D43-D2F0973926C6}">
      <text>
        <r>
          <rPr>
            <b/>
            <sz val="9"/>
            <color indexed="81"/>
            <rFont val="Tahoma"/>
            <family val="2"/>
          </rPr>
          <t>Becky Dzingeleski:</t>
        </r>
        <r>
          <rPr>
            <sz val="9"/>
            <color indexed="81"/>
            <rFont val="Tahoma"/>
            <family val="2"/>
          </rPr>
          <t xml:space="preserve">
Per FOD is a new Unit.  Contributions began in 2018</t>
        </r>
      </text>
    </comment>
    <comment ref="QXV19" authorId="0" shapeId="0" xr:uid="{396C21EA-F664-4A82-89D3-ED49FA9138C1}">
      <text>
        <r>
          <rPr>
            <b/>
            <sz val="9"/>
            <color indexed="81"/>
            <rFont val="Tahoma"/>
            <family val="2"/>
          </rPr>
          <t>Becky Dzingeleski:</t>
        </r>
        <r>
          <rPr>
            <sz val="9"/>
            <color indexed="81"/>
            <rFont val="Tahoma"/>
            <family val="2"/>
          </rPr>
          <t xml:space="preserve">
Per FOD is a new Unit.  Contributions began in 2018</t>
        </r>
      </text>
    </comment>
    <comment ref="QXZ19" authorId="0" shapeId="0" xr:uid="{4EC76F5D-250D-48CF-B31D-E8FC723976E4}">
      <text>
        <r>
          <rPr>
            <b/>
            <sz val="9"/>
            <color indexed="81"/>
            <rFont val="Tahoma"/>
            <family val="2"/>
          </rPr>
          <t>Becky Dzingeleski:</t>
        </r>
        <r>
          <rPr>
            <sz val="9"/>
            <color indexed="81"/>
            <rFont val="Tahoma"/>
            <family val="2"/>
          </rPr>
          <t xml:space="preserve">
Per FOD is a new Unit.  Contributions began in 2018</t>
        </r>
      </text>
    </comment>
    <comment ref="QYD19" authorId="0" shapeId="0" xr:uid="{A03F76D6-F35C-4F7A-89D1-DA57481CD1CA}">
      <text>
        <r>
          <rPr>
            <b/>
            <sz val="9"/>
            <color indexed="81"/>
            <rFont val="Tahoma"/>
            <family val="2"/>
          </rPr>
          <t>Becky Dzingeleski:</t>
        </r>
        <r>
          <rPr>
            <sz val="9"/>
            <color indexed="81"/>
            <rFont val="Tahoma"/>
            <family val="2"/>
          </rPr>
          <t xml:space="preserve">
Per FOD is a new Unit.  Contributions began in 2018</t>
        </r>
      </text>
    </comment>
    <comment ref="QYH19" authorId="0" shapeId="0" xr:uid="{92FDFBF2-6DFD-4391-BFD1-1F14D4BCFBCE}">
      <text>
        <r>
          <rPr>
            <b/>
            <sz val="9"/>
            <color indexed="81"/>
            <rFont val="Tahoma"/>
            <family val="2"/>
          </rPr>
          <t>Becky Dzingeleski:</t>
        </r>
        <r>
          <rPr>
            <sz val="9"/>
            <color indexed="81"/>
            <rFont val="Tahoma"/>
            <family val="2"/>
          </rPr>
          <t xml:space="preserve">
Per FOD is a new Unit.  Contributions began in 2018</t>
        </r>
      </text>
    </comment>
    <comment ref="QYL19" authorId="0" shapeId="0" xr:uid="{EB9EE97F-3393-4B09-9CC6-258B464DAC43}">
      <text>
        <r>
          <rPr>
            <b/>
            <sz val="9"/>
            <color indexed="81"/>
            <rFont val="Tahoma"/>
            <family val="2"/>
          </rPr>
          <t>Becky Dzingeleski:</t>
        </r>
        <r>
          <rPr>
            <sz val="9"/>
            <color indexed="81"/>
            <rFont val="Tahoma"/>
            <family val="2"/>
          </rPr>
          <t xml:space="preserve">
Per FOD is a new Unit.  Contributions began in 2018</t>
        </r>
      </text>
    </comment>
    <comment ref="QYP19" authorId="0" shapeId="0" xr:uid="{0431315E-F964-4637-B885-C53C3BE433A5}">
      <text>
        <r>
          <rPr>
            <b/>
            <sz val="9"/>
            <color indexed="81"/>
            <rFont val="Tahoma"/>
            <family val="2"/>
          </rPr>
          <t>Becky Dzingeleski:</t>
        </r>
        <r>
          <rPr>
            <sz val="9"/>
            <color indexed="81"/>
            <rFont val="Tahoma"/>
            <family val="2"/>
          </rPr>
          <t xml:space="preserve">
Per FOD is a new Unit.  Contributions began in 2018</t>
        </r>
      </text>
    </comment>
    <comment ref="QYT19" authorId="0" shapeId="0" xr:uid="{679B9343-DBC8-4806-9E54-F5231BA9A975}">
      <text>
        <r>
          <rPr>
            <b/>
            <sz val="9"/>
            <color indexed="81"/>
            <rFont val="Tahoma"/>
            <family val="2"/>
          </rPr>
          <t>Becky Dzingeleski:</t>
        </r>
        <r>
          <rPr>
            <sz val="9"/>
            <color indexed="81"/>
            <rFont val="Tahoma"/>
            <family val="2"/>
          </rPr>
          <t xml:space="preserve">
Per FOD is a new Unit.  Contributions began in 2018</t>
        </r>
      </text>
    </comment>
    <comment ref="QYX19" authorId="0" shapeId="0" xr:uid="{525D54D5-9539-4A42-AEBD-2CCDD12BF16D}">
      <text>
        <r>
          <rPr>
            <b/>
            <sz val="9"/>
            <color indexed="81"/>
            <rFont val="Tahoma"/>
            <family val="2"/>
          </rPr>
          <t>Becky Dzingeleski:</t>
        </r>
        <r>
          <rPr>
            <sz val="9"/>
            <color indexed="81"/>
            <rFont val="Tahoma"/>
            <family val="2"/>
          </rPr>
          <t xml:space="preserve">
Per FOD is a new Unit.  Contributions began in 2018</t>
        </r>
      </text>
    </comment>
    <comment ref="QZB19" authorId="0" shapeId="0" xr:uid="{56584F9D-7B26-4E78-8816-08EFC8A9710A}">
      <text>
        <r>
          <rPr>
            <b/>
            <sz val="9"/>
            <color indexed="81"/>
            <rFont val="Tahoma"/>
            <family val="2"/>
          </rPr>
          <t>Becky Dzingeleski:</t>
        </r>
        <r>
          <rPr>
            <sz val="9"/>
            <color indexed="81"/>
            <rFont val="Tahoma"/>
            <family val="2"/>
          </rPr>
          <t xml:space="preserve">
Per FOD is a new Unit.  Contributions began in 2018</t>
        </r>
      </text>
    </comment>
    <comment ref="QZF19" authorId="0" shapeId="0" xr:uid="{5AB12494-E5BA-441A-A8C1-D6103B531BBD}">
      <text>
        <r>
          <rPr>
            <b/>
            <sz val="9"/>
            <color indexed="81"/>
            <rFont val="Tahoma"/>
            <family val="2"/>
          </rPr>
          <t>Becky Dzingeleski:</t>
        </r>
        <r>
          <rPr>
            <sz val="9"/>
            <color indexed="81"/>
            <rFont val="Tahoma"/>
            <family val="2"/>
          </rPr>
          <t xml:space="preserve">
Per FOD is a new Unit.  Contributions began in 2018</t>
        </r>
      </text>
    </comment>
    <comment ref="QZJ19" authorId="0" shapeId="0" xr:uid="{50F9C51D-5BC9-4609-BFE7-57327A8C05E8}">
      <text>
        <r>
          <rPr>
            <b/>
            <sz val="9"/>
            <color indexed="81"/>
            <rFont val="Tahoma"/>
            <family val="2"/>
          </rPr>
          <t>Becky Dzingeleski:</t>
        </r>
        <r>
          <rPr>
            <sz val="9"/>
            <color indexed="81"/>
            <rFont val="Tahoma"/>
            <family val="2"/>
          </rPr>
          <t xml:space="preserve">
Per FOD is a new Unit.  Contributions began in 2018</t>
        </r>
      </text>
    </comment>
    <comment ref="QZN19" authorId="0" shapeId="0" xr:uid="{466D8A7D-30B9-46BF-A2E4-C1E72FB9CBBD}">
      <text>
        <r>
          <rPr>
            <b/>
            <sz val="9"/>
            <color indexed="81"/>
            <rFont val="Tahoma"/>
            <family val="2"/>
          </rPr>
          <t>Becky Dzingeleski:</t>
        </r>
        <r>
          <rPr>
            <sz val="9"/>
            <color indexed="81"/>
            <rFont val="Tahoma"/>
            <family val="2"/>
          </rPr>
          <t xml:space="preserve">
Per FOD is a new Unit.  Contributions began in 2018</t>
        </r>
      </text>
    </comment>
    <comment ref="QZR19" authorId="0" shapeId="0" xr:uid="{9139883B-5E4C-444E-A563-A02BCEC88228}">
      <text>
        <r>
          <rPr>
            <b/>
            <sz val="9"/>
            <color indexed="81"/>
            <rFont val="Tahoma"/>
            <family val="2"/>
          </rPr>
          <t>Becky Dzingeleski:</t>
        </r>
        <r>
          <rPr>
            <sz val="9"/>
            <color indexed="81"/>
            <rFont val="Tahoma"/>
            <family val="2"/>
          </rPr>
          <t xml:space="preserve">
Per FOD is a new Unit.  Contributions began in 2018</t>
        </r>
      </text>
    </comment>
    <comment ref="QZV19" authorId="0" shapeId="0" xr:uid="{A8D98E2C-1603-411D-B5D8-9DAB82AE6235}">
      <text>
        <r>
          <rPr>
            <b/>
            <sz val="9"/>
            <color indexed="81"/>
            <rFont val="Tahoma"/>
            <family val="2"/>
          </rPr>
          <t>Becky Dzingeleski:</t>
        </r>
        <r>
          <rPr>
            <sz val="9"/>
            <color indexed="81"/>
            <rFont val="Tahoma"/>
            <family val="2"/>
          </rPr>
          <t xml:space="preserve">
Per FOD is a new Unit.  Contributions began in 2018</t>
        </r>
      </text>
    </comment>
    <comment ref="QZZ19" authorId="0" shapeId="0" xr:uid="{6020D4CE-48F8-4741-8BC3-F1E2DE815295}">
      <text>
        <r>
          <rPr>
            <b/>
            <sz val="9"/>
            <color indexed="81"/>
            <rFont val="Tahoma"/>
            <family val="2"/>
          </rPr>
          <t>Becky Dzingeleski:</t>
        </r>
        <r>
          <rPr>
            <sz val="9"/>
            <color indexed="81"/>
            <rFont val="Tahoma"/>
            <family val="2"/>
          </rPr>
          <t xml:space="preserve">
Per FOD is a new Unit.  Contributions began in 2018</t>
        </r>
      </text>
    </comment>
    <comment ref="RAD19" authorId="0" shapeId="0" xr:uid="{A0CD944C-576A-4B1D-AB8C-8445D794FA8C}">
      <text>
        <r>
          <rPr>
            <b/>
            <sz val="9"/>
            <color indexed="81"/>
            <rFont val="Tahoma"/>
            <family val="2"/>
          </rPr>
          <t>Becky Dzingeleski:</t>
        </r>
        <r>
          <rPr>
            <sz val="9"/>
            <color indexed="81"/>
            <rFont val="Tahoma"/>
            <family val="2"/>
          </rPr>
          <t xml:space="preserve">
Per FOD is a new Unit.  Contributions began in 2018</t>
        </r>
      </text>
    </comment>
    <comment ref="RAH19" authorId="0" shapeId="0" xr:uid="{264744D6-4EDE-4049-8738-7DB73BB3F2D9}">
      <text>
        <r>
          <rPr>
            <b/>
            <sz val="9"/>
            <color indexed="81"/>
            <rFont val="Tahoma"/>
            <family val="2"/>
          </rPr>
          <t>Becky Dzingeleski:</t>
        </r>
        <r>
          <rPr>
            <sz val="9"/>
            <color indexed="81"/>
            <rFont val="Tahoma"/>
            <family val="2"/>
          </rPr>
          <t xml:space="preserve">
Per FOD is a new Unit.  Contributions began in 2018</t>
        </r>
      </text>
    </comment>
    <comment ref="RAL19" authorId="0" shapeId="0" xr:uid="{F6B59D62-E070-4EE1-91A4-ADC36DB0B0BE}">
      <text>
        <r>
          <rPr>
            <b/>
            <sz val="9"/>
            <color indexed="81"/>
            <rFont val="Tahoma"/>
            <family val="2"/>
          </rPr>
          <t>Becky Dzingeleski:</t>
        </r>
        <r>
          <rPr>
            <sz val="9"/>
            <color indexed="81"/>
            <rFont val="Tahoma"/>
            <family val="2"/>
          </rPr>
          <t xml:space="preserve">
Per FOD is a new Unit.  Contributions began in 2018</t>
        </r>
      </text>
    </comment>
    <comment ref="RAP19" authorId="0" shapeId="0" xr:uid="{11DAB4D3-E0FA-467B-AB61-B07AF8BB3FF2}">
      <text>
        <r>
          <rPr>
            <b/>
            <sz val="9"/>
            <color indexed="81"/>
            <rFont val="Tahoma"/>
            <family val="2"/>
          </rPr>
          <t>Becky Dzingeleski:</t>
        </r>
        <r>
          <rPr>
            <sz val="9"/>
            <color indexed="81"/>
            <rFont val="Tahoma"/>
            <family val="2"/>
          </rPr>
          <t xml:space="preserve">
Per FOD is a new Unit.  Contributions began in 2018</t>
        </r>
      </text>
    </comment>
    <comment ref="RAT19" authorId="0" shapeId="0" xr:uid="{EA415D6E-2723-44C2-81A0-B862A60A3FD8}">
      <text>
        <r>
          <rPr>
            <b/>
            <sz val="9"/>
            <color indexed="81"/>
            <rFont val="Tahoma"/>
            <family val="2"/>
          </rPr>
          <t>Becky Dzingeleski:</t>
        </r>
        <r>
          <rPr>
            <sz val="9"/>
            <color indexed="81"/>
            <rFont val="Tahoma"/>
            <family val="2"/>
          </rPr>
          <t xml:space="preserve">
Per FOD is a new Unit.  Contributions began in 2018</t>
        </r>
      </text>
    </comment>
    <comment ref="RAX19" authorId="0" shapeId="0" xr:uid="{16B48B4B-0E10-41A9-ACAC-667C1B119864}">
      <text>
        <r>
          <rPr>
            <b/>
            <sz val="9"/>
            <color indexed="81"/>
            <rFont val="Tahoma"/>
            <family val="2"/>
          </rPr>
          <t>Becky Dzingeleski:</t>
        </r>
        <r>
          <rPr>
            <sz val="9"/>
            <color indexed="81"/>
            <rFont val="Tahoma"/>
            <family val="2"/>
          </rPr>
          <t xml:space="preserve">
Per FOD is a new Unit.  Contributions began in 2018</t>
        </r>
      </text>
    </comment>
    <comment ref="RBB19" authorId="0" shapeId="0" xr:uid="{0648B121-9401-4599-BEDE-97ECF21A9404}">
      <text>
        <r>
          <rPr>
            <b/>
            <sz val="9"/>
            <color indexed="81"/>
            <rFont val="Tahoma"/>
            <family val="2"/>
          </rPr>
          <t>Becky Dzingeleski:</t>
        </r>
        <r>
          <rPr>
            <sz val="9"/>
            <color indexed="81"/>
            <rFont val="Tahoma"/>
            <family val="2"/>
          </rPr>
          <t xml:space="preserve">
Per FOD is a new Unit.  Contributions began in 2018</t>
        </r>
      </text>
    </comment>
    <comment ref="RBF19" authorId="0" shapeId="0" xr:uid="{A873AA06-BEDB-481C-80B6-B0A4A14443B2}">
      <text>
        <r>
          <rPr>
            <b/>
            <sz val="9"/>
            <color indexed="81"/>
            <rFont val="Tahoma"/>
            <family val="2"/>
          </rPr>
          <t>Becky Dzingeleski:</t>
        </r>
        <r>
          <rPr>
            <sz val="9"/>
            <color indexed="81"/>
            <rFont val="Tahoma"/>
            <family val="2"/>
          </rPr>
          <t xml:space="preserve">
Per FOD is a new Unit.  Contributions began in 2018</t>
        </r>
      </text>
    </comment>
    <comment ref="RBJ19" authorId="0" shapeId="0" xr:uid="{F6C7C13B-1513-4EF2-9DBF-8FC8843F3DFC}">
      <text>
        <r>
          <rPr>
            <b/>
            <sz val="9"/>
            <color indexed="81"/>
            <rFont val="Tahoma"/>
            <family val="2"/>
          </rPr>
          <t>Becky Dzingeleski:</t>
        </r>
        <r>
          <rPr>
            <sz val="9"/>
            <color indexed="81"/>
            <rFont val="Tahoma"/>
            <family val="2"/>
          </rPr>
          <t xml:space="preserve">
Per FOD is a new Unit.  Contributions began in 2018</t>
        </r>
      </text>
    </comment>
    <comment ref="RBN19" authorId="0" shapeId="0" xr:uid="{3DA17AAC-5F9C-431E-A022-31C2236D3E14}">
      <text>
        <r>
          <rPr>
            <b/>
            <sz val="9"/>
            <color indexed="81"/>
            <rFont val="Tahoma"/>
            <family val="2"/>
          </rPr>
          <t>Becky Dzingeleski:</t>
        </r>
        <r>
          <rPr>
            <sz val="9"/>
            <color indexed="81"/>
            <rFont val="Tahoma"/>
            <family val="2"/>
          </rPr>
          <t xml:space="preserve">
Per FOD is a new Unit.  Contributions began in 2018</t>
        </r>
      </text>
    </comment>
    <comment ref="RBR19" authorId="0" shapeId="0" xr:uid="{6D4E1435-F302-440A-8B24-0D7CFAF84547}">
      <text>
        <r>
          <rPr>
            <b/>
            <sz val="9"/>
            <color indexed="81"/>
            <rFont val="Tahoma"/>
            <family val="2"/>
          </rPr>
          <t>Becky Dzingeleski:</t>
        </r>
        <r>
          <rPr>
            <sz val="9"/>
            <color indexed="81"/>
            <rFont val="Tahoma"/>
            <family val="2"/>
          </rPr>
          <t xml:space="preserve">
Per FOD is a new Unit.  Contributions began in 2018</t>
        </r>
      </text>
    </comment>
    <comment ref="RBV19" authorId="0" shapeId="0" xr:uid="{446F27A5-82E6-4C39-B524-FDB29343E257}">
      <text>
        <r>
          <rPr>
            <b/>
            <sz val="9"/>
            <color indexed="81"/>
            <rFont val="Tahoma"/>
            <family val="2"/>
          </rPr>
          <t>Becky Dzingeleski:</t>
        </r>
        <r>
          <rPr>
            <sz val="9"/>
            <color indexed="81"/>
            <rFont val="Tahoma"/>
            <family val="2"/>
          </rPr>
          <t xml:space="preserve">
Per FOD is a new Unit.  Contributions began in 2018</t>
        </r>
      </text>
    </comment>
    <comment ref="RBZ19" authorId="0" shapeId="0" xr:uid="{A8CA7851-DE59-414C-9774-A30ED2DA1589}">
      <text>
        <r>
          <rPr>
            <b/>
            <sz val="9"/>
            <color indexed="81"/>
            <rFont val="Tahoma"/>
            <family val="2"/>
          </rPr>
          <t>Becky Dzingeleski:</t>
        </r>
        <r>
          <rPr>
            <sz val="9"/>
            <color indexed="81"/>
            <rFont val="Tahoma"/>
            <family val="2"/>
          </rPr>
          <t xml:space="preserve">
Per FOD is a new Unit.  Contributions began in 2018</t>
        </r>
      </text>
    </comment>
    <comment ref="RCD19" authorId="0" shapeId="0" xr:uid="{C8A329A9-B23B-433F-B894-561F29281B9F}">
      <text>
        <r>
          <rPr>
            <b/>
            <sz val="9"/>
            <color indexed="81"/>
            <rFont val="Tahoma"/>
            <family val="2"/>
          </rPr>
          <t>Becky Dzingeleski:</t>
        </r>
        <r>
          <rPr>
            <sz val="9"/>
            <color indexed="81"/>
            <rFont val="Tahoma"/>
            <family val="2"/>
          </rPr>
          <t xml:space="preserve">
Per FOD is a new Unit.  Contributions began in 2018</t>
        </r>
      </text>
    </comment>
    <comment ref="RCH19" authorId="0" shapeId="0" xr:uid="{B4E53B53-BB68-4388-B532-B263B93B30E1}">
      <text>
        <r>
          <rPr>
            <b/>
            <sz val="9"/>
            <color indexed="81"/>
            <rFont val="Tahoma"/>
            <family val="2"/>
          </rPr>
          <t>Becky Dzingeleski:</t>
        </r>
        <r>
          <rPr>
            <sz val="9"/>
            <color indexed="81"/>
            <rFont val="Tahoma"/>
            <family val="2"/>
          </rPr>
          <t xml:space="preserve">
Per FOD is a new Unit.  Contributions began in 2018</t>
        </r>
      </text>
    </comment>
    <comment ref="RCL19" authorId="0" shapeId="0" xr:uid="{65897B5A-A18F-494B-AD61-3B2C6472A4E8}">
      <text>
        <r>
          <rPr>
            <b/>
            <sz val="9"/>
            <color indexed="81"/>
            <rFont val="Tahoma"/>
            <family val="2"/>
          </rPr>
          <t>Becky Dzingeleski:</t>
        </r>
        <r>
          <rPr>
            <sz val="9"/>
            <color indexed="81"/>
            <rFont val="Tahoma"/>
            <family val="2"/>
          </rPr>
          <t xml:space="preserve">
Per FOD is a new Unit.  Contributions began in 2018</t>
        </r>
      </text>
    </comment>
    <comment ref="RCP19" authorId="0" shapeId="0" xr:uid="{14C72A65-BCAD-45CF-A4DB-4A5666630F14}">
      <text>
        <r>
          <rPr>
            <b/>
            <sz val="9"/>
            <color indexed="81"/>
            <rFont val="Tahoma"/>
            <family val="2"/>
          </rPr>
          <t>Becky Dzingeleski:</t>
        </r>
        <r>
          <rPr>
            <sz val="9"/>
            <color indexed="81"/>
            <rFont val="Tahoma"/>
            <family val="2"/>
          </rPr>
          <t xml:space="preserve">
Per FOD is a new Unit.  Contributions began in 2018</t>
        </r>
      </text>
    </comment>
    <comment ref="RCT19" authorId="0" shapeId="0" xr:uid="{76BFBDFA-68F6-4995-B83B-8B0304EEB16B}">
      <text>
        <r>
          <rPr>
            <b/>
            <sz val="9"/>
            <color indexed="81"/>
            <rFont val="Tahoma"/>
            <family val="2"/>
          </rPr>
          <t>Becky Dzingeleski:</t>
        </r>
        <r>
          <rPr>
            <sz val="9"/>
            <color indexed="81"/>
            <rFont val="Tahoma"/>
            <family val="2"/>
          </rPr>
          <t xml:space="preserve">
Per FOD is a new Unit.  Contributions began in 2018</t>
        </r>
      </text>
    </comment>
    <comment ref="RCX19" authorId="0" shapeId="0" xr:uid="{5AF213CF-9B14-4B2F-9DEA-2AB002E2481C}">
      <text>
        <r>
          <rPr>
            <b/>
            <sz val="9"/>
            <color indexed="81"/>
            <rFont val="Tahoma"/>
            <family val="2"/>
          </rPr>
          <t>Becky Dzingeleski:</t>
        </r>
        <r>
          <rPr>
            <sz val="9"/>
            <color indexed="81"/>
            <rFont val="Tahoma"/>
            <family val="2"/>
          </rPr>
          <t xml:space="preserve">
Per FOD is a new Unit.  Contributions began in 2018</t>
        </r>
      </text>
    </comment>
    <comment ref="RDB19" authorId="0" shapeId="0" xr:uid="{F59E7A34-AA0A-450D-A04F-06C6A9121F94}">
      <text>
        <r>
          <rPr>
            <b/>
            <sz val="9"/>
            <color indexed="81"/>
            <rFont val="Tahoma"/>
            <family val="2"/>
          </rPr>
          <t>Becky Dzingeleski:</t>
        </r>
        <r>
          <rPr>
            <sz val="9"/>
            <color indexed="81"/>
            <rFont val="Tahoma"/>
            <family val="2"/>
          </rPr>
          <t xml:space="preserve">
Per FOD is a new Unit.  Contributions began in 2018</t>
        </r>
      </text>
    </comment>
    <comment ref="RDF19" authorId="0" shapeId="0" xr:uid="{79F921A6-BEE1-4A8F-8E9D-E67D1C073C3E}">
      <text>
        <r>
          <rPr>
            <b/>
            <sz val="9"/>
            <color indexed="81"/>
            <rFont val="Tahoma"/>
            <family val="2"/>
          </rPr>
          <t>Becky Dzingeleski:</t>
        </r>
        <r>
          <rPr>
            <sz val="9"/>
            <color indexed="81"/>
            <rFont val="Tahoma"/>
            <family val="2"/>
          </rPr>
          <t xml:space="preserve">
Per FOD is a new Unit.  Contributions began in 2018</t>
        </r>
      </text>
    </comment>
    <comment ref="RDJ19" authorId="0" shapeId="0" xr:uid="{116DB672-8F25-4833-8F3D-E38913BC0204}">
      <text>
        <r>
          <rPr>
            <b/>
            <sz val="9"/>
            <color indexed="81"/>
            <rFont val="Tahoma"/>
            <family val="2"/>
          </rPr>
          <t>Becky Dzingeleski:</t>
        </r>
        <r>
          <rPr>
            <sz val="9"/>
            <color indexed="81"/>
            <rFont val="Tahoma"/>
            <family val="2"/>
          </rPr>
          <t xml:space="preserve">
Per FOD is a new Unit.  Contributions began in 2018</t>
        </r>
      </text>
    </comment>
    <comment ref="RDN19" authorId="0" shapeId="0" xr:uid="{A1C7655F-C0B7-4706-BC1B-D094C7A2A132}">
      <text>
        <r>
          <rPr>
            <b/>
            <sz val="9"/>
            <color indexed="81"/>
            <rFont val="Tahoma"/>
            <family val="2"/>
          </rPr>
          <t>Becky Dzingeleski:</t>
        </r>
        <r>
          <rPr>
            <sz val="9"/>
            <color indexed="81"/>
            <rFont val="Tahoma"/>
            <family val="2"/>
          </rPr>
          <t xml:space="preserve">
Per FOD is a new Unit.  Contributions began in 2018</t>
        </r>
      </text>
    </comment>
    <comment ref="RDR19" authorId="0" shapeId="0" xr:uid="{96DBF5B4-05A5-40E6-A72B-8DA4EAF07571}">
      <text>
        <r>
          <rPr>
            <b/>
            <sz val="9"/>
            <color indexed="81"/>
            <rFont val="Tahoma"/>
            <family val="2"/>
          </rPr>
          <t>Becky Dzingeleski:</t>
        </r>
        <r>
          <rPr>
            <sz val="9"/>
            <color indexed="81"/>
            <rFont val="Tahoma"/>
            <family val="2"/>
          </rPr>
          <t xml:space="preserve">
Per FOD is a new Unit.  Contributions began in 2018</t>
        </r>
      </text>
    </comment>
    <comment ref="RDV19" authorId="0" shapeId="0" xr:uid="{A0D0CDAB-26E4-4E5E-A9F4-B17440D70C3B}">
      <text>
        <r>
          <rPr>
            <b/>
            <sz val="9"/>
            <color indexed="81"/>
            <rFont val="Tahoma"/>
            <family val="2"/>
          </rPr>
          <t>Becky Dzingeleski:</t>
        </r>
        <r>
          <rPr>
            <sz val="9"/>
            <color indexed="81"/>
            <rFont val="Tahoma"/>
            <family val="2"/>
          </rPr>
          <t xml:space="preserve">
Per FOD is a new Unit.  Contributions began in 2018</t>
        </r>
      </text>
    </comment>
    <comment ref="RDZ19" authorId="0" shapeId="0" xr:uid="{F883A250-B443-4D2E-9FFB-775C9738DE72}">
      <text>
        <r>
          <rPr>
            <b/>
            <sz val="9"/>
            <color indexed="81"/>
            <rFont val="Tahoma"/>
            <family val="2"/>
          </rPr>
          <t>Becky Dzingeleski:</t>
        </r>
        <r>
          <rPr>
            <sz val="9"/>
            <color indexed="81"/>
            <rFont val="Tahoma"/>
            <family val="2"/>
          </rPr>
          <t xml:space="preserve">
Per FOD is a new Unit.  Contributions began in 2018</t>
        </r>
      </text>
    </comment>
    <comment ref="RED19" authorId="0" shapeId="0" xr:uid="{4DF77D31-65CB-49CC-97D8-A91F961400DE}">
      <text>
        <r>
          <rPr>
            <b/>
            <sz val="9"/>
            <color indexed="81"/>
            <rFont val="Tahoma"/>
            <family val="2"/>
          </rPr>
          <t>Becky Dzingeleski:</t>
        </r>
        <r>
          <rPr>
            <sz val="9"/>
            <color indexed="81"/>
            <rFont val="Tahoma"/>
            <family val="2"/>
          </rPr>
          <t xml:space="preserve">
Per FOD is a new Unit.  Contributions began in 2018</t>
        </r>
      </text>
    </comment>
    <comment ref="REH19" authorId="0" shapeId="0" xr:uid="{1DF05947-8A68-4C24-A38E-E52BE46698E1}">
      <text>
        <r>
          <rPr>
            <b/>
            <sz val="9"/>
            <color indexed="81"/>
            <rFont val="Tahoma"/>
            <family val="2"/>
          </rPr>
          <t>Becky Dzingeleski:</t>
        </r>
        <r>
          <rPr>
            <sz val="9"/>
            <color indexed="81"/>
            <rFont val="Tahoma"/>
            <family val="2"/>
          </rPr>
          <t xml:space="preserve">
Per FOD is a new Unit.  Contributions began in 2018</t>
        </r>
      </text>
    </comment>
    <comment ref="REL19" authorId="0" shapeId="0" xr:uid="{9544C66A-DB13-42E7-81F7-33F4F025B1E7}">
      <text>
        <r>
          <rPr>
            <b/>
            <sz val="9"/>
            <color indexed="81"/>
            <rFont val="Tahoma"/>
            <family val="2"/>
          </rPr>
          <t>Becky Dzingeleski:</t>
        </r>
        <r>
          <rPr>
            <sz val="9"/>
            <color indexed="81"/>
            <rFont val="Tahoma"/>
            <family val="2"/>
          </rPr>
          <t xml:space="preserve">
Per FOD is a new Unit.  Contributions began in 2018</t>
        </r>
      </text>
    </comment>
    <comment ref="REP19" authorId="0" shapeId="0" xr:uid="{542E56C2-9414-45FC-A709-56E2296AD34F}">
      <text>
        <r>
          <rPr>
            <b/>
            <sz val="9"/>
            <color indexed="81"/>
            <rFont val="Tahoma"/>
            <family val="2"/>
          </rPr>
          <t>Becky Dzingeleski:</t>
        </r>
        <r>
          <rPr>
            <sz val="9"/>
            <color indexed="81"/>
            <rFont val="Tahoma"/>
            <family val="2"/>
          </rPr>
          <t xml:space="preserve">
Per FOD is a new Unit.  Contributions began in 2018</t>
        </r>
      </text>
    </comment>
    <comment ref="RET19" authorId="0" shapeId="0" xr:uid="{A2EF8DC7-D85F-4337-BD13-6330BA7E1EE7}">
      <text>
        <r>
          <rPr>
            <b/>
            <sz val="9"/>
            <color indexed="81"/>
            <rFont val="Tahoma"/>
            <family val="2"/>
          </rPr>
          <t>Becky Dzingeleski:</t>
        </r>
        <r>
          <rPr>
            <sz val="9"/>
            <color indexed="81"/>
            <rFont val="Tahoma"/>
            <family val="2"/>
          </rPr>
          <t xml:space="preserve">
Per FOD is a new Unit.  Contributions began in 2018</t>
        </r>
      </text>
    </comment>
    <comment ref="REX19" authorId="0" shapeId="0" xr:uid="{92952078-E15D-4AB2-9EC8-D457243F9B0F}">
      <text>
        <r>
          <rPr>
            <b/>
            <sz val="9"/>
            <color indexed="81"/>
            <rFont val="Tahoma"/>
            <family val="2"/>
          </rPr>
          <t>Becky Dzingeleski:</t>
        </r>
        <r>
          <rPr>
            <sz val="9"/>
            <color indexed="81"/>
            <rFont val="Tahoma"/>
            <family val="2"/>
          </rPr>
          <t xml:space="preserve">
Per FOD is a new Unit.  Contributions began in 2018</t>
        </r>
      </text>
    </comment>
    <comment ref="RFB19" authorId="0" shapeId="0" xr:uid="{CA0D51D1-807C-44E0-A00C-45B89FCF57D0}">
      <text>
        <r>
          <rPr>
            <b/>
            <sz val="9"/>
            <color indexed="81"/>
            <rFont val="Tahoma"/>
            <family val="2"/>
          </rPr>
          <t>Becky Dzingeleski:</t>
        </r>
        <r>
          <rPr>
            <sz val="9"/>
            <color indexed="81"/>
            <rFont val="Tahoma"/>
            <family val="2"/>
          </rPr>
          <t xml:space="preserve">
Per FOD is a new Unit.  Contributions began in 2018</t>
        </r>
      </text>
    </comment>
    <comment ref="RFF19" authorId="0" shapeId="0" xr:uid="{3A106629-B0C5-4258-B5FB-4AD7A2AE1443}">
      <text>
        <r>
          <rPr>
            <b/>
            <sz val="9"/>
            <color indexed="81"/>
            <rFont val="Tahoma"/>
            <family val="2"/>
          </rPr>
          <t>Becky Dzingeleski:</t>
        </r>
        <r>
          <rPr>
            <sz val="9"/>
            <color indexed="81"/>
            <rFont val="Tahoma"/>
            <family val="2"/>
          </rPr>
          <t xml:space="preserve">
Per FOD is a new Unit.  Contributions began in 2018</t>
        </r>
      </text>
    </comment>
    <comment ref="RFJ19" authorId="0" shapeId="0" xr:uid="{C2C4D588-B5F7-436A-BA09-C9AD0768A34A}">
      <text>
        <r>
          <rPr>
            <b/>
            <sz val="9"/>
            <color indexed="81"/>
            <rFont val="Tahoma"/>
            <family val="2"/>
          </rPr>
          <t>Becky Dzingeleski:</t>
        </r>
        <r>
          <rPr>
            <sz val="9"/>
            <color indexed="81"/>
            <rFont val="Tahoma"/>
            <family val="2"/>
          </rPr>
          <t xml:space="preserve">
Per FOD is a new Unit.  Contributions began in 2018</t>
        </r>
      </text>
    </comment>
    <comment ref="RFN19" authorId="0" shapeId="0" xr:uid="{BE5D41E5-7964-4EF2-80C2-15777DABEACD}">
      <text>
        <r>
          <rPr>
            <b/>
            <sz val="9"/>
            <color indexed="81"/>
            <rFont val="Tahoma"/>
            <family val="2"/>
          </rPr>
          <t>Becky Dzingeleski:</t>
        </r>
        <r>
          <rPr>
            <sz val="9"/>
            <color indexed="81"/>
            <rFont val="Tahoma"/>
            <family val="2"/>
          </rPr>
          <t xml:space="preserve">
Per FOD is a new Unit.  Contributions began in 2018</t>
        </r>
      </text>
    </comment>
    <comment ref="RFR19" authorId="0" shapeId="0" xr:uid="{3D37AFCC-AC39-4E75-9627-33232B373A76}">
      <text>
        <r>
          <rPr>
            <b/>
            <sz val="9"/>
            <color indexed="81"/>
            <rFont val="Tahoma"/>
            <family val="2"/>
          </rPr>
          <t>Becky Dzingeleski:</t>
        </r>
        <r>
          <rPr>
            <sz val="9"/>
            <color indexed="81"/>
            <rFont val="Tahoma"/>
            <family val="2"/>
          </rPr>
          <t xml:space="preserve">
Per FOD is a new Unit.  Contributions began in 2018</t>
        </r>
      </text>
    </comment>
    <comment ref="RFV19" authorId="0" shapeId="0" xr:uid="{35DADD29-6EE1-4BDD-9998-28F708856E1D}">
      <text>
        <r>
          <rPr>
            <b/>
            <sz val="9"/>
            <color indexed="81"/>
            <rFont val="Tahoma"/>
            <family val="2"/>
          </rPr>
          <t>Becky Dzingeleski:</t>
        </r>
        <r>
          <rPr>
            <sz val="9"/>
            <color indexed="81"/>
            <rFont val="Tahoma"/>
            <family val="2"/>
          </rPr>
          <t xml:space="preserve">
Per FOD is a new Unit.  Contributions began in 2018</t>
        </r>
      </text>
    </comment>
    <comment ref="RFZ19" authorId="0" shapeId="0" xr:uid="{9B9F59E1-357D-423C-AB5B-2559230C7B2A}">
      <text>
        <r>
          <rPr>
            <b/>
            <sz val="9"/>
            <color indexed="81"/>
            <rFont val="Tahoma"/>
            <family val="2"/>
          </rPr>
          <t>Becky Dzingeleski:</t>
        </r>
        <r>
          <rPr>
            <sz val="9"/>
            <color indexed="81"/>
            <rFont val="Tahoma"/>
            <family val="2"/>
          </rPr>
          <t xml:space="preserve">
Per FOD is a new Unit.  Contributions began in 2018</t>
        </r>
      </text>
    </comment>
    <comment ref="RGD19" authorId="0" shapeId="0" xr:uid="{CF5E61D7-B818-477B-BB18-DB44DB27B243}">
      <text>
        <r>
          <rPr>
            <b/>
            <sz val="9"/>
            <color indexed="81"/>
            <rFont val="Tahoma"/>
            <family val="2"/>
          </rPr>
          <t>Becky Dzingeleski:</t>
        </r>
        <r>
          <rPr>
            <sz val="9"/>
            <color indexed="81"/>
            <rFont val="Tahoma"/>
            <family val="2"/>
          </rPr>
          <t xml:space="preserve">
Per FOD is a new Unit.  Contributions began in 2018</t>
        </r>
      </text>
    </comment>
    <comment ref="RGH19" authorId="0" shapeId="0" xr:uid="{860E177D-DF92-40FA-A2CF-74419EBD4801}">
      <text>
        <r>
          <rPr>
            <b/>
            <sz val="9"/>
            <color indexed="81"/>
            <rFont val="Tahoma"/>
            <family val="2"/>
          </rPr>
          <t>Becky Dzingeleski:</t>
        </r>
        <r>
          <rPr>
            <sz val="9"/>
            <color indexed="81"/>
            <rFont val="Tahoma"/>
            <family val="2"/>
          </rPr>
          <t xml:space="preserve">
Per FOD is a new Unit.  Contributions began in 2018</t>
        </r>
      </text>
    </comment>
    <comment ref="RGL19" authorId="0" shapeId="0" xr:uid="{E2681019-CC63-4EA9-9B7F-BA87C59231D3}">
      <text>
        <r>
          <rPr>
            <b/>
            <sz val="9"/>
            <color indexed="81"/>
            <rFont val="Tahoma"/>
            <family val="2"/>
          </rPr>
          <t>Becky Dzingeleski:</t>
        </r>
        <r>
          <rPr>
            <sz val="9"/>
            <color indexed="81"/>
            <rFont val="Tahoma"/>
            <family val="2"/>
          </rPr>
          <t xml:space="preserve">
Per FOD is a new Unit.  Contributions began in 2018</t>
        </r>
      </text>
    </comment>
    <comment ref="RGP19" authorId="0" shapeId="0" xr:uid="{EDD934BE-0B7C-49AF-98E2-685190C9EEED}">
      <text>
        <r>
          <rPr>
            <b/>
            <sz val="9"/>
            <color indexed="81"/>
            <rFont val="Tahoma"/>
            <family val="2"/>
          </rPr>
          <t>Becky Dzingeleski:</t>
        </r>
        <r>
          <rPr>
            <sz val="9"/>
            <color indexed="81"/>
            <rFont val="Tahoma"/>
            <family val="2"/>
          </rPr>
          <t xml:space="preserve">
Per FOD is a new Unit.  Contributions began in 2018</t>
        </r>
      </text>
    </comment>
    <comment ref="RGT19" authorId="0" shapeId="0" xr:uid="{AEC16EEF-C73E-4E90-9BEA-FB9E6591581C}">
      <text>
        <r>
          <rPr>
            <b/>
            <sz val="9"/>
            <color indexed="81"/>
            <rFont val="Tahoma"/>
            <family val="2"/>
          </rPr>
          <t>Becky Dzingeleski:</t>
        </r>
        <r>
          <rPr>
            <sz val="9"/>
            <color indexed="81"/>
            <rFont val="Tahoma"/>
            <family val="2"/>
          </rPr>
          <t xml:space="preserve">
Per FOD is a new Unit.  Contributions began in 2018</t>
        </r>
      </text>
    </comment>
    <comment ref="RGX19" authorId="0" shapeId="0" xr:uid="{6BE041F0-C0EC-4E67-A189-5096E713177F}">
      <text>
        <r>
          <rPr>
            <b/>
            <sz val="9"/>
            <color indexed="81"/>
            <rFont val="Tahoma"/>
            <family val="2"/>
          </rPr>
          <t>Becky Dzingeleski:</t>
        </r>
        <r>
          <rPr>
            <sz val="9"/>
            <color indexed="81"/>
            <rFont val="Tahoma"/>
            <family val="2"/>
          </rPr>
          <t xml:space="preserve">
Per FOD is a new Unit.  Contributions began in 2018</t>
        </r>
      </text>
    </comment>
    <comment ref="RHB19" authorId="0" shapeId="0" xr:uid="{1FB33074-97CF-403B-B507-F7E34E83B1D7}">
      <text>
        <r>
          <rPr>
            <b/>
            <sz val="9"/>
            <color indexed="81"/>
            <rFont val="Tahoma"/>
            <family val="2"/>
          </rPr>
          <t>Becky Dzingeleski:</t>
        </r>
        <r>
          <rPr>
            <sz val="9"/>
            <color indexed="81"/>
            <rFont val="Tahoma"/>
            <family val="2"/>
          </rPr>
          <t xml:space="preserve">
Per FOD is a new Unit.  Contributions began in 2018</t>
        </r>
      </text>
    </comment>
    <comment ref="RHF19" authorId="0" shapeId="0" xr:uid="{AAF1A330-0E1E-46BB-B267-9A267BE8EA97}">
      <text>
        <r>
          <rPr>
            <b/>
            <sz val="9"/>
            <color indexed="81"/>
            <rFont val="Tahoma"/>
            <family val="2"/>
          </rPr>
          <t>Becky Dzingeleski:</t>
        </r>
        <r>
          <rPr>
            <sz val="9"/>
            <color indexed="81"/>
            <rFont val="Tahoma"/>
            <family val="2"/>
          </rPr>
          <t xml:space="preserve">
Per FOD is a new Unit.  Contributions began in 2018</t>
        </r>
      </text>
    </comment>
    <comment ref="RHJ19" authorId="0" shapeId="0" xr:uid="{A73DC96D-7244-4EF0-9466-9F8B0D11AB6B}">
      <text>
        <r>
          <rPr>
            <b/>
            <sz val="9"/>
            <color indexed="81"/>
            <rFont val="Tahoma"/>
            <family val="2"/>
          </rPr>
          <t>Becky Dzingeleski:</t>
        </r>
        <r>
          <rPr>
            <sz val="9"/>
            <color indexed="81"/>
            <rFont val="Tahoma"/>
            <family val="2"/>
          </rPr>
          <t xml:space="preserve">
Per FOD is a new Unit.  Contributions began in 2018</t>
        </r>
      </text>
    </comment>
    <comment ref="RHN19" authorId="0" shapeId="0" xr:uid="{07FE4F0D-3038-4B3F-8141-B55ADE392AE3}">
      <text>
        <r>
          <rPr>
            <b/>
            <sz val="9"/>
            <color indexed="81"/>
            <rFont val="Tahoma"/>
            <family val="2"/>
          </rPr>
          <t>Becky Dzingeleski:</t>
        </r>
        <r>
          <rPr>
            <sz val="9"/>
            <color indexed="81"/>
            <rFont val="Tahoma"/>
            <family val="2"/>
          </rPr>
          <t xml:space="preserve">
Per FOD is a new Unit.  Contributions began in 2018</t>
        </r>
      </text>
    </comment>
    <comment ref="RHR19" authorId="0" shapeId="0" xr:uid="{D9BC5A26-ECF7-4F37-8006-1AF90096CA76}">
      <text>
        <r>
          <rPr>
            <b/>
            <sz val="9"/>
            <color indexed="81"/>
            <rFont val="Tahoma"/>
            <family val="2"/>
          </rPr>
          <t>Becky Dzingeleski:</t>
        </r>
        <r>
          <rPr>
            <sz val="9"/>
            <color indexed="81"/>
            <rFont val="Tahoma"/>
            <family val="2"/>
          </rPr>
          <t xml:space="preserve">
Per FOD is a new Unit.  Contributions began in 2018</t>
        </r>
      </text>
    </comment>
    <comment ref="RHV19" authorId="0" shapeId="0" xr:uid="{CE1EBB58-EE03-4C56-9E2C-88315D4CC399}">
      <text>
        <r>
          <rPr>
            <b/>
            <sz val="9"/>
            <color indexed="81"/>
            <rFont val="Tahoma"/>
            <family val="2"/>
          </rPr>
          <t>Becky Dzingeleski:</t>
        </r>
        <r>
          <rPr>
            <sz val="9"/>
            <color indexed="81"/>
            <rFont val="Tahoma"/>
            <family val="2"/>
          </rPr>
          <t xml:space="preserve">
Per FOD is a new Unit.  Contributions began in 2018</t>
        </r>
      </text>
    </comment>
    <comment ref="RHZ19" authorId="0" shapeId="0" xr:uid="{BBE65FE7-03B7-4BD2-8BE2-FB1D203B80B3}">
      <text>
        <r>
          <rPr>
            <b/>
            <sz val="9"/>
            <color indexed="81"/>
            <rFont val="Tahoma"/>
            <family val="2"/>
          </rPr>
          <t>Becky Dzingeleski:</t>
        </r>
        <r>
          <rPr>
            <sz val="9"/>
            <color indexed="81"/>
            <rFont val="Tahoma"/>
            <family val="2"/>
          </rPr>
          <t xml:space="preserve">
Per FOD is a new Unit.  Contributions began in 2018</t>
        </r>
      </text>
    </comment>
    <comment ref="RID19" authorId="0" shapeId="0" xr:uid="{D51BCFE1-D4DD-409F-92AA-DA5FD3F41000}">
      <text>
        <r>
          <rPr>
            <b/>
            <sz val="9"/>
            <color indexed="81"/>
            <rFont val="Tahoma"/>
            <family val="2"/>
          </rPr>
          <t>Becky Dzingeleski:</t>
        </r>
        <r>
          <rPr>
            <sz val="9"/>
            <color indexed="81"/>
            <rFont val="Tahoma"/>
            <family val="2"/>
          </rPr>
          <t xml:space="preserve">
Per FOD is a new Unit.  Contributions began in 2018</t>
        </r>
      </text>
    </comment>
    <comment ref="RIH19" authorId="0" shapeId="0" xr:uid="{FED9F04F-62FA-4CF4-9F79-667753B1DC94}">
      <text>
        <r>
          <rPr>
            <b/>
            <sz val="9"/>
            <color indexed="81"/>
            <rFont val="Tahoma"/>
            <family val="2"/>
          </rPr>
          <t>Becky Dzingeleski:</t>
        </r>
        <r>
          <rPr>
            <sz val="9"/>
            <color indexed="81"/>
            <rFont val="Tahoma"/>
            <family val="2"/>
          </rPr>
          <t xml:space="preserve">
Per FOD is a new Unit.  Contributions began in 2018</t>
        </r>
      </text>
    </comment>
    <comment ref="RIL19" authorId="0" shapeId="0" xr:uid="{5EE40E35-9631-4EFC-9587-41FFE040DB5B}">
      <text>
        <r>
          <rPr>
            <b/>
            <sz val="9"/>
            <color indexed="81"/>
            <rFont val="Tahoma"/>
            <family val="2"/>
          </rPr>
          <t>Becky Dzingeleski:</t>
        </r>
        <r>
          <rPr>
            <sz val="9"/>
            <color indexed="81"/>
            <rFont val="Tahoma"/>
            <family val="2"/>
          </rPr>
          <t xml:space="preserve">
Per FOD is a new Unit.  Contributions began in 2018</t>
        </r>
      </text>
    </comment>
    <comment ref="RIP19" authorId="0" shapeId="0" xr:uid="{960223FB-9A1D-4944-BCA6-5C27EEFFDD4D}">
      <text>
        <r>
          <rPr>
            <b/>
            <sz val="9"/>
            <color indexed="81"/>
            <rFont val="Tahoma"/>
            <family val="2"/>
          </rPr>
          <t>Becky Dzingeleski:</t>
        </r>
        <r>
          <rPr>
            <sz val="9"/>
            <color indexed="81"/>
            <rFont val="Tahoma"/>
            <family val="2"/>
          </rPr>
          <t xml:space="preserve">
Per FOD is a new Unit.  Contributions began in 2018</t>
        </r>
      </text>
    </comment>
    <comment ref="RIT19" authorId="0" shapeId="0" xr:uid="{F4E82F05-B799-4528-891D-8C1BECBA0565}">
      <text>
        <r>
          <rPr>
            <b/>
            <sz val="9"/>
            <color indexed="81"/>
            <rFont val="Tahoma"/>
            <family val="2"/>
          </rPr>
          <t>Becky Dzingeleski:</t>
        </r>
        <r>
          <rPr>
            <sz val="9"/>
            <color indexed="81"/>
            <rFont val="Tahoma"/>
            <family val="2"/>
          </rPr>
          <t xml:space="preserve">
Per FOD is a new Unit.  Contributions began in 2018</t>
        </r>
      </text>
    </comment>
    <comment ref="RIX19" authorId="0" shapeId="0" xr:uid="{AE2EC391-B23D-46F5-A1A6-292C0F9BEB91}">
      <text>
        <r>
          <rPr>
            <b/>
            <sz val="9"/>
            <color indexed="81"/>
            <rFont val="Tahoma"/>
            <family val="2"/>
          </rPr>
          <t>Becky Dzingeleski:</t>
        </r>
        <r>
          <rPr>
            <sz val="9"/>
            <color indexed="81"/>
            <rFont val="Tahoma"/>
            <family val="2"/>
          </rPr>
          <t xml:space="preserve">
Per FOD is a new Unit.  Contributions began in 2018</t>
        </r>
      </text>
    </comment>
    <comment ref="RJB19" authorId="0" shapeId="0" xr:uid="{15123032-594D-4064-8703-7415CF754E62}">
      <text>
        <r>
          <rPr>
            <b/>
            <sz val="9"/>
            <color indexed="81"/>
            <rFont val="Tahoma"/>
            <family val="2"/>
          </rPr>
          <t>Becky Dzingeleski:</t>
        </r>
        <r>
          <rPr>
            <sz val="9"/>
            <color indexed="81"/>
            <rFont val="Tahoma"/>
            <family val="2"/>
          </rPr>
          <t xml:space="preserve">
Per FOD is a new Unit.  Contributions began in 2018</t>
        </r>
      </text>
    </comment>
    <comment ref="RJF19" authorId="0" shapeId="0" xr:uid="{B97F83D4-22E2-4688-95BB-7013C957DCE4}">
      <text>
        <r>
          <rPr>
            <b/>
            <sz val="9"/>
            <color indexed="81"/>
            <rFont val="Tahoma"/>
            <family val="2"/>
          </rPr>
          <t>Becky Dzingeleski:</t>
        </r>
        <r>
          <rPr>
            <sz val="9"/>
            <color indexed="81"/>
            <rFont val="Tahoma"/>
            <family val="2"/>
          </rPr>
          <t xml:space="preserve">
Per FOD is a new Unit.  Contributions began in 2018</t>
        </r>
      </text>
    </comment>
    <comment ref="RJJ19" authorId="0" shapeId="0" xr:uid="{750CD9D0-F6B7-4837-A548-A6CD0047B882}">
      <text>
        <r>
          <rPr>
            <b/>
            <sz val="9"/>
            <color indexed="81"/>
            <rFont val="Tahoma"/>
            <family val="2"/>
          </rPr>
          <t>Becky Dzingeleski:</t>
        </r>
        <r>
          <rPr>
            <sz val="9"/>
            <color indexed="81"/>
            <rFont val="Tahoma"/>
            <family val="2"/>
          </rPr>
          <t xml:space="preserve">
Per FOD is a new Unit.  Contributions began in 2018</t>
        </r>
      </text>
    </comment>
    <comment ref="RJN19" authorId="0" shapeId="0" xr:uid="{8813BBD2-9D8A-4AA8-9719-E00F2F9C230F}">
      <text>
        <r>
          <rPr>
            <b/>
            <sz val="9"/>
            <color indexed="81"/>
            <rFont val="Tahoma"/>
            <family val="2"/>
          </rPr>
          <t>Becky Dzingeleski:</t>
        </r>
        <r>
          <rPr>
            <sz val="9"/>
            <color indexed="81"/>
            <rFont val="Tahoma"/>
            <family val="2"/>
          </rPr>
          <t xml:space="preserve">
Per FOD is a new Unit.  Contributions began in 2018</t>
        </r>
      </text>
    </comment>
    <comment ref="RJR19" authorId="0" shapeId="0" xr:uid="{50C75783-674C-40A3-9076-54FE6417B7A0}">
      <text>
        <r>
          <rPr>
            <b/>
            <sz val="9"/>
            <color indexed="81"/>
            <rFont val="Tahoma"/>
            <family val="2"/>
          </rPr>
          <t>Becky Dzingeleski:</t>
        </r>
        <r>
          <rPr>
            <sz val="9"/>
            <color indexed="81"/>
            <rFont val="Tahoma"/>
            <family val="2"/>
          </rPr>
          <t xml:space="preserve">
Per FOD is a new Unit.  Contributions began in 2018</t>
        </r>
      </text>
    </comment>
    <comment ref="RJV19" authorId="0" shapeId="0" xr:uid="{9180C301-2C10-41D4-A5F3-B8D182EDFB23}">
      <text>
        <r>
          <rPr>
            <b/>
            <sz val="9"/>
            <color indexed="81"/>
            <rFont val="Tahoma"/>
            <family val="2"/>
          </rPr>
          <t>Becky Dzingeleski:</t>
        </r>
        <r>
          <rPr>
            <sz val="9"/>
            <color indexed="81"/>
            <rFont val="Tahoma"/>
            <family val="2"/>
          </rPr>
          <t xml:space="preserve">
Per FOD is a new Unit.  Contributions began in 2018</t>
        </r>
      </text>
    </comment>
    <comment ref="RJZ19" authorId="0" shapeId="0" xr:uid="{D9732205-9843-44C8-B92E-B34EE1CB9029}">
      <text>
        <r>
          <rPr>
            <b/>
            <sz val="9"/>
            <color indexed="81"/>
            <rFont val="Tahoma"/>
            <family val="2"/>
          </rPr>
          <t>Becky Dzingeleski:</t>
        </r>
        <r>
          <rPr>
            <sz val="9"/>
            <color indexed="81"/>
            <rFont val="Tahoma"/>
            <family val="2"/>
          </rPr>
          <t xml:space="preserve">
Per FOD is a new Unit.  Contributions began in 2018</t>
        </r>
      </text>
    </comment>
    <comment ref="RKD19" authorId="0" shapeId="0" xr:uid="{A772555A-904F-4F8E-9DDF-F133BDC1EF9A}">
      <text>
        <r>
          <rPr>
            <b/>
            <sz val="9"/>
            <color indexed="81"/>
            <rFont val="Tahoma"/>
            <family val="2"/>
          </rPr>
          <t>Becky Dzingeleski:</t>
        </r>
        <r>
          <rPr>
            <sz val="9"/>
            <color indexed="81"/>
            <rFont val="Tahoma"/>
            <family val="2"/>
          </rPr>
          <t xml:space="preserve">
Per FOD is a new Unit.  Contributions began in 2018</t>
        </r>
      </text>
    </comment>
    <comment ref="RKH19" authorId="0" shapeId="0" xr:uid="{883B6A34-2072-4CCC-B40C-3A29B5DD9B46}">
      <text>
        <r>
          <rPr>
            <b/>
            <sz val="9"/>
            <color indexed="81"/>
            <rFont val="Tahoma"/>
            <family val="2"/>
          </rPr>
          <t>Becky Dzingeleski:</t>
        </r>
        <r>
          <rPr>
            <sz val="9"/>
            <color indexed="81"/>
            <rFont val="Tahoma"/>
            <family val="2"/>
          </rPr>
          <t xml:space="preserve">
Per FOD is a new Unit.  Contributions began in 2018</t>
        </r>
      </text>
    </comment>
    <comment ref="RKL19" authorId="0" shapeId="0" xr:uid="{0EED2AB9-951C-493F-AA85-3578C0C39169}">
      <text>
        <r>
          <rPr>
            <b/>
            <sz val="9"/>
            <color indexed="81"/>
            <rFont val="Tahoma"/>
            <family val="2"/>
          </rPr>
          <t>Becky Dzingeleski:</t>
        </r>
        <r>
          <rPr>
            <sz val="9"/>
            <color indexed="81"/>
            <rFont val="Tahoma"/>
            <family val="2"/>
          </rPr>
          <t xml:space="preserve">
Per FOD is a new Unit.  Contributions began in 2018</t>
        </r>
      </text>
    </comment>
    <comment ref="RKP19" authorId="0" shapeId="0" xr:uid="{DC005AB4-5BD9-4C1E-A561-94C7F561C6D0}">
      <text>
        <r>
          <rPr>
            <b/>
            <sz val="9"/>
            <color indexed="81"/>
            <rFont val="Tahoma"/>
            <family val="2"/>
          </rPr>
          <t>Becky Dzingeleski:</t>
        </r>
        <r>
          <rPr>
            <sz val="9"/>
            <color indexed="81"/>
            <rFont val="Tahoma"/>
            <family val="2"/>
          </rPr>
          <t xml:space="preserve">
Per FOD is a new Unit.  Contributions began in 2018</t>
        </r>
      </text>
    </comment>
    <comment ref="RKT19" authorId="0" shapeId="0" xr:uid="{6FFEF3C9-7DC5-4D08-8FB7-5670935C81F1}">
      <text>
        <r>
          <rPr>
            <b/>
            <sz val="9"/>
            <color indexed="81"/>
            <rFont val="Tahoma"/>
            <family val="2"/>
          </rPr>
          <t>Becky Dzingeleski:</t>
        </r>
        <r>
          <rPr>
            <sz val="9"/>
            <color indexed="81"/>
            <rFont val="Tahoma"/>
            <family val="2"/>
          </rPr>
          <t xml:space="preserve">
Per FOD is a new Unit.  Contributions began in 2018</t>
        </r>
      </text>
    </comment>
    <comment ref="RKX19" authorId="0" shapeId="0" xr:uid="{21D715A7-2DA8-470E-8833-70198D274997}">
      <text>
        <r>
          <rPr>
            <b/>
            <sz val="9"/>
            <color indexed="81"/>
            <rFont val="Tahoma"/>
            <family val="2"/>
          </rPr>
          <t>Becky Dzingeleski:</t>
        </r>
        <r>
          <rPr>
            <sz val="9"/>
            <color indexed="81"/>
            <rFont val="Tahoma"/>
            <family val="2"/>
          </rPr>
          <t xml:space="preserve">
Per FOD is a new Unit.  Contributions began in 2018</t>
        </r>
      </text>
    </comment>
    <comment ref="RLB19" authorId="0" shapeId="0" xr:uid="{907835E3-6D21-4EE2-9DC4-236C894D800A}">
      <text>
        <r>
          <rPr>
            <b/>
            <sz val="9"/>
            <color indexed="81"/>
            <rFont val="Tahoma"/>
            <family val="2"/>
          </rPr>
          <t>Becky Dzingeleski:</t>
        </r>
        <r>
          <rPr>
            <sz val="9"/>
            <color indexed="81"/>
            <rFont val="Tahoma"/>
            <family val="2"/>
          </rPr>
          <t xml:space="preserve">
Per FOD is a new Unit.  Contributions began in 2018</t>
        </r>
      </text>
    </comment>
    <comment ref="RLF19" authorId="0" shapeId="0" xr:uid="{E5FA76BE-0335-4BE1-BAB7-03D0F3B472EE}">
      <text>
        <r>
          <rPr>
            <b/>
            <sz val="9"/>
            <color indexed="81"/>
            <rFont val="Tahoma"/>
            <family val="2"/>
          </rPr>
          <t>Becky Dzingeleski:</t>
        </r>
        <r>
          <rPr>
            <sz val="9"/>
            <color indexed="81"/>
            <rFont val="Tahoma"/>
            <family val="2"/>
          </rPr>
          <t xml:space="preserve">
Per FOD is a new Unit.  Contributions began in 2018</t>
        </r>
      </text>
    </comment>
    <comment ref="RLJ19" authorId="0" shapeId="0" xr:uid="{6D3E0256-1F1D-4495-88E5-72AE693BE096}">
      <text>
        <r>
          <rPr>
            <b/>
            <sz val="9"/>
            <color indexed="81"/>
            <rFont val="Tahoma"/>
            <family val="2"/>
          </rPr>
          <t>Becky Dzingeleski:</t>
        </r>
        <r>
          <rPr>
            <sz val="9"/>
            <color indexed="81"/>
            <rFont val="Tahoma"/>
            <family val="2"/>
          </rPr>
          <t xml:space="preserve">
Per FOD is a new Unit.  Contributions began in 2018</t>
        </r>
      </text>
    </comment>
    <comment ref="RLN19" authorId="0" shapeId="0" xr:uid="{C5F064A1-DC12-4A6B-B779-320305D3E52C}">
      <text>
        <r>
          <rPr>
            <b/>
            <sz val="9"/>
            <color indexed="81"/>
            <rFont val="Tahoma"/>
            <family val="2"/>
          </rPr>
          <t>Becky Dzingeleski:</t>
        </r>
        <r>
          <rPr>
            <sz val="9"/>
            <color indexed="81"/>
            <rFont val="Tahoma"/>
            <family val="2"/>
          </rPr>
          <t xml:space="preserve">
Per FOD is a new Unit.  Contributions began in 2018</t>
        </r>
      </text>
    </comment>
    <comment ref="RLR19" authorId="0" shapeId="0" xr:uid="{DB58945C-1AB5-4031-A279-061596E7FD7B}">
      <text>
        <r>
          <rPr>
            <b/>
            <sz val="9"/>
            <color indexed="81"/>
            <rFont val="Tahoma"/>
            <family val="2"/>
          </rPr>
          <t>Becky Dzingeleski:</t>
        </r>
        <r>
          <rPr>
            <sz val="9"/>
            <color indexed="81"/>
            <rFont val="Tahoma"/>
            <family val="2"/>
          </rPr>
          <t xml:space="preserve">
Per FOD is a new Unit.  Contributions began in 2018</t>
        </r>
      </text>
    </comment>
    <comment ref="RLV19" authorId="0" shapeId="0" xr:uid="{67123EA4-2FE6-421F-BBB0-3F7AE74D0216}">
      <text>
        <r>
          <rPr>
            <b/>
            <sz val="9"/>
            <color indexed="81"/>
            <rFont val="Tahoma"/>
            <family val="2"/>
          </rPr>
          <t>Becky Dzingeleski:</t>
        </r>
        <r>
          <rPr>
            <sz val="9"/>
            <color indexed="81"/>
            <rFont val="Tahoma"/>
            <family val="2"/>
          </rPr>
          <t xml:space="preserve">
Per FOD is a new Unit.  Contributions began in 2018</t>
        </r>
      </text>
    </comment>
    <comment ref="RLZ19" authorId="0" shapeId="0" xr:uid="{58302255-7998-435D-860A-394B922F129C}">
      <text>
        <r>
          <rPr>
            <b/>
            <sz val="9"/>
            <color indexed="81"/>
            <rFont val="Tahoma"/>
            <family val="2"/>
          </rPr>
          <t>Becky Dzingeleski:</t>
        </r>
        <r>
          <rPr>
            <sz val="9"/>
            <color indexed="81"/>
            <rFont val="Tahoma"/>
            <family val="2"/>
          </rPr>
          <t xml:space="preserve">
Per FOD is a new Unit.  Contributions began in 2018</t>
        </r>
      </text>
    </comment>
    <comment ref="RMD19" authorId="0" shapeId="0" xr:uid="{C623C96F-027D-4FEF-9430-F45BD1DBC553}">
      <text>
        <r>
          <rPr>
            <b/>
            <sz val="9"/>
            <color indexed="81"/>
            <rFont val="Tahoma"/>
            <family val="2"/>
          </rPr>
          <t>Becky Dzingeleski:</t>
        </r>
        <r>
          <rPr>
            <sz val="9"/>
            <color indexed="81"/>
            <rFont val="Tahoma"/>
            <family val="2"/>
          </rPr>
          <t xml:space="preserve">
Per FOD is a new Unit.  Contributions began in 2018</t>
        </r>
      </text>
    </comment>
    <comment ref="RMH19" authorId="0" shapeId="0" xr:uid="{3F910541-E6DA-4F48-B67E-D89E72F86EF5}">
      <text>
        <r>
          <rPr>
            <b/>
            <sz val="9"/>
            <color indexed="81"/>
            <rFont val="Tahoma"/>
            <family val="2"/>
          </rPr>
          <t>Becky Dzingeleski:</t>
        </r>
        <r>
          <rPr>
            <sz val="9"/>
            <color indexed="81"/>
            <rFont val="Tahoma"/>
            <family val="2"/>
          </rPr>
          <t xml:space="preserve">
Per FOD is a new Unit.  Contributions began in 2018</t>
        </r>
      </text>
    </comment>
    <comment ref="RML19" authorId="0" shapeId="0" xr:uid="{9FC5BDD3-891C-4066-9518-E378F03428EF}">
      <text>
        <r>
          <rPr>
            <b/>
            <sz val="9"/>
            <color indexed="81"/>
            <rFont val="Tahoma"/>
            <family val="2"/>
          </rPr>
          <t>Becky Dzingeleski:</t>
        </r>
        <r>
          <rPr>
            <sz val="9"/>
            <color indexed="81"/>
            <rFont val="Tahoma"/>
            <family val="2"/>
          </rPr>
          <t xml:space="preserve">
Per FOD is a new Unit.  Contributions began in 2018</t>
        </r>
      </text>
    </comment>
    <comment ref="RMP19" authorId="0" shapeId="0" xr:uid="{D1DD3B3F-FE7F-4D4B-8B78-62A7497DAC13}">
      <text>
        <r>
          <rPr>
            <b/>
            <sz val="9"/>
            <color indexed="81"/>
            <rFont val="Tahoma"/>
            <family val="2"/>
          </rPr>
          <t>Becky Dzingeleski:</t>
        </r>
        <r>
          <rPr>
            <sz val="9"/>
            <color indexed="81"/>
            <rFont val="Tahoma"/>
            <family val="2"/>
          </rPr>
          <t xml:space="preserve">
Per FOD is a new Unit.  Contributions began in 2018</t>
        </r>
      </text>
    </comment>
    <comment ref="RMT19" authorId="0" shapeId="0" xr:uid="{3377520F-42DF-497E-9A57-270AF2CBDAAD}">
      <text>
        <r>
          <rPr>
            <b/>
            <sz val="9"/>
            <color indexed="81"/>
            <rFont val="Tahoma"/>
            <family val="2"/>
          </rPr>
          <t>Becky Dzingeleski:</t>
        </r>
        <r>
          <rPr>
            <sz val="9"/>
            <color indexed="81"/>
            <rFont val="Tahoma"/>
            <family val="2"/>
          </rPr>
          <t xml:space="preserve">
Per FOD is a new Unit.  Contributions began in 2018</t>
        </r>
      </text>
    </comment>
    <comment ref="RMX19" authorId="0" shapeId="0" xr:uid="{2D4FB6DB-9801-458A-85CE-30358B228B18}">
      <text>
        <r>
          <rPr>
            <b/>
            <sz val="9"/>
            <color indexed="81"/>
            <rFont val="Tahoma"/>
            <family val="2"/>
          </rPr>
          <t>Becky Dzingeleski:</t>
        </r>
        <r>
          <rPr>
            <sz val="9"/>
            <color indexed="81"/>
            <rFont val="Tahoma"/>
            <family val="2"/>
          </rPr>
          <t xml:space="preserve">
Per FOD is a new Unit.  Contributions began in 2018</t>
        </r>
      </text>
    </comment>
    <comment ref="RNB19" authorId="0" shapeId="0" xr:uid="{C8251FCC-9230-4A7A-9072-871D20BE9539}">
      <text>
        <r>
          <rPr>
            <b/>
            <sz val="9"/>
            <color indexed="81"/>
            <rFont val="Tahoma"/>
            <family val="2"/>
          </rPr>
          <t>Becky Dzingeleski:</t>
        </r>
        <r>
          <rPr>
            <sz val="9"/>
            <color indexed="81"/>
            <rFont val="Tahoma"/>
            <family val="2"/>
          </rPr>
          <t xml:space="preserve">
Per FOD is a new Unit.  Contributions began in 2018</t>
        </r>
      </text>
    </comment>
    <comment ref="RNF19" authorId="0" shapeId="0" xr:uid="{DFF17CD6-DB46-4B7F-9BB0-84E3EF936D3D}">
      <text>
        <r>
          <rPr>
            <b/>
            <sz val="9"/>
            <color indexed="81"/>
            <rFont val="Tahoma"/>
            <family val="2"/>
          </rPr>
          <t>Becky Dzingeleski:</t>
        </r>
        <r>
          <rPr>
            <sz val="9"/>
            <color indexed="81"/>
            <rFont val="Tahoma"/>
            <family val="2"/>
          </rPr>
          <t xml:space="preserve">
Per FOD is a new Unit.  Contributions began in 2018</t>
        </r>
      </text>
    </comment>
    <comment ref="RNJ19" authorId="0" shapeId="0" xr:uid="{085400D4-EF32-4C3A-A961-CCACD4BBFE62}">
      <text>
        <r>
          <rPr>
            <b/>
            <sz val="9"/>
            <color indexed="81"/>
            <rFont val="Tahoma"/>
            <family val="2"/>
          </rPr>
          <t>Becky Dzingeleski:</t>
        </r>
        <r>
          <rPr>
            <sz val="9"/>
            <color indexed="81"/>
            <rFont val="Tahoma"/>
            <family val="2"/>
          </rPr>
          <t xml:space="preserve">
Per FOD is a new Unit.  Contributions began in 2018</t>
        </r>
      </text>
    </comment>
    <comment ref="RNN19" authorId="0" shapeId="0" xr:uid="{E1917B41-9DB7-453F-BBD1-35F22E05C0B9}">
      <text>
        <r>
          <rPr>
            <b/>
            <sz val="9"/>
            <color indexed="81"/>
            <rFont val="Tahoma"/>
            <family val="2"/>
          </rPr>
          <t>Becky Dzingeleski:</t>
        </r>
        <r>
          <rPr>
            <sz val="9"/>
            <color indexed="81"/>
            <rFont val="Tahoma"/>
            <family val="2"/>
          </rPr>
          <t xml:space="preserve">
Per FOD is a new Unit.  Contributions began in 2018</t>
        </r>
      </text>
    </comment>
    <comment ref="RNR19" authorId="0" shapeId="0" xr:uid="{5565495A-724E-42C0-9E90-8D3589F6B30C}">
      <text>
        <r>
          <rPr>
            <b/>
            <sz val="9"/>
            <color indexed="81"/>
            <rFont val="Tahoma"/>
            <family val="2"/>
          </rPr>
          <t>Becky Dzingeleski:</t>
        </r>
        <r>
          <rPr>
            <sz val="9"/>
            <color indexed="81"/>
            <rFont val="Tahoma"/>
            <family val="2"/>
          </rPr>
          <t xml:space="preserve">
Per FOD is a new Unit.  Contributions began in 2018</t>
        </r>
      </text>
    </comment>
    <comment ref="RNV19" authorId="0" shapeId="0" xr:uid="{AFC1DE88-06D4-41F0-9430-CA6C0CC61354}">
      <text>
        <r>
          <rPr>
            <b/>
            <sz val="9"/>
            <color indexed="81"/>
            <rFont val="Tahoma"/>
            <family val="2"/>
          </rPr>
          <t>Becky Dzingeleski:</t>
        </r>
        <r>
          <rPr>
            <sz val="9"/>
            <color indexed="81"/>
            <rFont val="Tahoma"/>
            <family val="2"/>
          </rPr>
          <t xml:space="preserve">
Per FOD is a new Unit.  Contributions began in 2018</t>
        </r>
      </text>
    </comment>
    <comment ref="RNZ19" authorId="0" shapeId="0" xr:uid="{C434BC9F-9B92-49B0-8C2E-A7B0BEC30BDE}">
      <text>
        <r>
          <rPr>
            <b/>
            <sz val="9"/>
            <color indexed="81"/>
            <rFont val="Tahoma"/>
            <family val="2"/>
          </rPr>
          <t>Becky Dzingeleski:</t>
        </r>
        <r>
          <rPr>
            <sz val="9"/>
            <color indexed="81"/>
            <rFont val="Tahoma"/>
            <family val="2"/>
          </rPr>
          <t xml:space="preserve">
Per FOD is a new Unit.  Contributions began in 2018</t>
        </r>
      </text>
    </comment>
    <comment ref="ROD19" authorId="0" shapeId="0" xr:uid="{B6484866-B152-4BA1-88BC-712DCBDB67D5}">
      <text>
        <r>
          <rPr>
            <b/>
            <sz val="9"/>
            <color indexed="81"/>
            <rFont val="Tahoma"/>
            <family val="2"/>
          </rPr>
          <t>Becky Dzingeleski:</t>
        </r>
        <r>
          <rPr>
            <sz val="9"/>
            <color indexed="81"/>
            <rFont val="Tahoma"/>
            <family val="2"/>
          </rPr>
          <t xml:space="preserve">
Per FOD is a new Unit.  Contributions began in 2018</t>
        </r>
      </text>
    </comment>
    <comment ref="ROH19" authorId="0" shapeId="0" xr:uid="{D363AC88-D744-4CB0-9AAA-2847C12EB096}">
      <text>
        <r>
          <rPr>
            <b/>
            <sz val="9"/>
            <color indexed="81"/>
            <rFont val="Tahoma"/>
            <family val="2"/>
          </rPr>
          <t>Becky Dzingeleski:</t>
        </r>
        <r>
          <rPr>
            <sz val="9"/>
            <color indexed="81"/>
            <rFont val="Tahoma"/>
            <family val="2"/>
          </rPr>
          <t xml:space="preserve">
Per FOD is a new Unit.  Contributions began in 2018</t>
        </r>
      </text>
    </comment>
    <comment ref="ROL19" authorId="0" shapeId="0" xr:uid="{0B09A4F7-CC93-46E8-A80F-41B29187B82E}">
      <text>
        <r>
          <rPr>
            <b/>
            <sz val="9"/>
            <color indexed="81"/>
            <rFont val="Tahoma"/>
            <family val="2"/>
          </rPr>
          <t>Becky Dzingeleski:</t>
        </r>
        <r>
          <rPr>
            <sz val="9"/>
            <color indexed="81"/>
            <rFont val="Tahoma"/>
            <family val="2"/>
          </rPr>
          <t xml:space="preserve">
Per FOD is a new Unit.  Contributions began in 2018</t>
        </r>
      </text>
    </comment>
    <comment ref="ROP19" authorId="0" shapeId="0" xr:uid="{997D9F4D-D4B0-4EFE-BF63-21C04334E83C}">
      <text>
        <r>
          <rPr>
            <b/>
            <sz val="9"/>
            <color indexed="81"/>
            <rFont val="Tahoma"/>
            <family val="2"/>
          </rPr>
          <t>Becky Dzingeleski:</t>
        </r>
        <r>
          <rPr>
            <sz val="9"/>
            <color indexed="81"/>
            <rFont val="Tahoma"/>
            <family val="2"/>
          </rPr>
          <t xml:space="preserve">
Per FOD is a new Unit.  Contributions began in 2018</t>
        </r>
      </text>
    </comment>
    <comment ref="ROT19" authorId="0" shapeId="0" xr:uid="{72ABADEE-5E48-44EC-B72A-19C60D292A63}">
      <text>
        <r>
          <rPr>
            <b/>
            <sz val="9"/>
            <color indexed="81"/>
            <rFont val="Tahoma"/>
            <family val="2"/>
          </rPr>
          <t>Becky Dzingeleski:</t>
        </r>
        <r>
          <rPr>
            <sz val="9"/>
            <color indexed="81"/>
            <rFont val="Tahoma"/>
            <family val="2"/>
          </rPr>
          <t xml:space="preserve">
Per FOD is a new Unit.  Contributions began in 2018</t>
        </r>
      </text>
    </comment>
    <comment ref="ROX19" authorId="0" shapeId="0" xr:uid="{58CBA580-5077-40A4-8C5E-CC10026F5EEB}">
      <text>
        <r>
          <rPr>
            <b/>
            <sz val="9"/>
            <color indexed="81"/>
            <rFont val="Tahoma"/>
            <family val="2"/>
          </rPr>
          <t>Becky Dzingeleski:</t>
        </r>
        <r>
          <rPr>
            <sz val="9"/>
            <color indexed="81"/>
            <rFont val="Tahoma"/>
            <family val="2"/>
          </rPr>
          <t xml:space="preserve">
Per FOD is a new Unit.  Contributions began in 2018</t>
        </r>
      </text>
    </comment>
    <comment ref="RPB19" authorId="0" shapeId="0" xr:uid="{C84B0360-D668-431D-A44C-2C82E20A03A5}">
      <text>
        <r>
          <rPr>
            <b/>
            <sz val="9"/>
            <color indexed="81"/>
            <rFont val="Tahoma"/>
            <family val="2"/>
          </rPr>
          <t>Becky Dzingeleski:</t>
        </r>
        <r>
          <rPr>
            <sz val="9"/>
            <color indexed="81"/>
            <rFont val="Tahoma"/>
            <family val="2"/>
          </rPr>
          <t xml:space="preserve">
Per FOD is a new Unit.  Contributions began in 2018</t>
        </r>
      </text>
    </comment>
    <comment ref="RPF19" authorId="0" shapeId="0" xr:uid="{A57D9A5A-5B5A-4934-BF40-7FF624F0D7CB}">
      <text>
        <r>
          <rPr>
            <b/>
            <sz val="9"/>
            <color indexed="81"/>
            <rFont val="Tahoma"/>
            <family val="2"/>
          </rPr>
          <t>Becky Dzingeleski:</t>
        </r>
        <r>
          <rPr>
            <sz val="9"/>
            <color indexed="81"/>
            <rFont val="Tahoma"/>
            <family val="2"/>
          </rPr>
          <t xml:space="preserve">
Per FOD is a new Unit.  Contributions began in 2018</t>
        </r>
      </text>
    </comment>
    <comment ref="RPJ19" authorId="0" shapeId="0" xr:uid="{4BC81DDE-18C2-4DD7-A7EA-C6670F1F56BA}">
      <text>
        <r>
          <rPr>
            <b/>
            <sz val="9"/>
            <color indexed="81"/>
            <rFont val="Tahoma"/>
            <family val="2"/>
          </rPr>
          <t>Becky Dzingeleski:</t>
        </r>
        <r>
          <rPr>
            <sz val="9"/>
            <color indexed="81"/>
            <rFont val="Tahoma"/>
            <family val="2"/>
          </rPr>
          <t xml:space="preserve">
Per FOD is a new Unit.  Contributions began in 2018</t>
        </r>
      </text>
    </comment>
    <comment ref="RPN19" authorId="0" shapeId="0" xr:uid="{E8DEABEF-0B37-42ED-81E5-86B97C99DD20}">
      <text>
        <r>
          <rPr>
            <b/>
            <sz val="9"/>
            <color indexed="81"/>
            <rFont val="Tahoma"/>
            <family val="2"/>
          </rPr>
          <t>Becky Dzingeleski:</t>
        </r>
        <r>
          <rPr>
            <sz val="9"/>
            <color indexed="81"/>
            <rFont val="Tahoma"/>
            <family val="2"/>
          </rPr>
          <t xml:space="preserve">
Per FOD is a new Unit.  Contributions began in 2018</t>
        </r>
      </text>
    </comment>
    <comment ref="RPR19" authorId="0" shapeId="0" xr:uid="{A51E3E82-84BB-4876-B196-F9350C1D9AB9}">
      <text>
        <r>
          <rPr>
            <b/>
            <sz val="9"/>
            <color indexed="81"/>
            <rFont val="Tahoma"/>
            <family val="2"/>
          </rPr>
          <t>Becky Dzingeleski:</t>
        </r>
        <r>
          <rPr>
            <sz val="9"/>
            <color indexed="81"/>
            <rFont val="Tahoma"/>
            <family val="2"/>
          </rPr>
          <t xml:space="preserve">
Per FOD is a new Unit.  Contributions began in 2018</t>
        </r>
      </text>
    </comment>
    <comment ref="RPV19" authorId="0" shapeId="0" xr:uid="{0AB88792-60DC-47FC-8765-E687E83623DF}">
      <text>
        <r>
          <rPr>
            <b/>
            <sz val="9"/>
            <color indexed="81"/>
            <rFont val="Tahoma"/>
            <family val="2"/>
          </rPr>
          <t>Becky Dzingeleski:</t>
        </r>
        <r>
          <rPr>
            <sz val="9"/>
            <color indexed="81"/>
            <rFont val="Tahoma"/>
            <family val="2"/>
          </rPr>
          <t xml:space="preserve">
Per FOD is a new Unit.  Contributions began in 2018</t>
        </r>
      </text>
    </comment>
    <comment ref="RPZ19" authorId="0" shapeId="0" xr:uid="{CFF9C7F7-808B-4406-8BAB-57DD007A9EE9}">
      <text>
        <r>
          <rPr>
            <b/>
            <sz val="9"/>
            <color indexed="81"/>
            <rFont val="Tahoma"/>
            <family val="2"/>
          </rPr>
          <t>Becky Dzingeleski:</t>
        </r>
        <r>
          <rPr>
            <sz val="9"/>
            <color indexed="81"/>
            <rFont val="Tahoma"/>
            <family val="2"/>
          </rPr>
          <t xml:space="preserve">
Per FOD is a new Unit.  Contributions began in 2018</t>
        </r>
      </text>
    </comment>
    <comment ref="RQD19" authorId="0" shapeId="0" xr:uid="{58276649-552E-483C-B5AA-E13942C7335E}">
      <text>
        <r>
          <rPr>
            <b/>
            <sz val="9"/>
            <color indexed="81"/>
            <rFont val="Tahoma"/>
            <family val="2"/>
          </rPr>
          <t>Becky Dzingeleski:</t>
        </r>
        <r>
          <rPr>
            <sz val="9"/>
            <color indexed="81"/>
            <rFont val="Tahoma"/>
            <family val="2"/>
          </rPr>
          <t xml:space="preserve">
Per FOD is a new Unit.  Contributions began in 2018</t>
        </r>
      </text>
    </comment>
    <comment ref="RQH19" authorId="0" shapeId="0" xr:uid="{4FB1D08F-FFF3-48AB-836F-24ADC6B1CA9F}">
      <text>
        <r>
          <rPr>
            <b/>
            <sz val="9"/>
            <color indexed="81"/>
            <rFont val="Tahoma"/>
            <family val="2"/>
          </rPr>
          <t>Becky Dzingeleski:</t>
        </r>
        <r>
          <rPr>
            <sz val="9"/>
            <color indexed="81"/>
            <rFont val="Tahoma"/>
            <family val="2"/>
          </rPr>
          <t xml:space="preserve">
Per FOD is a new Unit.  Contributions began in 2018</t>
        </r>
      </text>
    </comment>
    <comment ref="RQL19" authorId="0" shapeId="0" xr:uid="{5E3AC3F1-AE16-432D-A4B1-A6DF595F8073}">
      <text>
        <r>
          <rPr>
            <b/>
            <sz val="9"/>
            <color indexed="81"/>
            <rFont val="Tahoma"/>
            <family val="2"/>
          </rPr>
          <t>Becky Dzingeleski:</t>
        </r>
        <r>
          <rPr>
            <sz val="9"/>
            <color indexed="81"/>
            <rFont val="Tahoma"/>
            <family val="2"/>
          </rPr>
          <t xml:space="preserve">
Per FOD is a new Unit.  Contributions began in 2018</t>
        </r>
      </text>
    </comment>
    <comment ref="RQP19" authorId="0" shapeId="0" xr:uid="{95D50E1E-F2EC-4698-8D9D-E7D20E1F184E}">
      <text>
        <r>
          <rPr>
            <b/>
            <sz val="9"/>
            <color indexed="81"/>
            <rFont val="Tahoma"/>
            <family val="2"/>
          </rPr>
          <t>Becky Dzingeleski:</t>
        </r>
        <r>
          <rPr>
            <sz val="9"/>
            <color indexed="81"/>
            <rFont val="Tahoma"/>
            <family val="2"/>
          </rPr>
          <t xml:space="preserve">
Per FOD is a new Unit.  Contributions began in 2018</t>
        </r>
      </text>
    </comment>
    <comment ref="RQT19" authorId="0" shapeId="0" xr:uid="{F592A178-047A-4D02-92E2-0620C42014C9}">
      <text>
        <r>
          <rPr>
            <b/>
            <sz val="9"/>
            <color indexed="81"/>
            <rFont val="Tahoma"/>
            <family val="2"/>
          </rPr>
          <t>Becky Dzingeleski:</t>
        </r>
        <r>
          <rPr>
            <sz val="9"/>
            <color indexed="81"/>
            <rFont val="Tahoma"/>
            <family val="2"/>
          </rPr>
          <t xml:space="preserve">
Per FOD is a new Unit.  Contributions began in 2018</t>
        </r>
      </text>
    </comment>
    <comment ref="RQX19" authorId="0" shapeId="0" xr:uid="{93E4DAD9-89E2-421A-8A6C-1CC41B878C5A}">
      <text>
        <r>
          <rPr>
            <b/>
            <sz val="9"/>
            <color indexed="81"/>
            <rFont val="Tahoma"/>
            <family val="2"/>
          </rPr>
          <t>Becky Dzingeleski:</t>
        </r>
        <r>
          <rPr>
            <sz val="9"/>
            <color indexed="81"/>
            <rFont val="Tahoma"/>
            <family val="2"/>
          </rPr>
          <t xml:space="preserve">
Per FOD is a new Unit.  Contributions began in 2018</t>
        </r>
      </text>
    </comment>
    <comment ref="RRB19" authorId="0" shapeId="0" xr:uid="{2C55BCFD-4E6B-4E56-934E-E598BEE04C7A}">
      <text>
        <r>
          <rPr>
            <b/>
            <sz val="9"/>
            <color indexed="81"/>
            <rFont val="Tahoma"/>
            <family val="2"/>
          </rPr>
          <t>Becky Dzingeleski:</t>
        </r>
        <r>
          <rPr>
            <sz val="9"/>
            <color indexed="81"/>
            <rFont val="Tahoma"/>
            <family val="2"/>
          </rPr>
          <t xml:space="preserve">
Per FOD is a new Unit.  Contributions began in 2018</t>
        </r>
      </text>
    </comment>
    <comment ref="RRF19" authorId="0" shapeId="0" xr:uid="{FDA9F577-0ECF-48E4-B98B-1F4C2811B635}">
      <text>
        <r>
          <rPr>
            <b/>
            <sz val="9"/>
            <color indexed="81"/>
            <rFont val="Tahoma"/>
            <family val="2"/>
          </rPr>
          <t>Becky Dzingeleski:</t>
        </r>
        <r>
          <rPr>
            <sz val="9"/>
            <color indexed="81"/>
            <rFont val="Tahoma"/>
            <family val="2"/>
          </rPr>
          <t xml:space="preserve">
Per FOD is a new Unit.  Contributions began in 2018</t>
        </r>
      </text>
    </comment>
    <comment ref="RRJ19" authorId="0" shapeId="0" xr:uid="{8CB611FC-236E-4583-B72B-811264DBAD7B}">
      <text>
        <r>
          <rPr>
            <b/>
            <sz val="9"/>
            <color indexed="81"/>
            <rFont val="Tahoma"/>
            <family val="2"/>
          </rPr>
          <t>Becky Dzingeleski:</t>
        </r>
        <r>
          <rPr>
            <sz val="9"/>
            <color indexed="81"/>
            <rFont val="Tahoma"/>
            <family val="2"/>
          </rPr>
          <t xml:space="preserve">
Per FOD is a new Unit.  Contributions began in 2018</t>
        </r>
      </text>
    </comment>
    <comment ref="RRN19" authorId="0" shapeId="0" xr:uid="{8FEEB487-1106-4599-AD24-438D254B5D92}">
      <text>
        <r>
          <rPr>
            <b/>
            <sz val="9"/>
            <color indexed="81"/>
            <rFont val="Tahoma"/>
            <family val="2"/>
          </rPr>
          <t>Becky Dzingeleski:</t>
        </r>
        <r>
          <rPr>
            <sz val="9"/>
            <color indexed="81"/>
            <rFont val="Tahoma"/>
            <family val="2"/>
          </rPr>
          <t xml:space="preserve">
Per FOD is a new Unit.  Contributions began in 2018</t>
        </r>
      </text>
    </comment>
    <comment ref="RRR19" authorId="0" shapeId="0" xr:uid="{D0CBFD77-F602-4131-BB9C-0B726B9711EE}">
      <text>
        <r>
          <rPr>
            <b/>
            <sz val="9"/>
            <color indexed="81"/>
            <rFont val="Tahoma"/>
            <family val="2"/>
          </rPr>
          <t>Becky Dzingeleski:</t>
        </r>
        <r>
          <rPr>
            <sz val="9"/>
            <color indexed="81"/>
            <rFont val="Tahoma"/>
            <family val="2"/>
          </rPr>
          <t xml:space="preserve">
Per FOD is a new Unit.  Contributions began in 2018</t>
        </r>
      </text>
    </comment>
    <comment ref="RRV19" authorId="0" shapeId="0" xr:uid="{AD1721F7-93DB-4474-8416-274C0F77D98C}">
      <text>
        <r>
          <rPr>
            <b/>
            <sz val="9"/>
            <color indexed="81"/>
            <rFont val="Tahoma"/>
            <family val="2"/>
          </rPr>
          <t>Becky Dzingeleski:</t>
        </r>
        <r>
          <rPr>
            <sz val="9"/>
            <color indexed="81"/>
            <rFont val="Tahoma"/>
            <family val="2"/>
          </rPr>
          <t xml:space="preserve">
Per FOD is a new Unit.  Contributions began in 2018</t>
        </r>
      </text>
    </comment>
    <comment ref="RRZ19" authorId="0" shapeId="0" xr:uid="{5FACDCB9-8CD0-4987-BFA4-5679B142D5E0}">
      <text>
        <r>
          <rPr>
            <b/>
            <sz val="9"/>
            <color indexed="81"/>
            <rFont val="Tahoma"/>
            <family val="2"/>
          </rPr>
          <t>Becky Dzingeleski:</t>
        </r>
        <r>
          <rPr>
            <sz val="9"/>
            <color indexed="81"/>
            <rFont val="Tahoma"/>
            <family val="2"/>
          </rPr>
          <t xml:space="preserve">
Per FOD is a new Unit.  Contributions began in 2018</t>
        </r>
      </text>
    </comment>
    <comment ref="RSD19" authorId="0" shapeId="0" xr:uid="{7F7449D7-28CE-4995-B677-77A071F6D8F3}">
      <text>
        <r>
          <rPr>
            <b/>
            <sz val="9"/>
            <color indexed="81"/>
            <rFont val="Tahoma"/>
            <family val="2"/>
          </rPr>
          <t>Becky Dzingeleski:</t>
        </r>
        <r>
          <rPr>
            <sz val="9"/>
            <color indexed="81"/>
            <rFont val="Tahoma"/>
            <family val="2"/>
          </rPr>
          <t xml:space="preserve">
Per FOD is a new Unit.  Contributions began in 2018</t>
        </r>
      </text>
    </comment>
    <comment ref="RSH19" authorId="0" shapeId="0" xr:uid="{48110053-F1C0-4D41-B3DA-B99CB686721C}">
      <text>
        <r>
          <rPr>
            <b/>
            <sz val="9"/>
            <color indexed="81"/>
            <rFont val="Tahoma"/>
            <family val="2"/>
          </rPr>
          <t>Becky Dzingeleski:</t>
        </r>
        <r>
          <rPr>
            <sz val="9"/>
            <color indexed="81"/>
            <rFont val="Tahoma"/>
            <family val="2"/>
          </rPr>
          <t xml:space="preserve">
Per FOD is a new Unit.  Contributions began in 2018</t>
        </r>
      </text>
    </comment>
    <comment ref="RSL19" authorId="0" shapeId="0" xr:uid="{7A3FE5C9-99A9-4A6F-812E-D7245962B2A3}">
      <text>
        <r>
          <rPr>
            <b/>
            <sz val="9"/>
            <color indexed="81"/>
            <rFont val="Tahoma"/>
            <family val="2"/>
          </rPr>
          <t>Becky Dzingeleski:</t>
        </r>
        <r>
          <rPr>
            <sz val="9"/>
            <color indexed="81"/>
            <rFont val="Tahoma"/>
            <family val="2"/>
          </rPr>
          <t xml:space="preserve">
Per FOD is a new Unit.  Contributions began in 2018</t>
        </r>
      </text>
    </comment>
    <comment ref="RSP19" authorId="0" shapeId="0" xr:uid="{D92A1F29-3F2C-414F-BDA4-A41CD544E033}">
      <text>
        <r>
          <rPr>
            <b/>
            <sz val="9"/>
            <color indexed="81"/>
            <rFont val="Tahoma"/>
            <family val="2"/>
          </rPr>
          <t>Becky Dzingeleski:</t>
        </r>
        <r>
          <rPr>
            <sz val="9"/>
            <color indexed="81"/>
            <rFont val="Tahoma"/>
            <family val="2"/>
          </rPr>
          <t xml:space="preserve">
Per FOD is a new Unit.  Contributions began in 2018</t>
        </r>
      </text>
    </comment>
    <comment ref="RST19" authorId="0" shapeId="0" xr:uid="{3DE6161F-AD3F-49DD-9EE2-9B06BC1E891A}">
      <text>
        <r>
          <rPr>
            <b/>
            <sz val="9"/>
            <color indexed="81"/>
            <rFont val="Tahoma"/>
            <family val="2"/>
          </rPr>
          <t>Becky Dzingeleski:</t>
        </r>
        <r>
          <rPr>
            <sz val="9"/>
            <color indexed="81"/>
            <rFont val="Tahoma"/>
            <family val="2"/>
          </rPr>
          <t xml:space="preserve">
Per FOD is a new Unit.  Contributions began in 2018</t>
        </r>
      </text>
    </comment>
    <comment ref="RSX19" authorId="0" shapeId="0" xr:uid="{4D24BCC7-60F8-4080-8EF7-68B688FDF7B4}">
      <text>
        <r>
          <rPr>
            <b/>
            <sz val="9"/>
            <color indexed="81"/>
            <rFont val="Tahoma"/>
            <family val="2"/>
          </rPr>
          <t>Becky Dzingeleski:</t>
        </r>
        <r>
          <rPr>
            <sz val="9"/>
            <color indexed="81"/>
            <rFont val="Tahoma"/>
            <family val="2"/>
          </rPr>
          <t xml:space="preserve">
Per FOD is a new Unit.  Contributions began in 2018</t>
        </r>
      </text>
    </comment>
    <comment ref="RTB19" authorId="0" shapeId="0" xr:uid="{2F774359-EABF-4AA1-BC71-1FE8D7E8C40E}">
      <text>
        <r>
          <rPr>
            <b/>
            <sz val="9"/>
            <color indexed="81"/>
            <rFont val="Tahoma"/>
            <family val="2"/>
          </rPr>
          <t>Becky Dzingeleski:</t>
        </r>
        <r>
          <rPr>
            <sz val="9"/>
            <color indexed="81"/>
            <rFont val="Tahoma"/>
            <family val="2"/>
          </rPr>
          <t xml:space="preserve">
Per FOD is a new Unit.  Contributions began in 2018</t>
        </r>
      </text>
    </comment>
    <comment ref="RTF19" authorId="0" shapeId="0" xr:uid="{A04C52A3-A085-4776-879C-D0E7A28D3296}">
      <text>
        <r>
          <rPr>
            <b/>
            <sz val="9"/>
            <color indexed="81"/>
            <rFont val="Tahoma"/>
            <family val="2"/>
          </rPr>
          <t>Becky Dzingeleski:</t>
        </r>
        <r>
          <rPr>
            <sz val="9"/>
            <color indexed="81"/>
            <rFont val="Tahoma"/>
            <family val="2"/>
          </rPr>
          <t xml:space="preserve">
Per FOD is a new Unit.  Contributions began in 2018</t>
        </r>
      </text>
    </comment>
    <comment ref="RTJ19" authorId="0" shapeId="0" xr:uid="{5F9EC5F4-3B03-4034-A0EF-308F028D2095}">
      <text>
        <r>
          <rPr>
            <b/>
            <sz val="9"/>
            <color indexed="81"/>
            <rFont val="Tahoma"/>
            <family val="2"/>
          </rPr>
          <t>Becky Dzingeleski:</t>
        </r>
        <r>
          <rPr>
            <sz val="9"/>
            <color indexed="81"/>
            <rFont val="Tahoma"/>
            <family val="2"/>
          </rPr>
          <t xml:space="preserve">
Per FOD is a new Unit.  Contributions began in 2018</t>
        </r>
      </text>
    </comment>
    <comment ref="RTN19" authorId="0" shapeId="0" xr:uid="{EEF6F0A0-5312-45DE-9650-8BEECC6B8648}">
      <text>
        <r>
          <rPr>
            <b/>
            <sz val="9"/>
            <color indexed="81"/>
            <rFont val="Tahoma"/>
            <family val="2"/>
          </rPr>
          <t>Becky Dzingeleski:</t>
        </r>
        <r>
          <rPr>
            <sz val="9"/>
            <color indexed="81"/>
            <rFont val="Tahoma"/>
            <family val="2"/>
          </rPr>
          <t xml:space="preserve">
Per FOD is a new Unit.  Contributions began in 2018</t>
        </r>
      </text>
    </comment>
    <comment ref="RTR19" authorId="0" shapeId="0" xr:uid="{7A9ED00B-BBF4-4D2B-8434-00A06B94EE73}">
      <text>
        <r>
          <rPr>
            <b/>
            <sz val="9"/>
            <color indexed="81"/>
            <rFont val="Tahoma"/>
            <family val="2"/>
          </rPr>
          <t>Becky Dzingeleski:</t>
        </r>
        <r>
          <rPr>
            <sz val="9"/>
            <color indexed="81"/>
            <rFont val="Tahoma"/>
            <family val="2"/>
          </rPr>
          <t xml:space="preserve">
Per FOD is a new Unit.  Contributions began in 2018</t>
        </r>
      </text>
    </comment>
    <comment ref="RTV19" authorId="0" shapeId="0" xr:uid="{91EFBCE4-1086-4378-A2D7-B44FB3FECFA5}">
      <text>
        <r>
          <rPr>
            <b/>
            <sz val="9"/>
            <color indexed="81"/>
            <rFont val="Tahoma"/>
            <family val="2"/>
          </rPr>
          <t>Becky Dzingeleski:</t>
        </r>
        <r>
          <rPr>
            <sz val="9"/>
            <color indexed="81"/>
            <rFont val="Tahoma"/>
            <family val="2"/>
          </rPr>
          <t xml:space="preserve">
Per FOD is a new Unit.  Contributions began in 2018</t>
        </r>
      </text>
    </comment>
    <comment ref="RTZ19" authorId="0" shapeId="0" xr:uid="{C29BAD32-6842-439F-BE2E-36773897979D}">
      <text>
        <r>
          <rPr>
            <b/>
            <sz val="9"/>
            <color indexed="81"/>
            <rFont val="Tahoma"/>
            <family val="2"/>
          </rPr>
          <t>Becky Dzingeleski:</t>
        </r>
        <r>
          <rPr>
            <sz val="9"/>
            <color indexed="81"/>
            <rFont val="Tahoma"/>
            <family val="2"/>
          </rPr>
          <t xml:space="preserve">
Per FOD is a new Unit.  Contributions began in 2018</t>
        </r>
      </text>
    </comment>
    <comment ref="RUD19" authorId="0" shapeId="0" xr:uid="{957B2C7E-FBD8-42E0-AB19-28614A9E0635}">
      <text>
        <r>
          <rPr>
            <b/>
            <sz val="9"/>
            <color indexed="81"/>
            <rFont val="Tahoma"/>
            <family val="2"/>
          </rPr>
          <t>Becky Dzingeleski:</t>
        </r>
        <r>
          <rPr>
            <sz val="9"/>
            <color indexed="81"/>
            <rFont val="Tahoma"/>
            <family val="2"/>
          </rPr>
          <t xml:space="preserve">
Per FOD is a new Unit.  Contributions began in 2018</t>
        </r>
      </text>
    </comment>
    <comment ref="RUH19" authorId="0" shapeId="0" xr:uid="{4DAE9D25-6925-4241-9DE2-48756FA4E7AC}">
      <text>
        <r>
          <rPr>
            <b/>
            <sz val="9"/>
            <color indexed="81"/>
            <rFont val="Tahoma"/>
            <family val="2"/>
          </rPr>
          <t>Becky Dzingeleski:</t>
        </r>
        <r>
          <rPr>
            <sz val="9"/>
            <color indexed="81"/>
            <rFont val="Tahoma"/>
            <family val="2"/>
          </rPr>
          <t xml:space="preserve">
Per FOD is a new Unit.  Contributions began in 2018</t>
        </r>
      </text>
    </comment>
    <comment ref="RUL19" authorId="0" shapeId="0" xr:uid="{DEFDC111-6DD5-4A6D-A93C-39963F14FE5A}">
      <text>
        <r>
          <rPr>
            <b/>
            <sz val="9"/>
            <color indexed="81"/>
            <rFont val="Tahoma"/>
            <family val="2"/>
          </rPr>
          <t>Becky Dzingeleski:</t>
        </r>
        <r>
          <rPr>
            <sz val="9"/>
            <color indexed="81"/>
            <rFont val="Tahoma"/>
            <family val="2"/>
          </rPr>
          <t xml:space="preserve">
Per FOD is a new Unit.  Contributions began in 2018</t>
        </r>
      </text>
    </comment>
    <comment ref="RUP19" authorId="0" shapeId="0" xr:uid="{F66A9EE2-5828-4FBB-A4B3-E72D151C0745}">
      <text>
        <r>
          <rPr>
            <b/>
            <sz val="9"/>
            <color indexed="81"/>
            <rFont val="Tahoma"/>
            <family val="2"/>
          </rPr>
          <t>Becky Dzingeleski:</t>
        </r>
        <r>
          <rPr>
            <sz val="9"/>
            <color indexed="81"/>
            <rFont val="Tahoma"/>
            <family val="2"/>
          </rPr>
          <t xml:space="preserve">
Per FOD is a new Unit.  Contributions began in 2018</t>
        </r>
      </text>
    </comment>
    <comment ref="RUT19" authorId="0" shapeId="0" xr:uid="{709DAA35-7CAC-4488-898E-19ED8174D495}">
      <text>
        <r>
          <rPr>
            <b/>
            <sz val="9"/>
            <color indexed="81"/>
            <rFont val="Tahoma"/>
            <family val="2"/>
          </rPr>
          <t>Becky Dzingeleski:</t>
        </r>
        <r>
          <rPr>
            <sz val="9"/>
            <color indexed="81"/>
            <rFont val="Tahoma"/>
            <family val="2"/>
          </rPr>
          <t xml:space="preserve">
Per FOD is a new Unit.  Contributions began in 2018</t>
        </r>
      </text>
    </comment>
    <comment ref="RUX19" authorId="0" shapeId="0" xr:uid="{F4A5A464-1F95-4788-80A3-45592E218466}">
      <text>
        <r>
          <rPr>
            <b/>
            <sz val="9"/>
            <color indexed="81"/>
            <rFont val="Tahoma"/>
            <family val="2"/>
          </rPr>
          <t>Becky Dzingeleski:</t>
        </r>
        <r>
          <rPr>
            <sz val="9"/>
            <color indexed="81"/>
            <rFont val="Tahoma"/>
            <family val="2"/>
          </rPr>
          <t xml:space="preserve">
Per FOD is a new Unit.  Contributions began in 2018</t>
        </r>
      </text>
    </comment>
    <comment ref="RVB19" authorId="0" shapeId="0" xr:uid="{75539C28-C703-4CD9-A34B-DE4D8DDC7932}">
      <text>
        <r>
          <rPr>
            <b/>
            <sz val="9"/>
            <color indexed="81"/>
            <rFont val="Tahoma"/>
            <family val="2"/>
          </rPr>
          <t>Becky Dzingeleski:</t>
        </r>
        <r>
          <rPr>
            <sz val="9"/>
            <color indexed="81"/>
            <rFont val="Tahoma"/>
            <family val="2"/>
          </rPr>
          <t xml:space="preserve">
Per FOD is a new Unit.  Contributions began in 2018</t>
        </r>
      </text>
    </comment>
    <comment ref="RVF19" authorId="0" shapeId="0" xr:uid="{E0775EC3-B455-41FE-9AEA-92662D1A4678}">
      <text>
        <r>
          <rPr>
            <b/>
            <sz val="9"/>
            <color indexed="81"/>
            <rFont val="Tahoma"/>
            <family val="2"/>
          </rPr>
          <t>Becky Dzingeleski:</t>
        </r>
        <r>
          <rPr>
            <sz val="9"/>
            <color indexed="81"/>
            <rFont val="Tahoma"/>
            <family val="2"/>
          </rPr>
          <t xml:space="preserve">
Per FOD is a new Unit.  Contributions began in 2018</t>
        </r>
      </text>
    </comment>
    <comment ref="RVJ19" authorId="0" shapeId="0" xr:uid="{F60B8C15-12E5-4972-A2FA-792B18CECC4E}">
      <text>
        <r>
          <rPr>
            <b/>
            <sz val="9"/>
            <color indexed="81"/>
            <rFont val="Tahoma"/>
            <family val="2"/>
          </rPr>
          <t>Becky Dzingeleski:</t>
        </r>
        <r>
          <rPr>
            <sz val="9"/>
            <color indexed="81"/>
            <rFont val="Tahoma"/>
            <family val="2"/>
          </rPr>
          <t xml:space="preserve">
Per FOD is a new Unit.  Contributions began in 2018</t>
        </r>
      </text>
    </comment>
    <comment ref="RVN19" authorId="0" shapeId="0" xr:uid="{80F1FA3E-52D6-4539-823E-D63DA4B48FE5}">
      <text>
        <r>
          <rPr>
            <b/>
            <sz val="9"/>
            <color indexed="81"/>
            <rFont val="Tahoma"/>
            <family val="2"/>
          </rPr>
          <t>Becky Dzingeleski:</t>
        </r>
        <r>
          <rPr>
            <sz val="9"/>
            <color indexed="81"/>
            <rFont val="Tahoma"/>
            <family val="2"/>
          </rPr>
          <t xml:space="preserve">
Per FOD is a new Unit.  Contributions began in 2018</t>
        </r>
      </text>
    </comment>
    <comment ref="RVR19" authorId="0" shapeId="0" xr:uid="{9914BFD4-0203-4966-A702-BB93514CAAB0}">
      <text>
        <r>
          <rPr>
            <b/>
            <sz val="9"/>
            <color indexed="81"/>
            <rFont val="Tahoma"/>
            <family val="2"/>
          </rPr>
          <t>Becky Dzingeleski:</t>
        </r>
        <r>
          <rPr>
            <sz val="9"/>
            <color indexed="81"/>
            <rFont val="Tahoma"/>
            <family val="2"/>
          </rPr>
          <t xml:space="preserve">
Per FOD is a new Unit.  Contributions began in 2018</t>
        </r>
      </text>
    </comment>
    <comment ref="RVV19" authorId="0" shapeId="0" xr:uid="{55C413C5-C78F-4CF2-949C-007CF87469F0}">
      <text>
        <r>
          <rPr>
            <b/>
            <sz val="9"/>
            <color indexed="81"/>
            <rFont val="Tahoma"/>
            <family val="2"/>
          </rPr>
          <t>Becky Dzingeleski:</t>
        </r>
        <r>
          <rPr>
            <sz val="9"/>
            <color indexed="81"/>
            <rFont val="Tahoma"/>
            <family val="2"/>
          </rPr>
          <t xml:space="preserve">
Per FOD is a new Unit.  Contributions began in 2018</t>
        </r>
      </text>
    </comment>
    <comment ref="RVZ19" authorId="0" shapeId="0" xr:uid="{C4C27B6B-27B1-4D9C-993B-95E7C47A59B0}">
      <text>
        <r>
          <rPr>
            <b/>
            <sz val="9"/>
            <color indexed="81"/>
            <rFont val="Tahoma"/>
            <family val="2"/>
          </rPr>
          <t>Becky Dzingeleski:</t>
        </r>
        <r>
          <rPr>
            <sz val="9"/>
            <color indexed="81"/>
            <rFont val="Tahoma"/>
            <family val="2"/>
          </rPr>
          <t xml:space="preserve">
Per FOD is a new Unit.  Contributions began in 2018</t>
        </r>
      </text>
    </comment>
    <comment ref="RWD19" authorId="0" shapeId="0" xr:uid="{C39F03F2-6F4C-412E-AA29-0DFD3B72BD6F}">
      <text>
        <r>
          <rPr>
            <b/>
            <sz val="9"/>
            <color indexed="81"/>
            <rFont val="Tahoma"/>
            <family val="2"/>
          </rPr>
          <t>Becky Dzingeleski:</t>
        </r>
        <r>
          <rPr>
            <sz val="9"/>
            <color indexed="81"/>
            <rFont val="Tahoma"/>
            <family val="2"/>
          </rPr>
          <t xml:space="preserve">
Per FOD is a new Unit.  Contributions began in 2018</t>
        </r>
      </text>
    </comment>
    <comment ref="RWH19" authorId="0" shapeId="0" xr:uid="{6B3B25F3-037D-46D1-A7A7-513D3BC6C9C6}">
      <text>
        <r>
          <rPr>
            <b/>
            <sz val="9"/>
            <color indexed="81"/>
            <rFont val="Tahoma"/>
            <family val="2"/>
          </rPr>
          <t>Becky Dzingeleski:</t>
        </r>
        <r>
          <rPr>
            <sz val="9"/>
            <color indexed="81"/>
            <rFont val="Tahoma"/>
            <family val="2"/>
          </rPr>
          <t xml:space="preserve">
Per FOD is a new Unit.  Contributions began in 2018</t>
        </r>
      </text>
    </comment>
    <comment ref="RWL19" authorId="0" shapeId="0" xr:uid="{3DB89E65-24AE-4946-9A3F-5F3DE28B73CE}">
      <text>
        <r>
          <rPr>
            <b/>
            <sz val="9"/>
            <color indexed="81"/>
            <rFont val="Tahoma"/>
            <family val="2"/>
          </rPr>
          <t>Becky Dzingeleski:</t>
        </r>
        <r>
          <rPr>
            <sz val="9"/>
            <color indexed="81"/>
            <rFont val="Tahoma"/>
            <family val="2"/>
          </rPr>
          <t xml:space="preserve">
Per FOD is a new Unit.  Contributions began in 2018</t>
        </r>
      </text>
    </comment>
    <comment ref="RWP19" authorId="0" shapeId="0" xr:uid="{D14F00C8-B1BC-48A2-B81B-0F81FB74F7A1}">
      <text>
        <r>
          <rPr>
            <b/>
            <sz val="9"/>
            <color indexed="81"/>
            <rFont val="Tahoma"/>
            <family val="2"/>
          </rPr>
          <t>Becky Dzingeleski:</t>
        </r>
        <r>
          <rPr>
            <sz val="9"/>
            <color indexed="81"/>
            <rFont val="Tahoma"/>
            <family val="2"/>
          </rPr>
          <t xml:space="preserve">
Per FOD is a new Unit.  Contributions began in 2018</t>
        </r>
      </text>
    </comment>
    <comment ref="RWT19" authorId="0" shapeId="0" xr:uid="{ED833D8C-FF0B-487C-99C6-749F11B4A921}">
      <text>
        <r>
          <rPr>
            <b/>
            <sz val="9"/>
            <color indexed="81"/>
            <rFont val="Tahoma"/>
            <family val="2"/>
          </rPr>
          <t>Becky Dzingeleski:</t>
        </r>
        <r>
          <rPr>
            <sz val="9"/>
            <color indexed="81"/>
            <rFont val="Tahoma"/>
            <family val="2"/>
          </rPr>
          <t xml:space="preserve">
Per FOD is a new Unit.  Contributions began in 2018</t>
        </r>
      </text>
    </comment>
    <comment ref="RWX19" authorId="0" shapeId="0" xr:uid="{91DC646E-DBC9-442C-B05F-2EE6F689A94A}">
      <text>
        <r>
          <rPr>
            <b/>
            <sz val="9"/>
            <color indexed="81"/>
            <rFont val="Tahoma"/>
            <family val="2"/>
          </rPr>
          <t>Becky Dzingeleski:</t>
        </r>
        <r>
          <rPr>
            <sz val="9"/>
            <color indexed="81"/>
            <rFont val="Tahoma"/>
            <family val="2"/>
          </rPr>
          <t xml:space="preserve">
Per FOD is a new Unit.  Contributions began in 2018</t>
        </r>
      </text>
    </comment>
    <comment ref="RXB19" authorId="0" shapeId="0" xr:uid="{F0E4CFFF-45FA-4189-9D18-50EE2ED84F51}">
      <text>
        <r>
          <rPr>
            <b/>
            <sz val="9"/>
            <color indexed="81"/>
            <rFont val="Tahoma"/>
            <family val="2"/>
          </rPr>
          <t>Becky Dzingeleski:</t>
        </r>
        <r>
          <rPr>
            <sz val="9"/>
            <color indexed="81"/>
            <rFont val="Tahoma"/>
            <family val="2"/>
          </rPr>
          <t xml:space="preserve">
Per FOD is a new Unit.  Contributions began in 2018</t>
        </r>
      </text>
    </comment>
    <comment ref="RXF19" authorId="0" shapeId="0" xr:uid="{111A5DE2-28B0-4327-901D-19B7CBB36D5A}">
      <text>
        <r>
          <rPr>
            <b/>
            <sz val="9"/>
            <color indexed="81"/>
            <rFont val="Tahoma"/>
            <family val="2"/>
          </rPr>
          <t>Becky Dzingeleski:</t>
        </r>
        <r>
          <rPr>
            <sz val="9"/>
            <color indexed="81"/>
            <rFont val="Tahoma"/>
            <family val="2"/>
          </rPr>
          <t xml:space="preserve">
Per FOD is a new Unit.  Contributions began in 2018</t>
        </r>
      </text>
    </comment>
    <comment ref="RXJ19" authorId="0" shapeId="0" xr:uid="{033C84EB-B21D-4726-8533-FAA1B87C3C59}">
      <text>
        <r>
          <rPr>
            <b/>
            <sz val="9"/>
            <color indexed="81"/>
            <rFont val="Tahoma"/>
            <family val="2"/>
          </rPr>
          <t>Becky Dzingeleski:</t>
        </r>
        <r>
          <rPr>
            <sz val="9"/>
            <color indexed="81"/>
            <rFont val="Tahoma"/>
            <family val="2"/>
          </rPr>
          <t xml:space="preserve">
Per FOD is a new Unit.  Contributions began in 2018</t>
        </r>
      </text>
    </comment>
    <comment ref="RXN19" authorId="0" shapeId="0" xr:uid="{BECC8CCE-DF6D-4A18-96B3-7EE60D15F1CC}">
      <text>
        <r>
          <rPr>
            <b/>
            <sz val="9"/>
            <color indexed="81"/>
            <rFont val="Tahoma"/>
            <family val="2"/>
          </rPr>
          <t>Becky Dzingeleski:</t>
        </r>
        <r>
          <rPr>
            <sz val="9"/>
            <color indexed="81"/>
            <rFont val="Tahoma"/>
            <family val="2"/>
          </rPr>
          <t xml:space="preserve">
Per FOD is a new Unit.  Contributions began in 2018</t>
        </r>
      </text>
    </comment>
    <comment ref="RXR19" authorId="0" shapeId="0" xr:uid="{9234F0EC-7F28-41A9-9316-199819527339}">
      <text>
        <r>
          <rPr>
            <b/>
            <sz val="9"/>
            <color indexed="81"/>
            <rFont val="Tahoma"/>
            <family val="2"/>
          </rPr>
          <t>Becky Dzingeleski:</t>
        </r>
        <r>
          <rPr>
            <sz val="9"/>
            <color indexed="81"/>
            <rFont val="Tahoma"/>
            <family val="2"/>
          </rPr>
          <t xml:space="preserve">
Per FOD is a new Unit.  Contributions began in 2018</t>
        </r>
      </text>
    </comment>
    <comment ref="RXV19" authorId="0" shapeId="0" xr:uid="{E045A380-2D0A-4016-B51D-A236338669B0}">
      <text>
        <r>
          <rPr>
            <b/>
            <sz val="9"/>
            <color indexed="81"/>
            <rFont val="Tahoma"/>
            <family val="2"/>
          </rPr>
          <t>Becky Dzingeleski:</t>
        </r>
        <r>
          <rPr>
            <sz val="9"/>
            <color indexed="81"/>
            <rFont val="Tahoma"/>
            <family val="2"/>
          </rPr>
          <t xml:space="preserve">
Per FOD is a new Unit.  Contributions began in 2018</t>
        </r>
      </text>
    </comment>
    <comment ref="RXZ19" authorId="0" shapeId="0" xr:uid="{1BBF66CE-E28C-434C-9321-2CD6D02642F9}">
      <text>
        <r>
          <rPr>
            <b/>
            <sz val="9"/>
            <color indexed="81"/>
            <rFont val="Tahoma"/>
            <family val="2"/>
          </rPr>
          <t>Becky Dzingeleski:</t>
        </r>
        <r>
          <rPr>
            <sz val="9"/>
            <color indexed="81"/>
            <rFont val="Tahoma"/>
            <family val="2"/>
          </rPr>
          <t xml:space="preserve">
Per FOD is a new Unit.  Contributions began in 2018</t>
        </r>
      </text>
    </comment>
    <comment ref="RYD19" authorId="0" shapeId="0" xr:uid="{BA0E3E87-DC1D-4D63-AFC5-D0C940D07C60}">
      <text>
        <r>
          <rPr>
            <b/>
            <sz val="9"/>
            <color indexed="81"/>
            <rFont val="Tahoma"/>
            <family val="2"/>
          </rPr>
          <t>Becky Dzingeleski:</t>
        </r>
        <r>
          <rPr>
            <sz val="9"/>
            <color indexed="81"/>
            <rFont val="Tahoma"/>
            <family val="2"/>
          </rPr>
          <t xml:space="preserve">
Per FOD is a new Unit.  Contributions began in 2018</t>
        </r>
      </text>
    </comment>
    <comment ref="RYH19" authorId="0" shapeId="0" xr:uid="{A0B21DA0-FBED-4BE9-840E-7F7ABAEF29F5}">
      <text>
        <r>
          <rPr>
            <b/>
            <sz val="9"/>
            <color indexed="81"/>
            <rFont val="Tahoma"/>
            <family val="2"/>
          </rPr>
          <t>Becky Dzingeleski:</t>
        </r>
        <r>
          <rPr>
            <sz val="9"/>
            <color indexed="81"/>
            <rFont val="Tahoma"/>
            <family val="2"/>
          </rPr>
          <t xml:space="preserve">
Per FOD is a new Unit.  Contributions began in 2018</t>
        </r>
      </text>
    </comment>
    <comment ref="RYL19" authorId="0" shapeId="0" xr:uid="{F0B8FC96-691B-4BEC-8054-65E69C88DD4A}">
      <text>
        <r>
          <rPr>
            <b/>
            <sz val="9"/>
            <color indexed="81"/>
            <rFont val="Tahoma"/>
            <family val="2"/>
          </rPr>
          <t>Becky Dzingeleski:</t>
        </r>
        <r>
          <rPr>
            <sz val="9"/>
            <color indexed="81"/>
            <rFont val="Tahoma"/>
            <family val="2"/>
          </rPr>
          <t xml:space="preserve">
Per FOD is a new Unit.  Contributions began in 2018</t>
        </r>
      </text>
    </comment>
    <comment ref="RYP19" authorId="0" shapeId="0" xr:uid="{8B3D32B8-60ED-4F60-8D32-1EE7E91FD4DF}">
      <text>
        <r>
          <rPr>
            <b/>
            <sz val="9"/>
            <color indexed="81"/>
            <rFont val="Tahoma"/>
            <family val="2"/>
          </rPr>
          <t>Becky Dzingeleski:</t>
        </r>
        <r>
          <rPr>
            <sz val="9"/>
            <color indexed="81"/>
            <rFont val="Tahoma"/>
            <family val="2"/>
          </rPr>
          <t xml:space="preserve">
Per FOD is a new Unit.  Contributions began in 2018</t>
        </r>
      </text>
    </comment>
    <comment ref="RYT19" authorId="0" shapeId="0" xr:uid="{46B3827B-D65C-4A09-A6E8-B33518FEB823}">
      <text>
        <r>
          <rPr>
            <b/>
            <sz val="9"/>
            <color indexed="81"/>
            <rFont val="Tahoma"/>
            <family val="2"/>
          </rPr>
          <t>Becky Dzingeleski:</t>
        </r>
        <r>
          <rPr>
            <sz val="9"/>
            <color indexed="81"/>
            <rFont val="Tahoma"/>
            <family val="2"/>
          </rPr>
          <t xml:space="preserve">
Per FOD is a new Unit.  Contributions began in 2018</t>
        </r>
      </text>
    </comment>
    <comment ref="RYX19" authorId="0" shapeId="0" xr:uid="{DBCBF84F-F496-452A-AB8C-67F21DAEFC65}">
      <text>
        <r>
          <rPr>
            <b/>
            <sz val="9"/>
            <color indexed="81"/>
            <rFont val="Tahoma"/>
            <family val="2"/>
          </rPr>
          <t>Becky Dzingeleski:</t>
        </r>
        <r>
          <rPr>
            <sz val="9"/>
            <color indexed="81"/>
            <rFont val="Tahoma"/>
            <family val="2"/>
          </rPr>
          <t xml:space="preserve">
Per FOD is a new Unit.  Contributions began in 2018</t>
        </r>
      </text>
    </comment>
    <comment ref="RZB19" authorId="0" shapeId="0" xr:uid="{4D1DA0F7-514C-414E-8409-9BC90D93CA9D}">
      <text>
        <r>
          <rPr>
            <b/>
            <sz val="9"/>
            <color indexed="81"/>
            <rFont val="Tahoma"/>
            <family val="2"/>
          </rPr>
          <t>Becky Dzingeleski:</t>
        </r>
        <r>
          <rPr>
            <sz val="9"/>
            <color indexed="81"/>
            <rFont val="Tahoma"/>
            <family val="2"/>
          </rPr>
          <t xml:space="preserve">
Per FOD is a new Unit.  Contributions began in 2018</t>
        </r>
      </text>
    </comment>
    <comment ref="RZF19" authorId="0" shapeId="0" xr:uid="{84EF29D3-DFF1-43A6-B94C-A7CD5D9115DD}">
      <text>
        <r>
          <rPr>
            <b/>
            <sz val="9"/>
            <color indexed="81"/>
            <rFont val="Tahoma"/>
            <family val="2"/>
          </rPr>
          <t>Becky Dzingeleski:</t>
        </r>
        <r>
          <rPr>
            <sz val="9"/>
            <color indexed="81"/>
            <rFont val="Tahoma"/>
            <family val="2"/>
          </rPr>
          <t xml:space="preserve">
Per FOD is a new Unit.  Contributions began in 2018</t>
        </r>
      </text>
    </comment>
    <comment ref="RZJ19" authorId="0" shapeId="0" xr:uid="{905F8274-4512-410E-AD2A-665F987B8DF5}">
      <text>
        <r>
          <rPr>
            <b/>
            <sz val="9"/>
            <color indexed="81"/>
            <rFont val="Tahoma"/>
            <family val="2"/>
          </rPr>
          <t>Becky Dzingeleski:</t>
        </r>
        <r>
          <rPr>
            <sz val="9"/>
            <color indexed="81"/>
            <rFont val="Tahoma"/>
            <family val="2"/>
          </rPr>
          <t xml:space="preserve">
Per FOD is a new Unit.  Contributions began in 2018</t>
        </r>
      </text>
    </comment>
    <comment ref="RZN19" authorId="0" shapeId="0" xr:uid="{3932AD78-D83B-43C4-A4ED-CA1892A794F2}">
      <text>
        <r>
          <rPr>
            <b/>
            <sz val="9"/>
            <color indexed="81"/>
            <rFont val="Tahoma"/>
            <family val="2"/>
          </rPr>
          <t>Becky Dzingeleski:</t>
        </r>
        <r>
          <rPr>
            <sz val="9"/>
            <color indexed="81"/>
            <rFont val="Tahoma"/>
            <family val="2"/>
          </rPr>
          <t xml:space="preserve">
Per FOD is a new Unit.  Contributions began in 2018</t>
        </r>
      </text>
    </comment>
    <comment ref="RZR19" authorId="0" shapeId="0" xr:uid="{DADBE365-F432-41E7-9E36-7C80989B8802}">
      <text>
        <r>
          <rPr>
            <b/>
            <sz val="9"/>
            <color indexed="81"/>
            <rFont val="Tahoma"/>
            <family val="2"/>
          </rPr>
          <t>Becky Dzingeleski:</t>
        </r>
        <r>
          <rPr>
            <sz val="9"/>
            <color indexed="81"/>
            <rFont val="Tahoma"/>
            <family val="2"/>
          </rPr>
          <t xml:space="preserve">
Per FOD is a new Unit.  Contributions began in 2018</t>
        </r>
      </text>
    </comment>
    <comment ref="RZV19" authorId="0" shapeId="0" xr:uid="{60A6AF14-C736-41F8-B563-A15C28C77118}">
      <text>
        <r>
          <rPr>
            <b/>
            <sz val="9"/>
            <color indexed="81"/>
            <rFont val="Tahoma"/>
            <family val="2"/>
          </rPr>
          <t>Becky Dzingeleski:</t>
        </r>
        <r>
          <rPr>
            <sz val="9"/>
            <color indexed="81"/>
            <rFont val="Tahoma"/>
            <family val="2"/>
          </rPr>
          <t xml:space="preserve">
Per FOD is a new Unit.  Contributions began in 2018</t>
        </r>
      </text>
    </comment>
    <comment ref="RZZ19" authorId="0" shapeId="0" xr:uid="{8336C065-CED1-46F7-A63E-235D92FBBC9A}">
      <text>
        <r>
          <rPr>
            <b/>
            <sz val="9"/>
            <color indexed="81"/>
            <rFont val="Tahoma"/>
            <family val="2"/>
          </rPr>
          <t>Becky Dzingeleski:</t>
        </r>
        <r>
          <rPr>
            <sz val="9"/>
            <color indexed="81"/>
            <rFont val="Tahoma"/>
            <family val="2"/>
          </rPr>
          <t xml:space="preserve">
Per FOD is a new Unit.  Contributions began in 2018</t>
        </r>
      </text>
    </comment>
    <comment ref="SAD19" authorId="0" shapeId="0" xr:uid="{6CDD50FA-3A53-44DC-80EA-099A2780C2E4}">
      <text>
        <r>
          <rPr>
            <b/>
            <sz val="9"/>
            <color indexed="81"/>
            <rFont val="Tahoma"/>
            <family val="2"/>
          </rPr>
          <t>Becky Dzingeleski:</t>
        </r>
        <r>
          <rPr>
            <sz val="9"/>
            <color indexed="81"/>
            <rFont val="Tahoma"/>
            <family val="2"/>
          </rPr>
          <t xml:space="preserve">
Per FOD is a new Unit.  Contributions began in 2018</t>
        </r>
      </text>
    </comment>
    <comment ref="SAH19" authorId="0" shapeId="0" xr:uid="{B3F5F670-18AC-4836-ADB9-EB6BCACB7261}">
      <text>
        <r>
          <rPr>
            <b/>
            <sz val="9"/>
            <color indexed="81"/>
            <rFont val="Tahoma"/>
            <family val="2"/>
          </rPr>
          <t>Becky Dzingeleski:</t>
        </r>
        <r>
          <rPr>
            <sz val="9"/>
            <color indexed="81"/>
            <rFont val="Tahoma"/>
            <family val="2"/>
          </rPr>
          <t xml:space="preserve">
Per FOD is a new Unit.  Contributions began in 2018</t>
        </r>
      </text>
    </comment>
    <comment ref="SAL19" authorId="0" shapeId="0" xr:uid="{35CDD44F-DF68-4240-A339-B7A871A8227E}">
      <text>
        <r>
          <rPr>
            <b/>
            <sz val="9"/>
            <color indexed="81"/>
            <rFont val="Tahoma"/>
            <family val="2"/>
          </rPr>
          <t>Becky Dzingeleski:</t>
        </r>
        <r>
          <rPr>
            <sz val="9"/>
            <color indexed="81"/>
            <rFont val="Tahoma"/>
            <family val="2"/>
          </rPr>
          <t xml:space="preserve">
Per FOD is a new Unit.  Contributions began in 2018</t>
        </r>
      </text>
    </comment>
    <comment ref="SAP19" authorId="0" shapeId="0" xr:uid="{481F85F4-503F-4431-BCFF-BC7AF2F6A08E}">
      <text>
        <r>
          <rPr>
            <b/>
            <sz val="9"/>
            <color indexed="81"/>
            <rFont val="Tahoma"/>
            <family val="2"/>
          </rPr>
          <t>Becky Dzingeleski:</t>
        </r>
        <r>
          <rPr>
            <sz val="9"/>
            <color indexed="81"/>
            <rFont val="Tahoma"/>
            <family val="2"/>
          </rPr>
          <t xml:space="preserve">
Per FOD is a new Unit.  Contributions began in 2018</t>
        </r>
      </text>
    </comment>
    <comment ref="SAT19" authorId="0" shapeId="0" xr:uid="{56B24CA3-79FB-4175-AB81-0500A0FF4AFE}">
      <text>
        <r>
          <rPr>
            <b/>
            <sz val="9"/>
            <color indexed="81"/>
            <rFont val="Tahoma"/>
            <family val="2"/>
          </rPr>
          <t>Becky Dzingeleski:</t>
        </r>
        <r>
          <rPr>
            <sz val="9"/>
            <color indexed="81"/>
            <rFont val="Tahoma"/>
            <family val="2"/>
          </rPr>
          <t xml:space="preserve">
Per FOD is a new Unit.  Contributions began in 2018</t>
        </r>
      </text>
    </comment>
    <comment ref="SAX19" authorId="0" shapeId="0" xr:uid="{7059B334-22F4-4C28-854F-6380D0165559}">
      <text>
        <r>
          <rPr>
            <b/>
            <sz val="9"/>
            <color indexed="81"/>
            <rFont val="Tahoma"/>
            <family val="2"/>
          </rPr>
          <t>Becky Dzingeleski:</t>
        </r>
        <r>
          <rPr>
            <sz val="9"/>
            <color indexed="81"/>
            <rFont val="Tahoma"/>
            <family val="2"/>
          </rPr>
          <t xml:space="preserve">
Per FOD is a new Unit.  Contributions began in 2018</t>
        </r>
      </text>
    </comment>
    <comment ref="SBB19" authorId="0" shapeId="0" xr:uid="{27A727F3-A671-4965-990A-414D70D91251}">
      <text>
        <r>
          <rPr>
            <b/>
            <sz val="9"/>
            <color indexed="81"/>
            <rFont val="Tahoma"/>
            <family val="2"/>
          </rPr>
          <t>Becky Dzingeleski:</t>
        </r>
        <r>
          <rPr>
            <sz val="9"/>
            <color indexed="81"/>
            <rFont val="Tahoma"/>
            <family val="2"/>
          </rPr>
          <t xml:space="preserve">
Per FOD is a new Unit.  Contributions began in 2018</t>
        </r>
      </text>
    </comment>
    <comment ref="SBF19" authorId="0" shapeId="0" xr:uid="{9D95001B-A84E-4F94-8A0C-3AF7665221ED}">
      <text>
        <r>
          <rPr>
            <b/>
            <sz val="9"/>
            <color indexed="81"/>
            <rFont val="Tahoma"/>
            <family val="2"/>
          </rPr>
          <t>Becky Dzingeleski:</t>
        </r>
        <r>
          <rPr>
            <sz val="9"/>
            <color indexed="81"/>
            <rFont val="Tahoma"/>
            <family val="2"/>
          </rPr>
          <t xml:space="preserve">
Per FOD is a new Unit.  Contributions began in 2018</t>
        </r>
      </text>
    </comment>
    <comment ref="SBJ19" authorId="0" shapeId="0" xr:uid="{336B02DF-938D-41D9-92A0-55CEC3E3DA1C}">
      <text>
        <r>
          <rPr>
            <b/>
            <sz val="9"/>
            <color indexed="81"/>
            <rFont val="Tahoma"/>
            <family val="2"/>
          </rPr>
          <t>Becky Dzingeleski:</t>
        </r>
        <r>
          <rPr>
            <sz val="9"/>
            <color indexed="81"/>
            <rFont val="Tahoma"/>
            <family val="2"/>
          </rPr>
          <t xml:space="preserve">
Per FOD is a new Unit.  Contributions began in 2018</t>
        </r>
      </text>
    </comment>
    <comment ref="SBN19" authorId="0" shapeId="0" xr:uid="{337188F9-71AD-4400-A1E5-3B3F8AF5982B}">
      <text>
        <r>
          <rPr>
            <b/>
            <sz val="9"/>
            <color indexed="81"/>
            <rFont val="Tahoma"/>
            <family val="2"/>
          </rPr>
          <t>Becky Dzingeleski:</t>
        </r>
        <r>
          <rPr>
            <sz val="9"/>
            <color indexed="81"/>
            <rFont val="Tahoma"/>
            <family val="2"/>
          </rPr>
          <t xml:space="preserve">
Per FOD is a new Unit.  Contributions began in 2018</t>
        </r>
      </text>
    </comment>
    <comment ref="SBR19" authorId="0" shapeId="0" xr:uid="{1DB42BA0-9FEA-4E8B-ADEB-3D38B0C52E7A}">
      <text>
        <r>
          <rPr>
            <b/>
            <sz val="9"/>
            <color indexed="81"/>
            <rFont val="Tahoma"/>
            <family val="2"/>
          </rPr>
          <t>Becky Dzingeleski:</t>
        </r>
        <r>
          <rPr>
            <sz val="9"/>
            <color indexed="81"/>
            <rFont val="Tahoma"/>
            <family val="2"/>
          </rPr>
          <t xml:space="preserve">
Per FOD is a new Unit.  Contributions began in 2018</t>
        </r>
      </text>
    </comment>
    <comment ref="SBV19" authorId="0" shapeId="0" xr:uid="{FA173DFB-3C7F-49C3-8915-336145685AA0}">
      <text>
        <r>
          <rPr>
            <b/>
            <sz val="9"/>
            <color indexed="81"/>
            <rFont val="Tahoma"/>
            <family val="2"/>
          </rPr>
          <t>Becky Dzingeleski:</t>
        </r>
        <r>
          <rPr>
            <sz val="9"/>
            <color indexed="81"/>
            <rFont val="Tahoma"/>
            <family val="2"/>
          </rPr>
          <t xml:space="preserve">
Per FOD is a new Unit.  Contributions began in 2018</t>
        </r>
      </text>
    </comment>
    <comment ref="SBZ19" authorId="0" shapeId="0" xr:uid="{AF6A2C7A-E151-4FF8-99BC-F877EB1B15B9}">
      <text>
        <r>
          <rPr>
            <b/>
            <sz val="9"/>
            <color indexed="81"/>
            <rFont val="Tahoma"/>
            <family val="2"/>
          </rPr>
          <t>Becky Dzingeleski:</t>
        </r>
        <r>
          <rPr>
            <sz val="9"/>
            <color indexed="81"/>
            <rFont val="Tahoma"/>
            <family val="2"/>
          </rPr>
          <t xml:space="preserve">
Per FOD is a new Unit.  Contributions began in 2018</t>
        </r>
      </text>
    </comment>
    <comment ref="SCD19" authorId="0" shapeId="0" xr:uid="{0EF51B4E-B210-41B9-B1E2-0DF4BBC8C4BC}">
      <text>
        <r>
          <rPr>
            <b/>
            <sz val="9"/>
            <color indexed="81"/>
            <rFont val="Tahoma"/>
            <family val="2"/>
          </rPr>
          <t>Becky Dzingeleski:</t>
        </r>
        <r>
          <rPr>
            <sz val="9"/>
            <color indexed="81"/>
            <rFont val="Tahoma"/>
            <family val="2"/>
          </rPr>
          <t xml:space="preserve">
Per FOD is a new Unit.  Contributions began in 2018</t>
        </r>
      </text>
    </comment>
    <comment ref="SCH19" authorId="0" shapeId="0" xr:uid="{4D8959F3-67EA-488B-A7DD-83661D70FFCF}">
      <text>
        <r>
          <rPr>
            <b/>
            <sz val="9"/>
            <color indexed="81"/>
            <rFont val="Tahoma"/>
            <family val="2"/>
          </rPr>
          <t>Becky Dzingeleski:</t>
        </r>
        <r>
          <rPr>
            <sz val="9"/>
            <color indexed="81"/>
            <rFont val="Tahoma"/>
            <family val="2"/>
          </rPr>
          <t xml:space="preserve">
Per FOD is a new Unit.  Contributions began in 2018</t>
        </r>
      </text>
    </comment>
    <comment ref="SCL19" authorId="0" shapeId="0" xr:uid="{4D8383CC-8446-4EAE-A53B-AE08A3ADC98E}">
      <text>
        <r>
          <rPr>
            <b/>
            <sz val="9"/>
            <color indexed="81"/>
            <rFont val="Tahoma"/>
            <family val="2"/>
          </rPr>
          <t>Becky Dzingeleski:</t>
        </r>
        <r>
          <rPr>
            <sz val="9"/>
            <color indexed="81"/>
            <rFont val="Tahoma"/>
            <family val="2"/>
          </rPr>
          <t xml:space="preserve">
Per FOD is a new Unit.  Contributions began in 2018</t>
        </r>
      </text>
    </comment>
    <comment ref="SCP19" authorId="0" shapeId="0" xr:uid="{FD019DB1-0509-4979-97E4-4F491B082A8A}">
      <text>
        <r>
          <rPr>
            <b/>
            <sz val="9"/>
            <color indexed="81"/>
            <rFont val="Tahoma"/>
            <family val="2"/>
          </rPr>
          <t>Becky Dzingeleski:</t>
        </r>
        <r>
          <rPr>
            <sz val="9"/>
            <color indexed="81"/>
            <rFont val="Tahoma"/>
            <family val="2"/>
          </rPr>
          <t xml:space="preserve">
Per FOD is a new Unit.  Contributions began in 2018</t>
        </r>
      </text>
    </comment>
    <comment ref="SCT19" authorId="0" shapeId="0" xr:uid="{6656559A-4934-434D-A37A-4434459ED3E2}">
      <text>
        <r>
          <rPr>
            <b/>
            <sz val="9"/>
            <color indexed="81"/>
            <rFont val="Tahoma"/>
            <family val="2"/>
          </rPr>
          <t>Becky Dzingeleski:</t>
        </r>
        <r>
          <rPr>
            <sz val="9"/>
            <color indexed="81"/>
            <rFont val="Tahoma"/>
            <family val="2"/>
          </rPr>
          <t xml:space="preserve">
Per FOD is a new Unit.  Contributions began in 2018</t>
        </r>
      </text>
    </comment>
    <comment ref="SCX19" authorId="0" shapeId="0" xr:uid="{0B8286F3-D218-47F5-9354-CD7EC72B6D54}">
      <text>
        <r>
          <rPr>
            <b/>
            <sz val="9"/>
            <color indexed="81"/>
            <rFont val="Tahoma"/>
            <family val="2"/>
          </rPr>
          <t>Becky Dzingeleski:</t>
        </r>
        <r>
          <rPr>
            <sz val="9"/>
            <color indexed="81"/>
            <rFont val="Tahoma"/>
            <family val="2"/>
          </rPr>
          <t xml:space="preserve">
Per FOD is a new Unit.  Contributions began in 2018</t>
        </r>
      </text>
    </comment>
    <comment ref="SDB19" authorId="0" shapeId="0" xr:uid="{10E198C7-D0DE-4F78-8581-1779704D22EC}">
      <text>
        <r>
          <rPr>
            <b/>
            <sz val="9"/>
            <color indexed="81"/>
            <rFont val="Tahoma"/>
            <family val="2"/>
          </rPr>
          <t>Becky Dzingeleski:</t>
        </r>
        <r>
          <rPr>
            <sz val="9"/>
            <color indexed="81"/>
            <rFont val="Tahoma"/>
            <family val="2"/>
          </rPr>
          <t xml:space="preserve">
Per FOD is a new Unit.  Contributions began in 2018</t>
        </r>
      </text>
    </comment>
    <comment ref="SDF19" authorId="0" shapeId="0" xr:uid="{73845572-6856-496E-80BD-39AFFF0260A4}">
      <text>
        <r>
          <rPr>
            <b/>
            <sz val="9"/>
            <color indexed="81"/>
            <rFont val="Tahoma"/>
            <family val="2"/>
          </rPr>
          <t>Becky Dzingeleski:</t>
        </r>
        <r>
          <rPr>
            <sz val="9"/>
            <color indexed="81"/>
            <rFont val="Tahoma"/>
            <family val="2"/>
          </rPr>
          <t xml:space="preserve">
Per FOD is a new Unit.  Contributions began in 2018</t>
        </r>
      </text>
    </comment>
    <comment ref="SDJ19" authorId="0" shapeId="0" xr:uid="{07427708-82DE-49A2-B376-EBF116F4F85E}">
      <text>
        <r>
          <rPr>
            <b/>
            <sz val="9"/>
            <color indexed="81"/>
            <rFont val="Tahoma"/>
            <family val="2"/>
          </rPr>
          <t>Becky Dzingeleski:</t>
        </r>
        <r>
          <rPr>
            <sz val="9"/>
            <color indexed="81"/>
            <rFont val="Tahoma"/>
            <family val="2"/>
          </rPr>
          <t xml:space="preserve">
Per FOD is a new Unit.  Contributions began in 2018</t>
        </r>
      </text>
    </comment>
    <comment ref="SDN19" authorId="0" shapeId="0" xr:uid="{3FE0BC09-679C-46E9-94A3-21EE47DF15C7}">
      <text>
        <r>
          <rPr>
            <b/>
            <sz val="9"/>
            <color indexed="81"/>
            <rFont val="Tahoma"/>
            <family val="2"/>
          </rPr>
          <t>Becky Dzingeleski:</t>
        </r>
        <r>
          <rPr>
            <sz val="9"/>
            <color indexed="81"/>
            <rFont val="Tahoma"/>
            <family val="2"/>
          </rPr>
          <t xml:space="preserve">
Per FOD is a new Unit.  Contributions began in 2018</t>
        </r>
      </text>
    </comment>
    <comment ref="SDR19" authorId="0" shapeId="0" xr:uid="{0471B747-14CD-428B-BBD2-5B9F309A1048}">
      <text>
        <r>
          <rPr>
            <b/>
            <sz val="9"/>
            <color indexed="81"/>
            <rFont val="Tahoma"/>
            <family val="2"/>
          </rPr>
          <t>Becky Dzingeleski:</t>
        </r>
        <r>
          <rPr>
            <sz val="9"/>
            <color indexed="81"/>
            <rFont val="Tahoma"/>
            <family val="2"/>
          </rPr>
          <t xml:space="preserve">
Per FOD is a new Unit.  Contributions began in 2018</t>
        </r>
      </text>
    </comment>
    <comment ref="SDV19" authorId="0" shapeId="0" xr:uid="{05EC33FF-C811-47EE-A4AB-BB7CEFEB91CB}">
      <text>
        <r>
          <rPr>
            <b/>
            <sz val="9"/>
            <color indexed="81"/>
            <rFont val="Tahoma"/>
            <family val="2"/>
          </rPr>
          <t>Becky Dzingeleski:</t>
        </r>
        <r>
          <rPr>
            <sz val="9"/>
            <color indexed="81"/>
            <rFont val="Tahoma"/>
            <family val="2"/>
          </rPr>
          <t xml:space="preserve">
Per FOD is a new Unit.  Contributions began in 2018</t>
        </r>
      </text>
    </comment>
    <comment ref="SDZ19" authorId="0" shapeId="0" xr:uid="{F88D9CD1-79F5-4767-9408-4AECBE7BF33D}">
      <text>
        <r>
          <rPr>
            <b/>
            <sz val="9"/>
            <color indexed="81"/>
            <rFont val="Tahoma"/>
            <family val="2"/>
          </rPr>
          <t>Becky Dzingeleski:</t>
        </r>
        <r>
          <rPr>
            <sz val="9"/>
            <color indexed="81"/>
            <rFont val="Tahoma"/>
            <family val="2"/>
          </rPr>
          <t xml:space="preserve">
Per FOD is a new Unit.  Contributions began in 2018</t>
        </r>
      </text>
    </comment>
    <comment ref="SED19" authorId="0" shapeId="0" xr:uid="{D58D5AB4-F197-4B20-9E50-F9A4425C3B5B}">
      <text>
        <r>
          <rPr>
            <b/>
            <sz val="9"/>
            <color indexed="81"/>
            <rFont val="Tahoma"/>
            <family val="2"/>
          </rPr>
          <t>Becky Dzingeleski:</t>
        </r>
        <r>
          <rPr>
            <sz val="9"/>
            <color indexed="81"/>
            <rFont val="Tahoma"/>
            <family val="2"/>
          </rPr>
          <t xml:space="preserve">
Per FOD is a new Unit.  Contributions began in 2018</t>
        </r>
      </text>
    </comment>
    <comment ref="SEH19" authorId="0" shapeId="0" xr:uid="{54C2BF8D-86BD-4B53-8E8E-90C564D56CAE}">
      <text>
        <r>
          <rPr>
            <b/>
            <sz val="9"/>
            <color indexed="81"/>
            <rFont val="Tahoma"/>
            <family val="2"/>
          </rPr>
          <t>Becky Dzingeleski:</t>
        </r>
        <r>
          <rPr>
            <sz val="9"/>
            <color indexed="81"/>
            <rFont val="Tahoma"/>
            <family val="2"/>
          </rPr>
          <t xml:space="preserve">
Per FOD is a new Unit.  Contributions began in 2018</t>
        </r>
      </text>
    </comment>
    <comment ref="SEL19" authorId="0" shapeId="0" xr:uid="{D2CA460D-B45A-4E02-B2BE-45FA2023CF41}">
      <text>
        <r>
          <rPr>
            <b/>
            <sz val="9"/>
            <color indexed="81"/>
            <rFont val="Tahoma"/>
            <family val="2"/>
          </rPr>
          <t>Becky Dzingeleski:</t>
        </r>
        <r>
          <rPr>
            <sz val="9"/>
            <color indexed="81"/>
            <rFont val="Tahoma"/>
            <family val="2"/>
          </rPr>
          <t xml:space="preserve">
Per FOD is a new Unit.  Contributions began in 2018</t>
        </r>
      </text>
    </comment>
    <comment ref="SEP19" authorId="0" shapeId="0" xr:uid="{364246A8-7E7B-4518-A29A-62180DE27B49}">
      <text>
        <r>
          <rPr>
            <b/>
            <sz val="9"/>
            <color indexed="81"/>
            <rFont val="Tahoma"/>
            <family val="2"/>
          </rPr>
          <t>Becky Dzingeleski:</t>
        </r>
        <r>
          <rPr>
            <sz val="9"/>
            <color indexed="81"/>
            <rFont val="Tahoma"/>
            <family val="2"/>
          </rPr>
          <t xml:space="preserve">
Per FOD is a new Unit.  Contributions began in 2018</t>
        </r>
      </text>
    </comment>
    <comment ref="SET19" authorId="0" shapeId="0" xr:uid="{8EF8AE25-2D50-479F-92DF-E43F183457EB}">
      <text>
        <r>
          <rPr>
            <b/>
            <sz val="9"/>
            <color indexed="81"/>
            <rFont val="Tahoma"/>
            <family val="2"/>
          </rPr>
          <t>Becky Dzingeleski:</t>
        </r>
        <r>
          <rPr>
            <sz val="9"/>
            <color indexed="81"/>
            <rFont val="Tahoma"/>
            <family val="2"/>
          </rPr>
          <t xml:space="preserve">
Per FOD is a new Unit.  Contributions began in 2018</t>
        </r>
      </text>
    </comment>
    <comment ref="SEX19" authorId="0" shapeId="0" xr:uid="{161C5E77-5956-41AD-80CD-7D79DF9B4A1B}">
      <text>
        <r>
          <rPr>
            <b/>
            <sz val="9"/>
            <color indexed="81"/>
            <rFont val="Tahoma"/>
            <family val="2"/>
          </rPr>
          <t>Becky Dzingeleski:</t>
        </r>
        <r>
          <rPr>
            <sz val="9"/>
            <color indexed="81"/>
            <rFont val="Tahoma"/>
            <family val="2"/>
          </rPr>
          <t xml:space="preserve">
Per FOD is a new Unit.  Contributions began in 2018</t>
        </r>
      </text>
    </comment>
    <comment ref="SFB19" authorId="0" shapeId="0" xr:uid="{EAD647B4-D405-4E81-BB96-CFF78F5084AA}">
      <text>
        <r>
          <rPr>
            <b/>
            <sz val="9"/>
            <color indexed="81"/>
            <rFont val="Tahoma"/>
            <family val="2"/>
          </rPr>
          <t>Becky Dzingeleski:</t>
        </r>
        <r>
          <rPr>
            <sz val="9"/>
            <color indexed="81"/>
            <rFont val="Tahoma"/>
            <family val="2"/>
          </rPr>
          <t xml:space="preserve">
Per FOD is a new Unit.  Contributions began in 2018</t>
        </r>
      </text>
    </comment>
    <comment ref="SFF19" authorId="0" shapeId="0" xr:uid="{BA0F4857-D9AF-4B4E-90E4-5A2F6B4CD12B}">
      <text>
        <r>
          <rPr>
            <b/>
            <sz val="9"/>
            <color indexed="81"/>
            <rFont val="Tahoma"/>
            <family val="2"/>
          </rPr>
          <t>Becky Dzingeleski:</t>
        </r>
        <r>
          <rPr>
            <sz val="9"/>
            <color indexed="81"/>
            <rFont val="Tahoma"/>
            <family val="2"/>
          </rPr>
          <t xml:space="preserve">
Per FOD is a new Unit.  Contributions began in 2018</t>
        </r>
      </text>
    </comment>
    <comment ref="SFJ19" authorId="0" shapeId="0" xr:uid="{B25C194C-346F-448F-8511-2F71AFADF997}">
      <text>
        <r>
          <rPr>
            <b/>
            <sz val="9"/>
            <color indexed="81"/>
            <rFont val="Tahoma"/>
            <family val="2"/>
          </rPr>
          <t>Becky Dzingeleski:</t>
        </r>
        <r>
          <rPr>
            <sz val="9"/>
            <color indexed="81"/>
            <rFont val="Tahoma"/>
            <family val="2"/>
          </rPr>
          <t xml:space="preserve">
Per FOD is a new Unit.  Contributions began in 2018</t>
        </r>
      </text>
    </comment>
    <comment ref="SFN19" authorId="0" shapeId="0" xr:uid="{C6FAAB3D-9950-479D-9653-58CE57EDD5EC}">
      <text>
        <r>
          <rPr>
            <b/>
            <sz val="9"/>
            <color indexed="81"/>
            <rFont val="Tahoma"/>
            <family val="2"/>
          </rPr>
          <t>Becky Dzingeleski:</t>
        </r>
        <r>
          <rPr>
            <sz val="9"/>
            <color indexed="81"/>
            <rFont val="Tahoma"/>
            <family val="2"/>
          </rPr>
          <t xml:space="preserve">
Per FOD is a new Unit.  Contributions began in 2018</t>
        </r>
      </text>
    </comment>
    <comment ref="SFR19" authorId="0" shapeId="0" xr:uid="{9D02E43D-914D-4FF8-AB6D-CE7EEBE0AC81}">
      <text>
        <r>
          <rPr>
            <b/>
            <sz val="9"/>
            <color indexed="81"/>
            <rFont val="Tahoma"/>
            <family val="2"/>
          </rPr>
          <t>Becky Dzingeleski:</t>
        </r>
        <r>
          <rPr>
            <sz val="9"/>
            <color indexed="81"/>
            <rFont val="Tahoma"/>
            <family val="2"/>
          </rPr>
          <t xml:space="preserve">
Per FOD is a new Unit.  Contributions began in 2018</t>
        </r>
      </text>
    </comment>
    <comment ref="SFV19" authorId="0" shapeId="0" xr:uid="{FA314FF6-38B5-4F41-89B1-05F9179E51D6}">
      <text>
        <r>
          <rPr>
            <b/>
            <sz val="9"/>
            <color indexed="81"/>
            <rFont val="Tahoma"/>
            <family val="2"/>
          </rPr>
          <t>Becky Dzingeleski:</t>
        </r>
        <r>
          <rPr>
            <sz val="9"/>
            <color indexed="81"/>
            <rFont val="Tahoma"/>
            <family val="2"/>
          </rPr>
          <t xml:space="preserve">
Per FOD is a new Unit.  Contributions began in 2018</t>
        </r>
      </text>
    </comment>
    <comment ref="SFZ19" authorId="0" shapeId="0" xr:uid="{80139614-7485-41EB-9F60-32645969107D}">
      <text>
        <r>
          <rPr>
            <b/>
            <sz val="9"/>
            <color indexed="81"/>
            <rFont val="Tahoma"/>
            <family val="2"/>
          </rPr>
          <t>Becky Dzingeleski:</t>
        </r>
        <r>
          <rPr>
            <sz val="9"/>
            <color indexed="81"/>
            <rFont val="Tahoma"/>
            <family val="2"/>
          </rPr>
          <t xml:space="preserve">
Per FOD is a new Unit.  Contributions began in 2018</t>
        </r>
      </text>
    </comment>
    <comment ref="SGD19" authorId="0" shapeId="0" xr:uid="{F5134254-71F5-4B48-82E3-A1D9902DE1B9}">
      <text>
        <r>
          <rPr>
            <b/>
            <sz val="9"/>
            <color indexed="81"/>
            <rFont val="Tahoma"/>
            <family val="2"/>
          </rPr>
          <t>Becky Dzingeleski:</t>
        </r>
        <r>
          <rPr>
            <sz val="9"/>
            <color indexed="81"/>
            <rFont val="Tahoma"/>
            <family val="2"/>
          </rPr>
          <t xml:space="preserve">
Per FOD is a new Unit.  Contributions began in 2018</t>
        </r>
      </text>
    </comment>
    <comment ref="SGH19" authorId="0" shapeId="0" xr:uid="{F1D99CA6-D124-4E31-938D-3F4D6DFA3007}">
      <text>
        <r>
          <rPr>
            <b/>
            <sz val="9"/>
            <color indexed="81"/>
            <rFont val="Tahoma"/>
            <family val="2"/>
          </rPr>
          <t>Becky Dzingeleski:</t>
        </r>
        <r>
          <rPr>
            <sz val="9"/>
            <color indexed="81"/>
            <rFont val="Tahoma"/>
            <family val="2"/>
          </rPr>
          <t xml:space="preserve">
Per FOD is a new Unit.  Contributions began in 2018</t>
        </r>
      </text>
    </comment>
    <comment ref="SGL19" authorId="0" shapeId="0" xr:uid="{C4B8B3A9-F074-464C-9A54-42B99373C94D}">
      <text>
        <r>
          <rPr>
            <b/>
            <sz val="9"/>
            <color indexed="81"/>
            <rFont val="Tahoma"/>
            <family val="2"/>
          </rPr>
          <t>Becky Dzingeleski:</t>
        </r>
        <r>
          <rPr>
            <sz val="9"/>
            <color indexed="81"/>
            <rFont val="Tahoma"/>
            <family val="2"/>
          </rPr>
          <t xml:space="preserve">
Per FOD is a new Unit.  Contributions began in 2018</t>
        </r>
      </text>
    </comment>
    <comment ref="SGP19" authorId="0" shapeId="0" xr:uid="{8904EE2B-1839-4DC9-8FC2-6478EA21F90D}">
      <text>
        <r>
          <rPr>
            <b/>
            <sz val="9"/>
            <color indexed="81"/>
            <rFont val="Tahoma"/>
            <family val="2"/>
          </rPr>
          <t>Becky Dzingeleski:</t>
        </r>
        <r>
          <rPr>
            <sz val="9"/>
            <color indexed="81"/>
            <rFont val="Tahoma"/>
            <family val="2"/>
          </rPr>
          <t xml:space="preserve">
Per FOD is a new Unit.  Contributions began in 2018</t>
        </r>
      </text>
    </comment>
    <comment ref="SGT19" authorId="0" shapeId="0" xr:uid="{56B134A3-D6B0-40A5-AA9B-B806A1C40D5F}">
      <text>
        <r>
          <rPr>
            <b/>
            <sz val="9"/>
            <color indexed="81"/>
            <rFont val="Tahoma"/>
            <family val="2"/>
          </rPr>
          <t>Becky Dzingeleski:</t>
        </r>
        <r>
          <rPr>
            <sz val="9"/>
            <color indexed="81"/>
            <rFont val="Tahoma"/>
            <family val="2"/>
          </rPr>
          <t xml:space="preserve">
Per FOD is a new Unit.  Contributions began in 2018</t>
        </r>
      </text>
    </comment>
    <comment ref="SGX19" authorId="0" shapeId="0" xr:uid="{AC97884C-FEAE-46C6-B671-98835C7985B8}">
      <text>
        <r>
          <rPr>
            <b/>
            <sz val="9"/>
            <color indexed="81"/>
            <rFont val="Tahoma"/>
            <family val="2"/>
          </rPr>
          <t>Becky Dzingeleski:</t>
        </r>
        <r>
          <rPr>
            <sz val="9"/>
            <color indexed="81"/>
            <rFont val="Tahoma"/>
            <family val="2"/>
          </rPr>
          <t xml:space="preserve">
Per FOD is a new Unit.  Contributions began in 2018</t>
        </r>
      </text>
    </comment>
    <comment ref="SHB19" authorId="0" shapeId="0" xr:uid="{F2673544-33A3-4B30-8183-D244BD3B283A}">
      <text>
        <r>
          <rPr>
            <b/>
            <sz val="9"/>
            <color indexed="81"/>
            <rFont val="Tahoma"/>
            <family val="2"/>
          </rPr>
          <t>Becky Dzingeleski:</t>
        </r>
        <r>
          <rPr>
            <sz val="9"/>
            <color indexed="81"/>
            <rFont val="Tahoma"/>
            <family val="2"/>
          </rPr>
          <t xml:space="preserve">
Per FOD is a new Unit.  Contributions began in 2018</t>
        </r>
      </text>
    </comment>
    <comment ref="SHF19" authorId="0" shapeId="0" xr:uid="{405462F9-7017-498C-A3DA-68546EC3318C}">
      <text>
        <r>
          <rPr>
            <b/>
            <sz val="9"/>
            <color indexed="81"/>
            <rFont val="Tahoma"/>
            <family val="2"/>
          </rPr>
          <t>Becky Dzingeleski:</t>
        </r>
        <r>
          <rPr>
            <sz val="9"/>
            <color indexed="81"/>
            <rFont val="Tahoma"/>
            <family val="2"/>
          </rPr>
          <t xml:space="preserve">
Per FOD is a new Unit.  Contributions began in 2018</t>
        </r>
      </text>
    </comment>
    <comment ref="SHJ19" authorId="0" shapeId="0" xr:uid="{5D07986B-1ECD-4EFF-A1EA-B2D4AAE6C70D}">
      <text>
        <r>
          <rPr>
            <b/>
            <sz val="9"/>
            <color indexed="81"/>
            <rFont val="Tahoma"/>
            <family val="2"/>
          </rPr>
          <t>Becky Dzingeleski:</t>
        </r>
        <r>
          <rPr>
            <sz val="9"/>
            <color indexed="81"/>
            <rFont val="Tahoma"/>
            <family val="2"/>
          </rPr>
          <t xml:space="preserve">
Per FOD is a new Unit.  Contributions began in 2018</t>
        </r>
      </text>
    </comment>
    <comment ref="SHN19" authorId="0" shapeId="0" xr:uid="{8E025EA8-9DD2-4F81-BBFE-CBA7CA7D7314}">
      <text>
        <r>
          <rPr>
            <b/>
            <sz val="9"/>
            <color indexed="81"/>
            <rFont val="Tahoma"/>
            <family val="2"/>
          </rPr>
          <t>Becky Dzingeleski:</t>
        </r>
        <r>
          <rPr>
            <sz val="9"/>
            <color indexed="81"/>
            <rFont val="Tahoma"/>
            <family val="2"/>
          </rPr>
          <t xml:space="preserve">
Per FOD is a new Unit.  Contributions began in 2018</t>
        </r>
      </text>
    </comment>
    <comment ref="SHR19" authorId="0" shapeId="0" xr:uid="{50DDDA8B-9889-43A7-A47B-F2A7305DCF59}">
      <text>
        <r>
          <rPr>
            <b/>
            <sz val="9"/>
            <color indexed="81"/>
            <rFont val="Tahoma"/>
            <family val="2"/>
          </rPr>
          <t>Becky Dzingeleski:</t>
        </r>
        <r>
          <rPr>
            <sz val="9"/>
            <color indexed="81"/>
            <rFont val="Tahoma"/>
            <family val="2"/>
          </rPr>
          <t xml:space="preserve">
Per FOD is a new Unit.  Contributions began in 2018</t>
        </r>
      </text>
    </comment>
    <comment ref="SHV19" authorId="0" shapeId="0" xr:uid="{0CF2EBF6-D1FD-443F-8D6E-5C61C77D26E6}">
      <text>
        <r>
          <rPr>
            <b/>
            <sz val="9"/>
            <color indexed="81"/>
            <rFont val="Tahoma"/>
            <family val="2"/>
          </rPr>
          <t>Becky Dzingeleski:</t>
        </r>
        <r>
          <rPr>
            <sz val="9"/>
            <color indexed="81"/>
            <rFont val="Tahoma"/>
            <family val="2"/>
          </rPr>
          <t xml:space="preserve">
Per FOD is a new Unit.  Contributions began in 2018</t>
        </r>
      </text>
    </comment>
    <comment ref="SHZ19" authorId="0" shapeId="0" xr:uid="{285A551F-DFB3-4D62-9E28-36B015188FE9}">
      <text>
        <r>
          <rPr>
            <b/>
            <sz val="9"/>
            <color indexed="81"/>
            <rFont val="Tahoma"/>
            <family val="2"/>
          </rPr>
          <t>Becky Dzingeleski:</t>
        </r>
        <r>
          <rPr>
            <sz val="9"/>
            <color indexed="81"/>
            <rFont val="Tahoma"/>
            <family val="2"/>
          </rPr>
          <t xml:space="preserve">
Per FOD is a new Unit.  Contributions began in 2018</t>
        </r>
      </text>
    </comment>
    <comment ref="SID19" authorId="0" shapeId="0" xr:uid="{7213B721-0F1D-4254-AFD8-7ADB73723476}">
      <text>
        <r>
          <rPr>
            <b/>
            <sz val="9"/>
            <color indexed="81"/>
            <rFont val="Tahoma"/>
            <family val="2"/>
          </rPr>
          <t>Becky Dzingeleski:</t>
        </r>
        <r>
          <rPr>
            <sz val="9"/>
            <color indexed="81"/>
            <rFont val="Tahoma"/>
            <family val="2"/>
          </rPr>
          <t xml:space="preserve">
Per FOD is a new Unit.  Contributions began in 2018</t>
        </r>
      </text>
    </comment>
    <comment ref="SIH19" authorId="0" shapeId="0" xr:uid="{99BC6BD8-F3AB-41E1-B7A9-218B66E37C53}">
      <text>
        <r>
          <rPr>
            <b/>
            <sz val="9"/>
            <color indexed="81"/>
            <rFont val="Tahoma"/>
            <family val="2"/>
          </rPr>
          <t>Becky Dzingeleski:</t>
        </r>
        <r>
          <rPr>
            <sz val="9"/>
            <color indexed="81"/>
            <rFont val="Tahoma"/>
            <family val="2"/>
          </rPr>
          <t xml:space="preserve">
Per FOD is a new Unit.  Contributions began in 2018</t>
        </r>
      </text>
    </comment>
    <comment ref="SIL19" authorId="0" shapeId="0" xr:uid="{DB71EB12-E90F-451E-87D3-41F6CDF15830}">
      <text>
        <r>
          <rPr>
            <b/>
            <sz val="9"/>
            <color indexed="81"/>
            <rFont val="Tahoma"/>
            <family val="2"/>
          </rPr>
          <t>Becky Dzingeleski:</t>
        </r>
        <r>
          <rPr>
            <sz val="9"/>
            <color indexed="81"/>
            <rFont val="Tahoma"/>
            <family val="2"/>
          </rPr>
          <t xml:space="preserve">
Per FOD is a new Unit.  Contributions began in 2018</t>
        </r>
      </text>
    </comment>
    <comment ref="SIP19" authorId="0" shapeId="0" xr:uid="{2CD0D047-0DAA-4743-9ABF-702FB86A53F4}">
      <text>
        <r>
          <rPr>
            <b/>
            <sz val="9"/>
            <color indexed="81"/>
            <rFont val="Tahoma"/>
            <family val="2"/>
          </rPr>
          <t>Becky Dzingeleski:</t>
        </r>
        <r>
          <rPr>
            <sz val="9"/>
            <color indexed="81"/>
            <rFont val="Tahoma"/>
            <family val="2"/>
          </rPr>
          <t xml:space="preserve">
Per FOD is a new Unit.  Contributions began in 2018</t>
        </r>
      </text>
    </comment>
    <comment ref="SIT19" authorId="0" shapeId="0" xr:uid="{FB9A1CCB-C4BC-4379-BFBD-3BFDFCA2CED7}">
      <text>
        <r>
          <rPr>
            <b/>
            <sz val="9"/>
            <color indexed="81"/>
            <rFont val="Tahoma"/>
            <family val="2"/>
          </rPr>
          <t>Becky Dzingeleski:</t>
        </r>
        <r>
          <rPr>
            <sz val="9"/>
            <color indexed="81"/>
            <rFont val="Tahoma"/>
            <family val="2"/>
          </rPr>
          <t xml:space="preserve">
Per FOD is a new Unit.  Contributions began in 2018</t>
        </r>
      </text>
    </comment>
    <comment ref="SIX19" authorId="0" shapeId="0" xr:uid="{8B0A9289-7905-40B3-AFAC-8B9293A1B5A4}">
      <text>
        <r>
          <rPr>
            <b/>
            <sz val="9"/>
            <color indexed="81"/>
            <rFont val="Tahoma"/>
            <family val="2"/>
          </rPr>
          <t>Becky Dzingeleski:</t>
        </r>
        <r>
          <rPr>
            <sz val="9"/>
            <color indexed="81"/>
            <rFont val="Tahoma"/>
            <family val="2"/>
          </rPr>
          <t xml:space="preserve">
Per FOD is a new Unit.  Contributions began in 2018</t>
        </r>
      </text>
    </comment>
    <comment ref="SJB19" authorId="0" shapeId="0" xr:uid="{CD3B13AF-0EA0-4D22-ADC6-64A9342DB4C8}">
      <text>
        <r>
          <rPr>
            <b/>
            <sz val="9"/>
            <color indexed="81"/>
            <rFont val="Tahoma"/>
            <family val="2"/>
          </rPr>
          <t>Becky Dzingeleski:</t>
        </r>
        <r>
          <rPr>
            <sz val="9"/>
            <color indexed="81"/>
            <rFont val="Tahoma"/>
            <family val="2"/>
          </rPr>
          <t xml:space="preserve">
Per FOD is a new Unit.  Contributions began in 2018</t>
        </r>
      </text>
    </comment>
    <comment ref="SJF19" authorId="0" shapeId="0" xr:uid="{57D400D2-8F32-47B5-9049-DE98DA156A6B}">
      <text>
        <r>
          <rPr>
            <b/>
            <sz val="9"/>
            <color indexed="81"/>
            <rFont val="Tahoma"/>
            <family val="2"/>
          </rPr>
          <t>Becky Dzingeleski:</t>
        </r>
        <r>
          <rPr>
            <sz val="9"/>
            <color indexed="81"/>
            <rFont val="Tahoma"/>
            <family val="2"/>
          </rPr>
          <t xml:space="preserve">
Per FOD is a new Unit.  Contributions began in 2018</t>
        </r>
      </text>
    </comment>
    <comment ref="SJJ19" authorId="0" shapeId="0" xr:uid="{A73AC447-C581-4988-BA34-84640A4F9B9A}">
      <text>
        <r>
          <rPr>
            <b/>
            <sz val="9"/>
            <color indexed="81"/>
            <rFont val="Tahoma"/>
            <family val="2"/>
          </rPr>
          <t>Becky Dzingeleski:</t>
        </r>
        <r>
          <rPr>
            <sz val="9"/>
            <color indexed="81"/>
            <rFont val="Tahoma"/>
            <family val="2"/>
          </rPr>
          <t xml:space="preserve">
Per FOD is a new Unit.  Contributions began in 2018</t>
        </r>
      </text>
    </comment>
    <comment ref="SJN19" authorId="0" shapeId="0" xr:uid="{60EB1549-3D89-4F87-8232-FD98E4F5205E}">
      <text>
        <r>
          <rPr>
            <b/>
            <sz val="9"/>
            <color indexed="81"/>
            <rFont val="Tahoma"/>
            <family val="2"/>
          </rPr>
          <t>Becky Dzingeleski:</t>
        </r>
        <r>
          <rPr>
            <sz val="9"/>
            <color indexed="81"/>
            <rFont val="Tahoma"/>
            <family val="2"/>
          </rPr>
          <t xml:space="preserve">
Per FOD is a new Unit.  Contributions began in 2018</t>
        </r>
      </text>
    </comment>
    <comment ref="SJR19" authorId="0" shapeId="0" xr:uid="{182CFEDC-3FF2-46D6-B784-928BC27E84E7}">
      <text>
        <r>
          <rPr>
            <b/>
            <sz val="9"/>
            <color indexed="81"/>
            <rFont val="Tahoma"/>
            <family val="2"/>
          </rPr>
          <t>Becky Dzingeleski:</t>
        </r>
        <r>
          <rPr>
            <sz val="9"/>
            <color indexed="81"/>
            <rFont val="Tahoma"/>
            <family val="2"/>
          </rPr>
          <t xml:space="preserve">
Per FOD is a new Unit.  Contributions began in 2018</t>
        </r>
      </text>
    </comment>
    <comment ref="SJV19" authorId="0" shapeId="0" xr:uid="{A856CB15-4F4F-4D0C-B233-D637DC81BD56}">
      <text>
        <r>
          <rPr>
            <b/>
            <sz val="9"/>
            <color indexed="81"/>
            <rFont val="Tahoma"/>
            <family val="2"/>
          </rPr>
          <t>Becky Dzingeleski:</t>
        </r>
        <r>
          <rPr>
            <sz val="9"/>
            <color indexed="81"/>
            <rFont val="Tahoma"/>
            <family val="2"/>
          </rPr>
          <t xml:space="preserve">
Per FOD is a new Unit.  Contributions began in 2018</t>
        </r>
      </text>
    </comment>
    <comment ref="SJZ19" authorId="0" shapeId="0" xr:uid="{81AFDE55-269A-460B-96D4-D1DDC7C9886D}">
      <text>
        <r>
          <rPr>
            <b/>
            <sz val="9"/>
            <color indexed="81"/>
            <rFont val="Tahoma"/>
            <family val="2"/>
          </rPr>
          <t>Becky Dzingeleski:</t>
        </r>
        <r>
          <rPr>
            <sz val="9"/>
            <color indexed="81"/>
            <rFont val="Tahoma"/>
            <family val="2"/>
          </rPr>
          <t xml:space="preserve">
Per FOD is a new Unit.  Contributions began in 2018</t>
        </r>
      </text>
    </comment>
    <comment ref="SKD19" authorId="0" shapeId="0" xr:uid="{4F1F3E16-B90A-457B-BA20-808BDD59D452}">
      <text>
        <r>
          <rPr>
            <b/>
            <sz val="9"/>
            <color indexed="81"/>
            <rFont val="Tahoma"/>
            <family val="2"/>
          </rPr>
          <t>Becky Dzingeleski:</t>
        </r>
        <r>
          <rPr>
            <sz val="9"/>
            <color indexed="81"/>
            <rFont val="Tahoma"/>
            <family val="2"/>
          </rPr>
          <t xml:space="preserve">
Per FOD is a new Unit.  Contributions began in 2018</t>
        </r>
      </text>
    </comment>
    <comment ref="SKH19" authorId="0" shapeId="0" xr:uid="{C020C2A7-762F-4465-B337-113A0750B407}">
      <text>
        <r>
          <rPr>
            <b/>
            <sz val="9"/>
            <color indexed="81"/>
            <rFont val="Tahoma"/>
            <family val="2"/>
          </rPr>
          <t>Becky Dzingeleski:</t>
        </r>
        <r>
          <rPr>
            <sz val="9"/>
            <color indexed="81"/>
            <rFont val="Tahoma"/>
            <family val="2"/>
          </rPr>
          <t xml:space="preserve">
Per FOD is a new Unit.  Contributions began in 2018</t>
        </r>
      </text>
    </comment>
    <comment ref="SKL19" authorId="0" shapeId="0" xr:uid="{945D8642-4891-4194-A17F-74DDEC38C5BA}">
      <text>
        <r>
          <rPr>
            <b/>
            <sz val="9"/>
            <color indexed="81"/>
            <rFont val="Tahoma"/>
            <family val="2"/>
          </rPr>
          <t>Becky Dzingeleski:</t>
        </r>
        <r>
          <rPr>
            <sz val="9"/>
            <color indexed="81"/>
            <rFont val="Tahoma"/>
            <family val="2"/>
          </rPr>
          <t xml:space="preserve">
Per FOD is a new Unit.  Contributions began in 2018</t>
        </r>
      </text>
    </comment>
    <comment ref="SKP19" authorId="0" shapeId="0" xr:uid="{A6102447-5CB2-43EC-B792-199BD12323AF}">
      <text>
        <r>
          <rPr>
            <b/>
            <sz val="9"/>
            <color indexed="81"/>
            <rFont val="Tahoma"/>
            <family val="2"/>
          </rPr>
          <t>Becky Dzingeleski:</t>
        </r>
        <r>
          <rPr>
            <sz val="9"/>
            <color indexed="81"/>
            <rFont val="Tahoma"/>
            <family val="2"/>
          </rPr>
          <t xml:space="preserve">
Per FOD is a new Unit.  Contributions began in 2018</t>
        </r>
      </text>
    </comment>
    <comment ref="SKT19" authorId="0" shapeId="0" xr:uid="{0D25C810-AA61-47B2-9ABB-88118F47A811}">
      <text>
        <r>
          <rPr>
            <b/>
            <sz val="9"/>
            <color indexed="81"/>
            <rFont val="Tahoma"/>
            <family val="2"/>
          </rPr>
          <t>Becky Dzingeleski:</t>
        </r>
        <r>
          <rPr>
            <sz val="9"/>
            <color indexed="81"/>
            <rFont val="Tahoma"/>
            <family val="2"/>
          </rPr>
          <t xml:space="preserve">
Per FOD is a new Unit.  Contributions began in 2018</t>
        </r>
      </text>
    </comment>
    <comment ref="SKX19" authorId="0" shapeId="0" xr:uid="{C7D93E65-2586-47FE-9674-D2B022C1411E}">
      <text>
        <r>
          <rPr>
            <b/>
            <sz val="9"/>
            <color indexed="81"/>
            <rFont val="Tahoma"/>
            <family val="2"/>
          </rPr>
          <t>Becky Dzingeleski:</t>
        </r>
        <r>
          <rPr>
            <sz val="9"/>
            <color indexed="81"/>
            <rFont val="Tahoma"/>
            <family val="2"/>
          </rPr>
          <t xml:space="preserve">
Per FOD is a new Unit.  Contributions began in 2018</t>
        </r>
      </text>
    </comment>
    <comment ref="SLB19" authorId="0" shapeId="0" xr:uid="{2C4E19D1-F488-4689-AA85-4E8A35BDE2E5}">
      <text>
        <r>
          <rPr>
            <b/>
            <sz val="9"/>
            <color indexed="81"/>
            <rFont val="Tahoma"/>
            <family val="2"/>
          </rPr>
          <t>Becky Dzingeleski:</t>
        </r>
        <r>
          <rPr>
            <sz val="9"/>
            <color indexed="81"/>
            <rFont val="Tahoma"/>
            <family val="2"/>
          </rPr>
          <t xml:space="preserve">
Per FOD is a new Unit.  Contributions began in 2018</t>
        </r>
      </text>
    </comment>
    <comment ref="SLF19" authorId="0" shapeId="0" xr:uid="{3D288AFD-60C4-438D-8760-CD7E6338F3CA}">
      <text>
        <r>
          <rPr>
            <b/>
            <sz val="9"/>
            <color indexed="81"/>
            <rFont val="Tahoma"/>
            <family val="2"/>
          </rPr>
          <t>Becky Dzingeleski:</t>
        </r>
        <r>
          <rPr>
            <sz val="9"/>
            <color indexed="81"/>
            <rFont val="Tahoma"/>
            <family val="2"/>
          </rPr>
          <t xml:space="preserve">
Per FOD is a new Unit.  Contributions began in 2018</t>
        </r>
      </text>
    </comment>
    <comment ref="SLJ19" authorId="0" shapeId="0" xr:uid="{2A4DA4F1-278F-4170-885D-A69626090668}">
      <text>
        <r>
          <rPr>
            <b/>
            <sz val="9"/>
            <color indexed="81"/>
            <rFont val="Tahoma"/>
            <family val="2"/>
          </rPr>
          <t>Becky Dzingeleski:</t>
        </r>
        <r>
          <rPr>
            <sz val="9"/>
            <color indexed="81"/>
            <rFont val="Tahoma"/>
            <family val="2"/>
          </rPr>
          <t xml:space="preserve">
Per FOD is a new Unit.  Contributions began in 2018</t>
        </r>
      </text>
    </comment>
    <comment ref="SLN19" authorId="0" shapeId="0" xr:uid="{461F0D54-81D6-4E9F-88EA-990D56E1E535}">
      <text>
        <r>
          <rPr>
            <b/>
            <sz val="9"/>
            <color indexed="81"/>
            <rFont val="Tahoma"/>
            <family val="2"/>
          </rPr>
          <t>Becky Dzingeleski:</t>
        </r>
        <r>
          <rPr>
            <sz val="9"/>
            <color indexed="81"/>
            <rFont val="Tahoma"/>
            <family val="2"/>
          </rPr>
          <t xml:space="preserve">
Per FOD is a new Unit.  Contributions began in 2018</t>
        </r>
      </text>
    </comment>
    <comment ref="SLR19" authorId="0" shapeId="0" xr:uid="{2A9650F2-114F-470C-A507-DBD079F20DE3}">
      <text>
        <r>
          <rPr>
            <b/>
            <sz val="9"/>
            <color indexed="81"/>
            <rFont val="Tahoma"/>
            <family val="2"/>
          </rPr>
          <t>Becky Dzingeleski:</t>
        </r>
        <r>
          <rPr>
            <sz val="9"/>
            <color indexed="81"/>
            <rFont val="Tahoma"/>
            <family val="2"/>
          </rPr>
          <t xml:space="preserve">
Per FOD is a new Unit.  Contributions began in 2018</t>
        </r>
      </text>
    </comment>
    <comment ref="SLV19" authorId="0" shapeId="0" xr:uid="{49E3F55C-17B4-4CDB-AEF6-7215DC7E61D4}">
      <text>
        <r>
          <rPr>
            <b/>
            <sz val="9"/>
            <color indexed="81"/>
            <rFont val="Tahoma"/>
            <family val="2"/>
          </rPr>
          <t>Becky Dzingeleski:</t>
        </r>
        <r>
          <rPr>
            <sz val="9"/>
            <color indexed="81"/>
            <rFont val="Tahoma"/>
            <family val="2"/>
          </rPr>
          <t xml:space="preserve">
Per FOD is a new Unit.  Contributions began in 2018</t>
        </r>
      </text>
    </comment>
    <comment ref="SLZ19" authorId="0" shapeId="0" xr:uid="{6A1FF6F7-134F-49F0-AEBF-6355A7682824}">
      <text>
        <r>
          <rPr>
            <b/>
            <sz val="9"/>
            <color indexed="81"/>
            <rFont val="Tahoma"/>
            <family val="2"/>
          </rPr>
          <t>Becky Dzingeleski:</t>
        </r>
        <r>
          <rPr>
            <sz val="9"/>
            <color indexed="81"/>
            <rFont val="Tahoma"/>
            <family val="2"/>
          </rPr>
          <t xml:space="preserve">
Per FOD is a new Unit.  Contributions began in 2018</t>
        </r>
      </text>
    </comment>
    <comment ref="SMD19" authorId="0" shapeId="0" xr:uid="{C05200B2-2368-40DD-B87D-D9647BB64B37}">
      <text>
        <r>
          <rPr>
            <b/>
            <sz val="9"/>
            <color indexed="81"/>
            <rFont val="Tahoma"/>
            <family val="2"/>
          </rPr>
          <t>Becky Dzingeleski:</t>
        </r>
        <r>
          <rPr>
            <sz val="9"/>
            <color indexed="81"/>
            <rFont val="Tahoma"/>
            <family val="2"/>
          </rPr>
          <t xml:space="preserve">
Per FOD is a new Unit.  Contributions began in 2018</t>
        </r>
      </text>
    </comment>
    <comment ref="SMH19" authorId="0" shapeId="0" xr:uid="{F09A48EF-584D-427B-B769-7C63D9203678}">
      <text>
        <r>
          <rPr>
            <b/>
            <sz val="9"/>
            <color indexed="81"/>
            <rFont val="Tahoma"/>
            <family val="2"/>
          </rPr>
          <t>Becky Dzingeleski:</t>
        </r>
        <r>
          <rPr>
            <sz val="9"/>
            <color indexed="81"/>
            <rFont val="Tahoma"/>
            <family val="2"/>
          </rPr>
          <t xml:space="preserve">
Per FOD is a new Unit.  Contributions began in 2018</t>
        </r>
      </text>
    </comment>
    <comment ref="SML19" authorId="0" shapeId="0" xr:uid="{A5F80CED-86E2-4E1B-8115-912CBD1E0991}">
      <text>
        <r>
          <rPr>
            <b/>
            <sz val="9"/>
            <color indexed="81"/>
            <rFont val="Tahoma"/>
            <family val="2"/>
          </rPr>
          <t>Becky Dzingeleski:</t>
        </r>
        <r>
          <rPr>
            <sz val="9"/>
            <color indexed="81"/>
            <rFont val="Tahoma"/>
            <family val="2"/>
          </rPr>
          <t xml:space="preserve">
Per FOD is a new Unit.  Contributions began in 2018</t>
        </r>
      </text>
    </comment>
    <comment ref="SMP19" authorId="0" shapeId="0" xr:uid="{54A3B759-85D4-42E8-AEDB-7B94964FC763}">
      <text>
        <r>
          <rPr>
            <b/>
            <sz val="9"/>
            <color indexed="81"/>
            <rFont val="Tahoma"/>
            <family val="2"/>
          </rPr>
          <t>Becky Dzingeleski:</t>
        </r>
        <r>
          <rPr>
            <sz val="9"/>
            <color indexed="81"/>
            <rFont val="Tahoma"/>
            <family val="2"/>
          </rPr>
          <t xml:space="preserve">
Per FOD is a new Unit.  Contributions began in 2018</t>
        </r>
      </text>
    </comment>
    <comment ref="SMT19" authorId="0" shapeId="0" xr:uid="{2EADBF86-024D-433C-96C3-200A26A6A96D}">
      <text>
        <r>
          <rPr>
            <b/>
            <sz val="9"/>
            <color indexed="81"/>
            <rFont val="Tahoma"/>
            <family val="2"/>
          </rPr>
          <t>Becky Dzingeleski:</t>
        </r>
        <r>
          <rPr>
            <sz val="9"/>
            <color indexed="81"/>
            <rFont val="Tahoma"/>
            <family val="2"/>
          </rPr>
          <t xml:space="preserve">
Per FOD is a new Unit.  Contributions began in 2018</t>
        </r>
      </text>
    </comment>
    <comment ref="SMX19" authorId="0" shapeId="0" xr:uid="{966AA7A3-D6DB-4595-B2E5-3B47A5ACB236}">
      <text>
        <r>
          <rPr>
            <b/>
            <sz val="9"/>
            <color indexed="81"/>
            <rFont val="Tahoma"/>
            <family val="2"/>
          </rPr>
          <t>Becky Dzingeleski:</t>
        </r>
        <r>
          <rPr>
            <sz val="9"/>
            <color indexed="81"/>
            <rFont val="Tahoma"/>
            <family val="2"/>
          </rPr>
          <t xml:space="preserve">
Per FOD is a new Unit.  Contributions began in 2018</t>
        </r>
      </text>
    </comment>
    <comment ref="SNB19" authorId="0" shapeId="0" xr:uid="{1A5B5FF1-FD6B-4229-9C4D-1FCD1C5C8050}">
      <text>
        <r>
          <rPr>
            <b/>
            <sz val="9"/>
            <color indexed="81"/>
            <rFont val="Tahoma"/>
            <family val="2"/>
          </rPr>
          <t>Becky Dzingeleski:</t>
        </r>
        <r>
          <rPr>
            <sz val="9"/>
            <color indexed="81"/>
            <rFont val="Tahoma"/>
            <family val="2"/>
          </rPr>
          <t xml:space="preserve">
Per FOD is a new Unit.  Contributions began in 2018</t>
        </r>
      </text>
    </comment>
    <comment ref="SNF19" authorId="0" shapeId="0" xr:uid="{2429BFA7-5F84-4002-A498-0C62E8C84B5B}">
      <text>
        <r>
          <rPr>
            <b/>
            <sz val="9"/>
            <color indexed="81"/>
            <rFont val="Tahoma"/>
            <family val="2"/>
          </rPr>
          <t>Becky Dzingeleski:</t>
        </r>
        <r>
          <rPr>
            <sz val="9"/>
            <color indexed="81"/>
            <rFont val="Tahoma"/>
            <family val="2"/>
          </rPr>
          <t xml:space="preserve">
Per FOD is a new Unit.  Contributions began in 2018</t>
        </r>
      </text>
    </comment>
    <comment ref="SNJ19" authorId="0" shapeId="0" xr:uid="{ABF8F6DA-2A41-4CCA-967E-308886332A69}">
      <text>
        <r>
          <rPr>
            <b/>
            <sz val="9"/>
            <color indexed="81"/>
            <rFont val="Tahoma"/>
            <family val="2"/>
          </rPr>
          <t>Becky Dzingeleski:</t>
        </r>
        <r>
          <rPr>
            <sz val="9"/>
            <color indexed="81"/>
            <rFont val="Tahoma"/>
            <family val="2"/>
          </rPr>
          <t xml:space="preserve">
Per FOD is a new Unit.  Contributions began in 2018</t>
        </r>
      </text>
    </comment>
    <comment ref="SNN19" authorId="0" shapeId="0" xr:uid="{254FA189-A7D8-447D-954E-B87FDAB7A92A}">
      <text>
        <r>
          <rPr>
            <b/>
            <sz val="9"/>
            <color indexed="81"/>
            <rFont val="Tahoma"/>
            <family val="2"/>
          </rPr>
          <t>Becky Dzingeleski:</t>
        </r>
        <r>
          <rPr>
            <sz val="9"/>
            <color indexed="81"/>
            <rFont val="Tahoma"/>
            <family val="2"/>
          </rPr>
          <t xml:space="preserve">
Per FOD is a new Unit.  Contributions began in 2018</t>
        </r>
      </text>
    </comment>
    <comment ref="SNR19" authorId="0" shapeId="0" xr:uid="{99536446-41A0-40A4-AC9F-2283D0C30846}">
      <text>
        <r>
          <rPr>
            <b/>
            <sz val="9"/>
            <color indexed="81"/>
            <rFont val="Tahoma"/>
            <family val="2"/>
          </rPr>
          <t>Becky Dzingeleski:</t>
        </r>
        <r>
          <rPr>
            <sz val="9"/>
            <color indexed="81"/>
            <rFont val="Tahoma"/>
            <family val="2"/>
          </rPr>
          <t xml:space="preserve">
Per FOD is a new Unit.  Contributions began in 2018</t>
        </r>
      </text>
    </comment>
    <comment ref="SNV19" authorId="0" shapeId="0" xr:uid="{1D295403-3A59-4DA3-99EB-B453689C481B}">
      <text>
        <r>
          <rPr>
            <b/>
            <sz val="9"/>
            <color indexed="81"/>
            <rFont val="Tahoma"/>
            <family val="2"/>
          </rPr>
          <t>Becky Dzingeleski:</t>
        </r>
        <r>
          <rPr>
            <sz val="9"/>
            <color indexed="81"/>
            <rFont val="Tahoma"/>
            <family val="2"/>
          </rPr>
          <t xml:space="preserve">
Per FOD is a new Unit.  Contributions began in 2018</t>
        </r>
      </text>
    </comment>
    <comment ref="SNZ19" authorId="0" shapeId="0" xr:uid="{95C2052C-0526-48A8-9942-A11A8489CBA2}">
      <text>
        <r>
          <rPr>
            <b/>
            <sz val="9"/>
            <color indexed="81"/>
            <rFont val="Tahoma"/>
            <family val="2"/>
          </rPr>
          <t>Becky Dzingeleski:</t>
        </r>
        <r>
          <rPr>
            <sz val="9"/>
            <color indexed="81"/>
            <rFont val="Tahoma"/>
            <family val="2"/>
          </rPr>
          <t xml:space="preserve">
Per FOD is a new Unit.  Contributions began in 2018</t>
        </r>
      </text>
    </comment>
    <comment ref="SOD19" authorId="0" shapeId="0" xr:uid="{5B8437FE-1FDE-4D76-B02B-77207BC7DCFF}">
      <text>
        <r>
          <rPr>
            <b/>
            <sz val="9"/>
            <color indexed="81"/>
            <rFont val="Tahoma"/>
            <family val="2"/>
          </rPr>
          <t>Becky Dzingeleski:</t>
        </r>
        <r>
          <rPr>
            <sz val="9"/>
            <color indexed="81"/>
            <rFont val="Tahoma"/>
            <family val="2"/>
          </rPr>
          <t xml:space="preserve">
Per FOD is a new Unit.  Contributions began in 2018</t>
        </r>
      </text>
    </comment>
    <comment ref="SOH19" authorId="0" shapeId="0" xr:uid="{949C34DB-7693-494E-A2C9-E4EB2A6B91B6}">
      <text>
        <r>
          <rPr>
            <b/>
            <sz val="9"/>
            <color indexed="81"/>
            <rFont val="Tahoma"/>
            <family val="2"/>
          </rPr>
          <t>Becky Dzingeleski:</t>
        </r>
        <r>
          <rPr>
            <sz val="9"/>
            <color indexed="81"/>
            <rFont val="Tahoma"/>
            <family val="2"/>
          </rPr>
          <t xml:space="preserve">
Per FOD is a new Unit.  Contributions began in 2018</t>
        </r>
      </text>
    </comment>
    <comment ref="SOL19" authorId="0" shapeId="0" xr:uid="{56521767-B409-464F-B0B0-923840470C32}">
      <text>
        <r>
          <rPr>
            <b/>
            <sz val="9"/>
            <color indexed="81"/>
            <rFont val="Tahoma"/>
            <family val="2"/>
          </rPr>
          <t>Becky Dzingeleski:</t>
        </r>
        <r>
          <rPr>
            <sz val="9"/>
            <color indexed="81"/>
            <rFont val="Tahoma"/>
            <family val="2"/>
          </rPr>
          <t xml:space="preserve">
Per FOD is a new Unit.  Contributions began in 2018</t>
        </r>
      </text>
    </comment>
    <comment ref="SOP19" authorId="0" shapeId="0" xr:uid="{A6F67C60-42D6-4FC0-9AC7-55764F1CAD79}">
      <text>
        <r>
          <rPr>
            <b/>
            <sz val="9"/>
            <color indexed="81"/>
            <rFont val="Tahoma"/>
            <family val="2"/>
          </rPr>
          <t>Becky Dzingeleski:</t>
        </r>
        <r>
          <rPr>
            <sz val="9"/>
            <color indexed="81"/>
            <rFont val="Tahoma"/>
            <family val="2"/>
          </rPr>
          <t xml:space="preserve">
Per FOD is a new Unit.  Contributions began in 2018</t>
        </r>
      </text>
    </comment>
    <comment ref="SOT19" authorId="0" shapeId="0" xr:uid="{32AB5912-EB84-4A8F-87EB-A67B94EEEE20}">
      <text>
        <r>
          <rPr>
            <b/>
            <sz val="9"/>
            <color indexed="81"/>
            <rFont val="Tahoma"/>
            <family val="2"/>
          </rPr>
          <t>Becky Dzingeleski:</t>
        </r>
        <r>
          <rPr>
            <sz val="9"/>
            <color indexed="81"/>
            <rFont val="Tahoma"/>
            <family val="2"/>
          </rPr>
          <t xml:space="preserve">
Per FOD is a new Unit.  Contributions began in 2018</t>
        </r>
      </text>
    </comment>
    <comment ref="SOX19" authorId="0" shapeId="0" xr:uid="{1B6C986D-1080-42CE-A622-DB4383D5EAE6}">
      <text>
        <r>
          <rPr>
            <b/>
            <sz val="9"/>
            <color indexed="81"/>
            <rFont val="Tahoma"/>
            <family val="2"/>
          </rPr>
          <t>Becky Dzingeleski:</t>
        </r>
        <r>
          <rPr>
            <sz val="9"/>
            <color indexed="81"/>
            <rFont val="Tahoma"/>
            <family val="2"/>
          </rPr>
          <t xml:space="preserve">
Per FOD is a new Unit.  Contributions began in 2018</t>
        </r>
      </text>
    </comment>
    <comment ref="SPB19" authorId="0" shapeId="0" xr:uid="{001C46A8-388B-46A6-B429-B727FF27927D}">
      <text>
        <r>
          <rPr>
            <b/>
            <sz val="9"/>
            <color indexed="81"/>
            <rFont val="Tahoma"/>
            <family val="2"/>
          </rPr>
          <t>Becky Dzingeleski:</t>
        </r>
        <r>
          <rPr>
            <sz val="9"/>
            <color indexed="81"/>
            <rFont val="Tahoma"/>
            <family val="2"/>
          </rPr>
          <t xml:space="preserve">
Per FOD is a new Unit.  Contributions began in 2018</t>
        </r>
      </text>
    </comment>
    <comment ref="SPF19" authorId="0" shapeId="0" xr:uid="{9C96B05C-FA0D-444D-8213-041F80C63C81}">
      <text>
        <r>
          <rPr>
            <b/>
            <sz val="9"/>
            <color indexed="81"/>
            <rFont val="Tahoma"/>
            <family val="2"/>
          </rPr>
          <t>Becky Dzingeleski:</t>
        </r>
        <r>
          <rPr>
            <sz val="9"/>
            <color indexed="81"/>
            <rFont val="Tahoma"/>
            <family val="2"/>
          </rPr>
          <t xml:space="preserve">
Per FOD is a new Unit.  Contributions began in 2018</t>
        </r>
      </text>
    </comment>
    <comment ref="SPJ19" authorId="0" shapeId="0" xr:uid="{C22A237C-0848-4F6C-A079-573268A745AD}">
      <text>
        <r>
          <rPr>
            <b/>
            <sz val="9"/>
            <color indexed="81"/>
            <rFont val="Tahoma"/>
            <family val="2"/>
          </rPr>
          <t>Becky Dzingeleski:</t>
        </r>
        <r>
          <rPr>
            <sz val="9"/>
            <color indexed="81"/>
            <rFont val="Tahoma"/>
            <family val="2"/>
          </rPr>
          <t xml:space="preserve">
Per FOD is a new Unit.  Contributions began in 2018</t>
        </r>
      </text>
    </comment>
    <comment ref="SPN19" authorId="0" shapeId="0" xr:uid="{C57086B7-54C1-443C-8667-6A597FFB38B6}">
      <text>
        <r>
          <rPr>
            <b/>
            <sz val="9"/>
            <color indexed="81"/>
            <rFont val="Tahoma"/>
            <family val="2"/>
          </rPr>
          <t>Becky Dzingeleski:</t>
        </r>
        <r>
          <rPr>
            <sz val="9"/>
            <color indexed="81"/>
            <rFont val="Tahoma"/>
            <family val="2"/>
          </rPr>
          <t xml:space="preserve">
Per FOD is a new Unit.  Contributions began in 2018</t>
        </r>
      </text>
    </comment>
    <comment ref="SPR19" authorId="0" shapeId="0" xr:uid="{48F54469-8D4D-4A36-849D-35D9FE32AD4D}">
      <text>
        <r>
          <rPr>
            <b/>
            <sz val="9"/>
            <color indexed="81"/>
            <rFont val="Tahoma"/>
            <family val="2"/>
          </rPr>
          <t>Becky Dzingeleski:</t>
        </r>
        <r>
          <rPr>
            <sz val="9"/>
            <color indexed="81"/>
            <rFont val="Tahoma"/>
            <family val="2"/>
          </rPr>
          <t xml:space="preserve">
Per FOD is a new Unit.  Contributions began in 2018</t>
        </r>
      </text>
    </comment>
    <comment ref="SPV19" authorId="0" shapeId="0" xr:uid="{D2F31E39-2F58-4156-9216-1FA772DC9781}">
      <text>
        <r>
          <rPr>
            <b/>
            <sz val="9"/>
            <color indexed="81"/>
            <rFont val="Tahoma"/>
            <family val="2"/>
          </rPr>
          <t>Becky Dzingeleski:</t>
        </r>
        <r>
          <rPr>
            <sz val="9"/>
            <color indexed="81"/>
            <rFont val="Tahoma"/>
            <family val="2"/>
          </rPr>
          <t xml:space="preserve">
Per FOD is a new Unit.  Contributions began in 2018</t>
        </r>
      </text>
    </comment>
    <comment ref="SPZ19" authorId="0" shapeId="0" xr:uid="{D2C17A25-5EA0-4DBE-BC17-755D481CDAD9}">
      <text>
        <r>
          <rPr>
            <b/>
            <sz val="9"/>
            <color indexed="81"/>
            <rFont val="Tahoma"/>
            <family val="2"/>
          </rPr>
          <t>Becky Dzingeleski:</t>
        </r>
        <r>
          <rPr>
            <sz val="9"/>
            <color indexed="81"/>
            <rFont val="Tahoma"/>
            <family val="2"/>
          </rPr>
          <t xml:space="preserve">
Per FOD is a new Unit.  Contributions began in 2018</t>
        </r>
      </text>
    </comment>
    <comment ref="SQD19" authorId="0" shapeId="0" xr:uid="{08B10C6C-BC18-48DF-A623-B0980A95CDDB}">
      <text>
        <r>
          <rPr>
            <b/>
            <sz val="9"/>
            <color indexed="81"/>
            <rFont val="Tahoma"/>
            <family val="2"/>
          </rPr>
          <t>Becky Dzingeleski:</t>
        </r>
        <r>
          <rPr>
            <sz val="9"/>
            <color indexed="81"/>
            <rFont val="Tahoma"/>
            <family val="2"/>
          </rPr>
          <t xml:space="preserve">
Per FOD is a new Unit.  Contributions began in 2018</t>
        </r>
      </text>
    </comment>
    <comment ref="SQH19" authorId="0" shapeId="0" xr:uid="{E68E0117-CF5C-4139-8CDD-768FA0789756}">
      <text>
        <r>
          <rPr>
            <b/>
            <sz val="9"/>
            <color indexed="81"/>
            <rFont val="Tahoma"/>
            <family val="2"/>
          </rPr>
          <t>Becky Dzingeleski:</t>
        </r>
        <r>
          <rPr>
            <sz val="9"/>
            <color indexed="81"/>
            <rFont val="Tahoma"/>
            <family val="2"/>
          </rPr>
          <t xml:space="preserve">
Per FOD is a new Unit.  Contributions began in 2018</t>
        </r>
      </text>
    </comment>
    <comment ref="SQL19" authorId="0" shapeId="0" xr:uid="{3CDD857A-790F-4C48-87BF-77AAEE6E4110}">
      <text>
        <r>
          <rPr>
            <b/>
            <sz val="9"/>
            <color indexed="81"/>
            <rFont val="Tahoma"/>
            <family val="2"/>
          </rPr>
          <t>Becky Dzingeleski:</t>
        </r>
        <r>
          <rPr>
            <sz val="9"/>
            <color indexed="81"/>
            <rFont val="Tahoma"/>
            <family val="2"/>
          </rPr>
          <t xml:space="preserve">
Per FOD is a new Unit.  Contributions began in 2018</t>
        </r>
      </text>
    </comment>
    <comment ref="SQP19" authorId="0" shapeId="0" xr:uid="{C1219803-EE01-4A35-95E4-06010B9939FB}">
      <text>
        <r>
          <rPr>
            <b/>
            <sz val="9"/>
            <color indexed="81"/>
            <rFont val="Tahoma"/>
            <family val="2"/>
          </rPr>
          <t>Becky Dzingeleski:</t>
        </r>
        <r>
          <rPr>
            <sz val="9"/>
            <color indexed="81"/>
            <rFont val="Tahoma"/>
            <family val="2"/>
          </rPr>
          <t xml:space="preserve">
Per FOD is a new Unit.  Contributions began in 2018</t>
        </r>
      </text>
    </comment>
    <comment ref="SQT19" authorId="0" shapeId="0" xr:uid="{B162DF09-4B70-4D88-B738-D6885AE27186}">
      <text>
        <r>
          <rPr>
            <b/>
            <sz val="9"/>
            <color indexed="81"/>
            <rFont val="Tahoma"/>
            <family val="2"/>
          </rPr>
          <t>Becky Dzingeleski:</t>
        </r>
        <r>
          <rPr>
            <sz val="9"/>
            <color indexed="81"/>
            <rFont val="Tahoma"/>
            <family val="2"/>
          </rPr>
          <t xml:space="preserve">
Per FOD is a new Unit.  Contributions began in 2018</t>
        </r>
      </text>
    </comment>
    <comment ref="SQX19" authorId="0" shapeId="0" xr:uid="{B6E51CC3-52DD-429F-B6BC-1ECB762DC136}">
      <text>
        <r>
          <rPr>
            <b/>
            <sz val="9"/>
            <color indexed="81"/>
            <rFont val="Tahoma"/>
            <family val="2"/>
          </rPr>
          <t>Becky Dzingeleski:</t>
        </r>
        <r>
          <rPr>
            <sz val="9"/>
            <color indexed="81"/>
            <rFont val="Tahoma"/>
            <family val="2"/>
          </rPr>
          <t xml:space="preserve">
Per FOD is a new Unit.  Contributions began in 2018</t>
        </r>
      </text>
    </comment>
    <comment ref="SRB19" authorId="0" shapeId="0" xr:uid="{2145897F-DFEB-41F6-BCB7-80C86208F374}">
      <text>
        <r>
          <rPr>
            <b/>
            <sz val="9"/>
            <color indexed="81"/>
            <rFont val="Tahoma"/>
            <family val="2"/>
          </rPr>
          <t>Becky Dzingeleski:</t>
        </r>
        <r>
          <rPr>
            <sz val="9"/>
            <color indexed="81"/>
            <rFont val="Tahoma"/>
            <family val="2"/>
          </rPr>
          <t xml:space="preserve">
Per FOD is a new Unit.  Contributions began in 2018</t>
        </r>
      </text>
    </comment>
    <comment ref="SRF19" authorId="0" shapeId="0" xr:uid="{68CAC86F-3D48-484C-87CE-FBD6BA1A2274}">
      <text>
        <r>
          <rPr>
            <b/>
            <sz val="9"/>
            <color indexed="81"/>
            <rFont val="Tahoma"/>
            <family val="2"/>
          </rPr>
          <t>Becky Dzingeleski:</t>
        </r>
        <r>
          <rPr>
            <sz val="9"/>
            <color indexed="81"/>
            <rFont val="Tahoma"/>
            <family val="2"/>
          </rPr>
          <t xml:space="preserve">
Per FOD is a new Unit.  Contributions began in 2018</t>
        </r>
      </text>
    </comment>
    <comment ref="SRJ19" authorId="0" shapeId="0" xr:uid="{8B3AEFEB-25C4-4BF2-9D71-42D1B4852A55}">
      <text>
        <r>
          <rPr>
            <b/>
            <sz val="9"/>
            <color indexed="81"/>
            <rFont val="Tahoma"/>
            <family val="2"/>
          </rPr>
          <t>Becky Dzingeleski:</t>
        </r>
        <r>
          <rPr>
            <sz val="9"/>
            <color indexed="81"/>
            <rFont val="Tahoma"/>
            <family val="2"/>
          </rPr>
          <t xml:space="preserve">
Per FOD is a new Unit.  Contributions began in 2018</t>
        </r>
      </text>
    </comment>
    <comment ref="SRN19" authorId="0" shapeId="0" xr:uid="{02839783-6630-4022-B38C-61221581B4AB}">
      <text>
        <r>
          <rPr>
            <b/>
            <sz val="9"/>
            <color indexed="81"/>
            <rFont val="Tahoma"/>
            <family val="2"/>
          </rPr>
          <t>Becky Dzingeleski:</t>
        </r>
        <r>
          <rPr>
            <sz val="9"/>
            <color indexed="81"/>
            <rFont val="Tahoma"/>
            <family val="2"/>
          </rPr>
          <t xml:space="preserve">
Per FOD is a new Unit.  Contributions began in 2018</t>
        </r>
      </text>
    </comment>
    <comment ref="SRR19" authorId="0" shapeId="0" xr:uid="{17EE8621-C97C-4713-98FE-433F61BBCE2D}">
      <text>
        <r>
          <rPr>
            <b/>
            <sz val="9"/>
            <color indexed="81"/>
            <rFont val="Tahoma"/>
            <family val="2"/>
          </rPr>
          <t>Becky Dzingeleski:</t>
        </r>
        <r>
          <rPr>
            <sz val="9"/>
            <color indexed="81"/>
            <rFont val="Tahoma"/>
            <family val="2"/>
          </rPr>
          <t xml:space="preserve">
Per FOD is a new Unit.  Contributions began in 2018</t>
        </r>
      </text>
    </comment>
    <comment ref="SRV19" authorId="0" shapeId="0" xr:uid="{592ACCD3-EDCA-4D4F-80A9-2106D58301DA}">
      <text>
        <r>
          <rPr>
            <b/>
            <sz val="9"/>
            <color indexed="81"/>
            <rFont val="Tahoma"/>
            <family val="2"/>
          </rPr>
          <t>Becky Dzingeleski:</t>
        </r>
        <r>
          <rPr>
            <sz val="9"/>
            <color indexed="81"/>
            <rFont val="Tahoma"/>
            <family val="2"/>
          </rPr>
          <t xml:space="preserve">
Per FOD is a new Unit.  Contributions began in 2018</t>
        </r>
      </text>
    </comment>
    <comment ref="SRZ19" authorId="0" shapeId="0" xr:uid="{7D6395E7-5072-481E-A4CB-B97FAB430C1E}">
      <text>
        <r>
          <rPr>
            <b/>
            <sz val="9"/>
            <color indexed="81"/>
            <rFont val="Tahoma"/>
            <family val="2"/>
          </rPr>
          <t>Becky Dzingeleski:</t>
        </r>
        <r>
          <rPr>
            <sz val="9"/>
            <color indexed="81"/>
            <rFont val="Tahoma"/>
            <family val="2"/>
          </rPr>
          <t xml:space="preserve">
Per FOD is a new Unit.  Contributions began in 2018</t>
        </r>
      </text>
    </comment>
    <comment ref="SSD19" authorId="0" shapeId="0" xr:uid="{B3F60C2F-0B63-4592-8643-21FDC8B1AC02}">
      <text>
        <r>
          <rPr>
            <b/>
            <sz val="9"/>
            <color indexed="81"/>
            <rFont val="Tahoma"/>
            <family val="2"/>
          </rPr>
          <t>Becky Dzingeleski:</t>
        </r>
        <r>
          <rPr>
            <sz val="9"/>
            <color indexed="81"/>
            <rFont val="Tahoma"/>
            <family val="2"/>
          </rPr>
          <t xml:space="preserve">
Per FOD is a new Unit.  Contributions began in 2018</t>
        </r>
      </text>
    </comment>
    <comment ref="SSH19" authorId="0" shapeId="0" xr:uid="{C8E2B506-E785-48C0-B215-0DE26BF25D0B}">
      <text>
        <r>
          <rPr>
            <b/>
            <sz val="9"/>
            <color indexed="81"/>
            <rFont val="Tahoma"/>
            <family val="2"/>
          </rPr>
          <t>Becky Dzingeleski:</t>
        </r>
        <r>
          <rPr>
            <sz val="9"/>
            <color indexed="81"/>
            <rFont val="Tahoma"/>
            <family val="2"/>
          </rPr>
          <t xml:space="preserve">
Per FOD is a new Unit.  Contributions began in 2018</t>
        </r>
      </text>
    </comment>
    <comment ref="SSL19" authorId="0" shapeId="0" xr:uid="{68DAAAB4-0481-4C74-965E-9EE6D8035DEA}">
      <text>
        <r>
          <rPr>
            <b/>
            <sz val="9"/>
            <color indexed="81"/>
            <rFont val="Tahoma"/>
            <family val="2"/>
          </rPr>
          <t>Becky Dzingeleski:</t>
        </r>
        <r>
          <rPr>
            <sz val="9"/>
            <color indexed="81"/>
            <rFont val="Tahoma"/>
            <family val="2"/>
          </rPr>
          <t xml:space="preserve">
Per FOD is a new Unit.  Contributions began in 2018</t>
        </r>
      </text>
    </comment>
    <comment ref="SSP19" authorId="0" shapeId="0" xr:uid="{BD5C3207-328A-4383-9A36-CACBDBA0C5C4}">
      <text>
        <r>
          <rPr>
            <b/>
            <sz val="9"/>
            <color indexed="81"/>
            <rFont val="Tahoma"/>
            <family val="2"/>
          </rPr>
          <t>Becky Dzingeleski:</t>
        </r>
        <r>
          <rPr>
            <sz val="9"/>
            <color indexed="81"/>
            <rFont val="Tahoma"/>
            <family val="2"/>
          </rPr>
          <t xml:space="preserve">
Per FOD is a new Unit.  Contributions began in 2018</t>
        </r>
      </text>
    </comment>
    <comment ref="SST19" authorId="0" shapeId="0" xr:uid="{0EDE3273-1EEC-4BD6-A0C6-16E53D19519C}">
      <text>
        <r>
          <rPr>
            <b/>
            <sz val="9"/>
            <color indexed="81"/>
            <rFont val="Tahoma"/>
            <family val="2"/>
          </rPr>
          <t>Becky Dzingeleski:</t>
        </r>
        <r>
          <rPr>
            <sz val="9"/>
            <color indexed="81"/>
            <rFont val="Tahoma"/>
            <family val="2"/>
          </rPr>
          <t xml:space="preserve">
Per FOD is a new Unit.  Contributions began in 2018</t>
        </r>
      </text>
    </comment>
    <comment ref="SSX19" authorId="0" shapeId="0" xr:uid="{3D0C8336-37B5-46F8-B8D9-199AF15C9647}">
      <text>
        <r>
          <rPr>
            <b/>
            <sz val="9"/>
            <color indexed="81"/>
            <rFont val="Tahoma"/>
            <family val="2"/>
          </rPr>
          <t>Becky Dzingeleski:</t>
        </r>
        <r>
          <rPr>
            <sz val="9"/>
            <color indexed="81"/>
            <rFont val="Tahoma"/>
            <family val="2"/>
          </rPr>
          <t xml:space="preserve">
Per FOD is a new Unit.  Contributions began in 2018</t>
        </r>
      </text>
    </comment>
    <comment ref="STB19" authorId="0" shapeId="0" xr:uid="{107D96CB-9459-43DE-9E05-1CEF8F5354E8}">
      <text>
        <r>
          <rPr>
            <b/>
            <sz val="9"/>
            <color indexed="81"/>
            <rFont val="Tahoma"/>
            <family val="2"/>
          </rPr>
          <t>Becky Dzingeleski:</t>
        </r>
        <r>
          <rPr>
            <sz val="9"/>
            <color indexed="81"/>
            <rFont val="Tahoma"/>
            <family val="2"/>
          </rPr>
          <t xml:space="preserve">
Per FOD is a new Unit.  Contributions began in 2018</t>
        </r>
      </text>
    </comment>
    <comment ref="STF19" authorId="0" shapeId="0" xr:uid="{4DBD569C-E272-4641-A3DA-74953E6C5CDE}">
      <text>
        <r>
          <rPr>
            <b/>
            <sz val="9"/>
            <color indexed="81"/>
            <rFont val="Tahoma"/>
            <family val="2"/>
          </rPr>
          <t>Becky Dzingeleski:</t>
        </r>
        <r>
          <rPr>
            <sz val="9"/>
            <color indexed="81"/>
            <rFont val="Tahoma"/>
            <family val="2"/>
          </rPr>
          <t xml:space="preserve">
Per FOD is a new Unit.  Contributions began in 2018</t>
        </r>
      </text>
    </comment>
    <comment ref="STJ19" authorId="0" shapeId="0" xr:uid="{C2224D25-38A6-4F3E-A510-3B7D2197D685}">
      <text>
        <r>
          <rPr>
            <b/>
            <sz val="9"/>
            <color indexed="81"/>
            <rFont val="Tahoma"/>
            <family val="2"/>
          </rPr>
          <t>Becky Dzingeleski:</t>
        </r>
        <r>
          <rPr>
            <sz val="9"/>
            <color indexed="81"/>
            <rFont val="Tahoma"/>
            <family val="2"/>
          </rPr>
          <t xml:space="preserve">
Per FOD is a new Unit.  Contributions began in 2018</t>
        </r>
      </text>
    </comment>
    <comment ref="STN19" authorId="0" shapeId="0" xr:uid="{F544D648-FC4F-4456-B4EE-4F24AD0C87A4}">
      <text>
        <r>
          <rPr>
            <b/>
            <sz val="9"/>
            <color indexed="81"/>
            <rFont val="Tahoma"/>
            <family val="2"/>
          </rPr>
          <t>Becky Dzingeleski:</t>
        </r>
        <r>
          <rPr>
            <sz val="9"/>
            <color indexed="81"/>
            <rFont val="Tahoma"/>
            <family val="2"/>
          </rPr>
          <t xml:space="preserve">
Per FOD is a new Unit.  Contributions began in 2018</t>
        </r>
      </text>
    </comment>
    <comment ref="STR19" authorId="0" shapeId="0" xr:uid="{100B2AF9-5D65-4594-A752-D2CA45BEEFF3}">
      <text>
        <r>
          <rPr>
            <b/>
            <sz val="9"/>
            <color indexed="81"/>
            <rFont val="Tahoma"/>
            <family val="2"/>
          </rPr>
          <t>Becky Dzingeleski:</t>
        </r>
        <r>
          <rPr>
            <sz val="9"/>
            <color indexed="81"/>
            <rFont val="Tahoma"/>
            <family val="2"/>
          </rPr>
          <t xml:space="preserve">
Per FOD is a new Unit.  Contributions began in 2018</t>
        </r>
      </text>
    </comment>
    <comment ref="STV19" authorId="0" shapeId="0" xr:uid="{6717ED65-ABA2-4B67-AE2C-B6152F97CD80}">
      <text>
        <r>
          <rPr>
            <b/>
            <sz val="9"/>
            <color indexed="81"/>
            <rFont val="Tahoma"/>
            <family val="2"/>
          </rPr>
          <t>Becky Dzingeleski:</t>
        </r>
        <r>
          <rPr>
            <sz val="9"/>
            <color indexed="81"/>
            <rFont val="Tahoma"/>
            <family val="2"/>
          </rPr>
          <t xml:space="preserve">
Per FOD is a new Unit.  Contributions began in 2018</t>
        </r>
      </text>
    </comment>
    <comment ref="STZ19" authorId="0" shapeId="0" xr:uid="{6E747E09-B908-4DC1-8045-A1E8D0A008F9}">
      <text>
        <r>
          <rPr>
            <b/>
            <sz val="9"/>
            <color indexed="81"/>
            <rFont val="Tahoma"/>
            <family val="2"/>
          </rPr>
          <t>Becky Dzingeleski:</t>
        </r>
        <r>
          <rPr>
            <sz val="9"/>
            <color indexed="81"/>
            <rFont val="Tahoma"/>
            <family val="2"/>
          </rPr>
          <t xml:space="preserve">
Per FOD is a new Unit.  Contributions began in 2018</t>
        </r>
      </text>
    </comment>
    <comment ref="SUD19" authorId="0" shapeId="0" xr:uid="{6F21A460-C09F-460D-8BA7-19A017AE6A0C}">
      <text>
        <r>
          <rPr>
            <b/>
            <sz val="9"/>
            <color indexed="81"/>
            <rFont val="Tahoma"/>
            <family val="2"/>
          </rPr>
          <t>Becky Dzingeleski:</t>
        </r>
        <r>
          <rPr>
            <sz val="9"/>
            <color indexed="81"/>
            <rFont val="Tahoma"/>
            <family val="2"/>
          </rPr>
          <t xml:space="preserve">
Per FOD is a new Unit.  Contributions began in 2018</t>
        </r>
      </text>
    </comment>
    <comment ref="SUH19" authorId="0" shapeId="0" xr:uid="{0C63FC65-25B0-4AD8-9367-51A337A09145}">
      <text>
        <r>
          <rPr>
            <b/>
            <sz val="9"/>
            <color indexed="81"/>
            <rFont val="Tahoma"/>
            <family val="2"/>
          </rPr>
          <t>Becky Dzingeleski:</t>
        </r>
        <r>
          <rPr>
            <sz val="9"/>
            <color indexed="81"/>
            <rFont val="Tahoma"/>
            <family val="2"/>
          </rPr>
          <t xml:space="preserve">
Per FOD is a new Unit.  Contributions began in 2018</t>
        </r>
      </text>
    </comment>
    <comment ref="SUL19" authorId="0" shapeId="0" xr:uid="{97BB898A-AB82-480D-8618-A8C2352B626A}">
      <text>
        <r>
          <rPr>
            <b/>
            <sz val="9"/>
            <color indexed="81"/>
            <rFont val="Tahoma"/>
            <family val="2"/>
          </rPr>
          <t>Becky Dzingeleski:</t>
        </r>
        <r>
          <rPr>
            <sz val="9"/>
            <color indexed="81"/>
            <rFont val="Tahoma"/>
            <family val="2"/>
          </rPr>
          <t xml:space="preserve">
Per FOD is a new Unit.  Contributions began in 2018</t>
        </r>
      </text>
    </comment>
    <comment ref="SUP19" authorId="0" shapeId="0" xr:uid="{31BAEAA9-C4FC-45E0-A3BE-DFB5C92AD297}">
      <text>
        <r>
          <rPr>
            <b/>
            <sz val="9"/>
            <color indexed="81"/>
            <rFont val="Tahoma"/>
            <family val="2"/>
          </rPr>
          <t>Becky Dzingeleski:</t>
        </r>
        <r>
          <rPr>
            <sz val="9"/>
            <color indexed="81"/>
            <rFont val="Tahoma"/>
            <family val="2"/>
          </rPr>
          <t xml:space="preserve">
Per FOD is a new Unit.  Contributions began in 2018</t>
        </r>
      </text>
    </comment>
    <comment ref="SUT19" authorId="0" shapeId="0" xr:uid="{9BBF7E7E-86C1-43A5-B75E-B3CB40F2C5F4}">
      <text>
        <r>
          <rPr>
            <b/>
            <sz val="9"/>
            <color indexed="81"/>
            <rFont val="Tahoma"/>
            <family val="2"/>
          </rPr>
          <t>Becky Dzingeleski:</t>
        </r>
        <r>
          <rPr>
            <sz val="9"/>
            <color indexed="81"/>
            <rFont val="Tahoma"/>
            <family val="2"/>
          </rPr>
          <t xml:space="preserve">
Per FOD is a new Unit.  Contributions began in 2018</t>
        </r>
      </text>
    </comment>
    <comment ref="SUX19" authorId="0" shapeId="0" xr:uid="{857F60E4-79F3-4A91-8892-B28BF608B7C2}">
      <text>
        <r>
          <rPr>
            <b/>
            <sz val="9"/>
            <color indexed="81"/>
            <rFont val="Tahoma"/>
            <family val="2"/>
          </rPr>
          <t>Becky Dzingeleski:</t>
        </r>
        <r>
          <rPr>
            <sz val="9"/>
            <color indexed="81"/>
            <rFont val="Tahoma"/>
            <family val="2"/>
          </rPr>
          <t xml:space="preserve">
Per FOD is a new Unit.  Contributions began in 2018</t>
        </r>
      </text>
    </comment>
    <comment ref="SVB19" authorId="0" shapeId="0" xr:uid="{057281A3-A771-4388-85E1-243D775FF9DC}">
      <text>
        <r>
          <rPr>
            <b/>
            <sz val="9"/>
            <color indexed="81"/>
            <rFont val="Tahoma"/>
            <family val="2"/>
          </rPr>
          <t>Becky Dzingeleski:</t>
        </r>
        <r>
          <rPr>
            <sz val="9"/>
            <color indexed="81"/>
            <rFont val="Tahoma"/>
            <family val="2"/>
          </rPr>
          <t xml:space="preserve">
Per FOD is a new Unit.  Contributions began in 2018</t>
        </r>
      </text>
    </comment>
    <comment ref="SVF19" authorId="0" shapeId="0" xr:uid="{55F4A656-FA3E-4ED2-AC7A-F68323F4107A}">
      <text>
        <r>
          <rPr>
            <b/>
            <sz val="9"/>
            <color indexed="81"/>
            <rFont val="Tahoma"/>
            <family val="2"/>
          </rPr>
          <t>Becky Dzingeleski:</t>
        </r>
        <r>
          <rPr>
            <sz val="9"/>
            <color indexed="81"/>
            <rFont val="Tahoma"/>
            <family val="2"/>
          </rPr>
          <t xml:space="preserve">
Per FOD is a new Unit.  Contributions began in 2018</t>
        </r>
      </text>
    </comment>
    <comment ref="SVJ19" authorId="0" shapeId="0" xr:uid="{E97E9847-5D8B-4CA7-BB14-2871FBC13EA6}">
      <text>
        <r>
          <rPr>
            <b/>
            <sz val="9"/>
            <color indexed="81"/>
            <rFont val="Tahoma"/>
            <family val="2"/>
          </rPr>
          <t>Becky Dzingeleski:</t>
        </r>
        <r>
          <rPr>
            <sz val="9"/>
            <color indexed="81"/>
            <rFont val="Tahoma"/>
            <family val="2"/>
          </rPr>
          <t xml:space="preserve">
Per FOD is a new Unit.  Contributions began in 2018</t>
        </r>
      </text>
    </comment>
    <comment ref="SVN19" authorId="0" shapeId="0" xr:uid="{D5628CAD-98F1-4A58-A705-3D3585645CA9}">
      <text>
        <r>
          <rPr>
            <b/>
            <sz val="9"/>
            <color indexed="81"/>
            <rFont val="Tahoma"/>
            <family val="2"/>
          </rPr>
          <t>Becky Dzingeleski:</t>
        </r>
        <r>
          <rPr>
            <sz val="9"/>
            <color indexed="81"/>
            <rFont val="Tahoma"/>
            <family val="2"/>
          </rPr>
          <t xml:space="preserve">
Per FOD is a new Unit.  Contributions began in 2018</t>
        </r>
      </text>
    </comment>
    <comment ref="SVR19" authorId="0" shapeId="0" xr:uid="{D5BDF09F-BADD-49C7-9641-644DE3DEAC88}">
      <text>
        <r>
          <rPr>
            <b/>
            <sz val="9"/>
            <color indexed="81"/>
            <rFont val="Tahoma"/>
            <family val="2"/>
          </rPr>
          <t>Becky Dzingeleski:</t>
        </r>
        <r>
          <rPr>
            <sz val="9"/>
            <color indexed="81"/>
            <rFont val="Tahoma"/>
            <family val="2"/>
          </rPr>
          <t xml:space="preserve">
Per FOD is a new Unit.  Contributions began in 2018</t>
        </r>
      </text>
    </comment>
    <comment ref="SVV19" authorId="0" shapeId="0" xr:uid="{2CBC10B4-6339-4887-AD3E-2575406AF586}">
      <text>
        <r>
          <rPr>
            <b/>
            <sz val="9"/>
            <color indexed="81"/>
            <rFont val="Tahoma"/>
            <family val="2"/>
          </rPr>
          <t>Becky Dzingeleski:</t>
        </r>
        <r>
          <rPr>
            <sz val="9"/>
            <color indexed="81"/>
            <rFont val="Tahoma"/>
            <family val="2"/>
          </rPr>
          <t xml:space="preserve">
Per FOD is a new Unit.  Contributions began in 2018</t>
        </r>
      </text>
    </comment>
    <comment ref="SVZ19" authorId="0" shapeId="0" xr:uid="{B8748332-2255-452A-921A-C5365A8C6A09}">
      <text>
        <r>
          <rPr>
            <b/>
            <sz val="9"/>
            <color indexed="81"/>
            <rFont val="Tahoma"/>
            <family val="2"/>
          </rPr>
          <t>Becky Dzingeleski:</t>
        </r>
        <r>
          <rPr>
            <sz val="9"/>
            <color indexed="81"/>
            <rFont val="Tahoma"/>
            <family val="2"/>
          </rPr>
          <t xml:space="preserve">
Per FOD is a new Unit.  Contributions began in 2018</t>
        </r>
      </text>
    </comment>
    <comment ref="SWD19" authorId="0" shapeId="0" xr:uid="{4BF4191F-CECD-45B2-8910-1A91D695A485}">
      <text>
        <r>
          <rPr>
            <b/>
            <sz val="9"/>
            <color indexed="81"/>
            <rFont val="Tahoma"/>
            <family val="2"/>
          </rPr>
          <t>Becky Dzingeleski:</t>
        </r>
        <r>
          <rPr>
            <sz val="9"/>
            <color indexed="81"/>
            <rFont val="Tahoma"/>
            <family val="2"/>
          </rPr>
          <t xml:space="preserve">
Per FOD is a new Unit.  Contributions began in 2018</t>
        </r>
      </text>
    </comment>
    <comment ref="SWH19" authorId="0" shapeId="0" xr:uid="{2217738E-89BF-4187-9C41-1949645BF95D}">
      <text>
        <r>
          <rPr>
            <b/>
            <sz val="9"/>
            <color indexed="81"/>
            <rFont val="Tahoma"/>
            <family val="2"/>
          </rPr>
          <t>Becky Dzingeleski:</t>
        </r>
        <r>
          <rPr>
            <sz val="9"/>
            <color indexed="81"/>
            <rFont val="Tahoma"/>
            <family val="2"/>
          </rPr>
          <t xml:space="preserve">
Per FOD is a new Unit.  Contributions began in 2018</t>
        </r>
      </text>
    </comment>
    <comment ref="SWL19" authorId="0" shapeId="0" xr:uid="{76EEAA67-184E-4E42-BF2A-2351A02EB014}">
      <text>
        <r>
          <rPr>
            <b/>
            <sz val="9"/>
            <color indexed="81"/>
            <rFont val="Tahoma"/>
            <family val="2"/>
          </rPr>
          <t>Becky Dzingeleski:</t>
        </r>
        <r>
          <rPr>
            <sz val="9"/>
            <color indexed="81"/>
            <rFont val="Tahoma"/>
            <family val="2"/>
          </rPr>
          <t xml:space="preserve">
Per FOD is a new Unit.  Contributions began in 2018</t>
        </r>
      </text>
    </comment>
    <comment ref="SWP19" authorId="0" shapeId="0" xr:uid="{0A1F70F1-11DD-409A-A1EC-D23EEE481280}">
      <text>
        <r>
          <rPr>
            <b/>
            <sz val="9"/>
            <color indexed="81"/>
            <rFont val="Tahoma"/>
            <family val="2"/>
          </rPr>
          <t>Becky Dzingeleski:</t>
        </r>
        <r>
          <rPr>
            <sz val="9"/>
            <color indexed="81"/>
            <rFont val="Tahoma"/>
            <family val="2"/>
          </rPr>
          <t xml:space="preserve">
Per FOD is a new Unit.  Contributions began in 2018</t>
        </r>
      </text>
    </comment>
    <comment ref="SWT19" authorId="0" shapeId="0" xr:uid="{865989A5-60DB-45B3-B597-CE30B65565DD}">
      <text>
        <r>
          <rPr>
            <b/>
            <sz val="9"/>
            <color indexed="81"/>
            <rFont val="Tahoma"/>
            <family val="2"/>
          </rPr>
          <t>Becky Dzingeleski:</t>
        </r>
        <r>
          <rPr>
            <sz val="9"/>
            <color indexed="81"/>
            <rFont val="Tahoma"/>
            <family val="2"/>
          </rPr>
          <t xml:space="preserve">
Per FOD is a new Unit.  Contributions began in 2018</t>
        </r>
      </text>
    </comment>
    <comment ref="SWX19" authorId="0" shapeId="0" xr:uid="{024707AE-F28A-4A3A-A166-A92B04FE92B6}">
      <text>
        <r>
          <rPr>
            <b/>
            <sz val="9"/>
            <color indexed="81"/>
            <rFont val="Tahoma"/>
            <family val="2"/>
          </rPr>
          <t>Becky Dzingeleski:</t>
        </r>
        <r>
          <rPr>
            <sz val="9"/>
            <color indexed="81"/>
            <rFont val="Tahoma"/>
            <family val="2"/>
          </rPr>
          <t xml:space="preserve">
Per FOD is a new Unit.  Contributions began in 2018</t>
        </r>
      </text>
    </comment>
    <comment ref="SXB19" authorId="0" shapeId="0" xr:uid="{1E58284E-C56A-482E-B802-CAED8544941A}">
      <text>
        <r>
          <rPr>
            <b/>
            <sz val="9"/>
            <color indexed="81"/>
            <rFont val="Tahoma"/>
            <family val="2"/>
          </rPr>
          <t>Becky Dzingeleski:</t>
        </r>
        <r>
          <rPr>
            <sz val="9"/>
            <color indexed="81"/>
            <rFont val="Tahoma"/>
            <family val="2"/>
          </rPr>
          <t xml:space="preserve">
Per FOD is a new Unit.  Contributions began in 2018</t>
        </r>
      </text>
    </comment>
    <comment ref="SXF19" authorId="0" shapeId="0" xr:uid="{2ADFA7B2-5884-4F31-AF99-33549B4AB3A7}">
      <text>
        <r>
          <rPr>
            <b/>
            <sz val="9"/>
            <color indexed="81"/>
            <rFont val="Tahoma"/>
            <family val="2"/>
          </rPr>
          <t>Becky Dzingeleski:</t>
        </r>
        <r>
          <rPr>
            <sz val="9"/>
            <color indexed="81"/>
            <rFont val="Tahoma"/>
            <family val="2"/>
          </rPr>
          <t xml:space="preserve">
Per FOD is a new Unit.  Contributions began in 2018</t>
        </r>
      </text>
    </comment>
    <comment ref="SXJ19" authorId="0" shapeId="0" xr:uid="{5EB472B1-C8F7-45B4-BC1F-D1496356E2EE}">
      <text>
        <r>
          <rPr>
            <b/>
            <sz val="9"/>
            <color indexed="81"/>
            <rFont val="Tahoma"/>
            <family val="2"/>
          </rPr>
          <t>Becky Dzingeleski:</t>
        </r>
        <r>
          <rPr>
            <sz val="9"/>
            <color indexed="81"/>
            <rFont val="Tahoma"/>
            <family val="2"/>
          </rPr>
          <t xml:space="preserve">
Per FOD is a new Unit.  Contributions began in 2018</t>
        </r>
      </text>
    </comment>
    <comment ref="SXN19" authorId="0" shapeId="0" xr:uid="{90CFE006-F874-4386-A304-422C24441C71}">
      <text>
        <r>
          <rPr>
            <b/>
            <sz val="9"/>
            <color indexed="81"/>
            <rFont val="Tahoma"/>
            <family val="2"/>
          </rPr>
          <t>Becky Dzingeleski:</t>
        </r>
        <r>
          <rPr>
            <sz val="9"/>
            <color indexed="81"/>
            <rFont val="Tahoma"/>
            <family val="2"/>
          </rPr>
          <t xml:space="preserve">
Per FOD is a new Unit.  Contributions began in 2018</t>
        </r>
      </text>
    </comment>
    <comment ref="SXR19" authorId="0" shapeId="0" xr:uid="{F7AF3BDB-5CF5-424D-8C4C-A7F4C444F098}">
      <text>
        <r>
          <rPr>
            <b/>
            <sz val="9"/>
            <color indexed="81"/>
            <rFont val="Tahoma"/>
            <family val="2"/>
          </rPr>
          <t>Becky Dzingeleski:</t>
        </r>
        <r>
          <rPr>
            <sz val="9"/>
            <color indexed="81"/>
            <rFont val="Tahoma"/>
            <family val="2"/>
          </rPr>
          <t xml:space="preserve">
Per FOD is a new Unit.  Contributions began in 2018</t>
        </r>
      </text>
    </comment>
    <comment ref="SXV19" authorId="0" shapeId="0" xr:uid="{1F0D73E6-DF48-4A89-AB63-0208BD1BB5DE}">
      <text>
        <r>
          <rPr>
            <b/>
            <sz val="9"/>
            <color indexed="81"/>
            <rFont val="Tahoma"/>
            <family val="2"/>
          </rPr>
          <t>Becky Dzingeleski:</t>
        </r>
        <r>
          <rPr>
            <sz val="9"/>
            <color indexed="81"/>
            <rFont val="Tahoma"/>
            <family val="2"/>
          </rPr>
          <t xml:space="preserve">
Per FOD is a new Unit.  Contributions began in 2018</t>
        </r>
      </text>
    </comment>
    <comment ref="SXZ19" authorId="0" shapeId="0" xr:uid="{AA70ACA0-69C1-4AF7-8D87-E7D00E1A51B0}">
      <text>
        <r>
          <rPr>
            <b/>
            <sz val="9"/>
            <color indexed="81"/>
            <rFont val="Tahoma"/>
            <family val="2"/>
          </rPr>
          <t>Becky Dzingeleski:</t>
        </r>
        <r>
          <rPr>
            <sz val="9"/>
            <color indexed="81"/>
            <rFont val="Tahoma"/>
            <family val="2"/>
          </rPr>
          <t xml:space="preserve">
Per FOD is a new Unit.  Contributions began in 2018</t>
        </r>
      </text>
    </comment>
    <comment ref="SYD19" authorId="0" shapeId="0" xr:uid="{CE19032F-C3F3-4BFB-BF31-ACE722F63066}">
      <text>
        <r>
          <rPr>
            <b/>
            <sz val="9"/>
            <color indexed="81"/>
            <rFont val="Tahoma"/>
            <family val="2"/>
          </rPr>
          <t>Becky Dzingeleski:</t>
        </r>
        <r>
          <rPr>
            <sz val="9"/>
            <color indexed="81"/>
            <rFont val="Tahoma"/>
            <family val="2"/>
          </rPr>
          <t xml:space="preserve">
Per FOD is a new Unit.  Contributions began in 2018</t>
        </r>
      </text>
    </comment>
    <comment ref="SYH19" authorId="0" shapeId="0" xr:uid="{CE10BC58-4CAF-421D-A83A-D4583984535C}">
      <text>
        <r>
          <rPr>
            <b/>
            <sz val="9"/>
            <color indexed="81"/>
            <rFont val="Tahoma"/>
            <family val="2"/>
          </rPr>
          <t>Becky Dzingeleski:</t>
        </r>
        <r>
          <rPr>
            <sz val="9"/>
            <color indexed="81"/>
            <rFont val="Tahoma"/>
            <family val="2"/>
          </rPr>
          <t xml:space="preserve">
Per FOD is a new Unit.  Contributions began in 2018</t>
        </r>
      </text>
    </comment>
    <comment ref="SYL19" authorId="0" shapeId="0" xr:uid="{68FCCC63-7286-4D6A-BD67-33B503AA62AD}">
      <text>
        <r>
          <rPr>
            <b/>
            <sz val="9"/>
            <color indexed="81"/>
            <rFont val="Tahoma"/>
            <family val="2"/>
          </rPr>
          <t>Becky Dzingeleski:</t>
        </r>
        <r>
          <rPr>
            <sz val="9"/>
            <color indexed="81"/>
            <rFont val="Tahoma"/>
            <family val="2"/>
          </rPr>
          <t xml:space="preserve">
Per FOD is a new Unit.  Contributions began in 2018</t>
        </r>
      </text>
    </comment>
    <comment ref="SYP19" authorId="0" shapeId="0" xr:uid="{F8FE35FB-A48F-4E76-BFAF-EFD162805D67}">
      <text>
        <r>
          <rPr>
            <b/>
            <sz val="9"/>
            <color indexed="81"/>
            <rFont val="Tahoma"/>
            <family val="2"/>
          </rPr>
          <t>Becky Dzingeleski:</t>
        </r>
        <r>
          <rPr>
            <sz val="9"/>
            <color indexed="81"/>
            <rFont val="Tahoma"/>
            <family val="2"/>
          </rPr>
          <t xml:space="preserve">
Per FOD is a new Unit.  Contributions began in 2018</t>
        </r>
      </text>
    </comment>
    <comment ref="SYT19" authorId="0" shapeId="0" xr:uid="{F0F605B4-5815-4075-A9AF-AA111ED6ADD1}">
      <text>
        <r>
          <rPr>
            <b/>
            <sz val="9"/>
            <color indexed="81"/>
            <rFont val="Tahoma"/>
            <family val="2"/>
          </rPr>
          <t>Becky Dzingeleski:</t>
        </r>
        <r>
          <rPr>
            <sz val="9"/>
            <color indexed="81"/>
            <rFont val="Tahoma"/>
            <family val="2"/>
          </rPr>
          <t xml:space="preserve">
Per FOD is a new Unit.  Contributions began in 2018</t>
        </r>
      </text>
    </comment>
    <comment ref="SYX19" authorId="0" shapeId="0" xr:uid="{8424EBB4-FD0B-4DBE-97B6-B1473B08A239}">
      <text>
        <r>
          <rPr>
            <b/>
            <sz val="9"/>
            <color indexed="81"/>
            <rFont val="Tahoma"/>
            <family val="2"/>
          </rPr>
          <t>Becky Dzingeleski:</t>
        </r>
        <r>
          <rPr>
            <sz val="9"/>
            <color indexed="81"/>
            <rFont val="Tahoma"/>
            <family val="2"/>
          </rPr>
          <t xml:space="preserve">
Per FOD is a new Unit.  Contributions began in 2018</t>
        </r>
      </text>
    </comment>
    <comment ref="SZB19" authorId="0" shapeId="0" xr:uid="{11B2B048-F8CF-4F89-B9CE-EFBFD67C0576}">
      <text>
        <r>
          <rPr>
            <b/>
            <sz val="9"/>
            <color indexed="81"/>
            <rFont val="Tahoma"/>
            <family val="2"/>
          </rPr>
          <t>Becky Dzingeleski:</t>
        </r>
        <r>
          <rPr>
            <sz val="9"/>
            <color indexed="81"/>
            <rFont val="Tahoma"/>
            <family val="2"/>
          </rPr>
          <t xml:space="preserve">
Per FOD is a new Unit.  Contributions began in 2018</t>
        </r>
      </text>
    </comment>
    <comment ref="SZF19" authorId="0" shapeId="0" xr:uid="{DF697ED1-1AE6-4542-ACCE-1E25E922C136}">
      <text>
        <r>
          <rPr>
            <b/>
            <sz val="9"/>
            <color indexed="81"/>
            <rFont val="Tahoma"/>
            <family val="2"/>
          </rPr>
          <t>Becky Dzingeleski:</t>
        </r>
        <r>
          <rPr>
            <sz val="9"/>
            <color indexed="81"/>
            <rFont val="Tahoma"/>
            <family val="2"/>
          </rPr>
          <t xml:space="preserve">
Per FOD is a new Unit.  Contributions began in 2018</t>
        </r>
      </text>
    </comment>
    <comment ref="SZJ19" authorId="0" shapeId="0" xr:uid="{C56B3980-F022-4A26-9F4D-196076F5A877}">
      <text>
        <r>
          <rPr>
            <b/>
            <sz val="9"/>
            <color indexed="81"/>
            <rFont val="Tahoma"/>
            <family val="2"/>
          </rPr>
          <t>Becky Dzingeleski:</t>
        </r>
        <r>
          <rPr>
            <sz val="9"/>
            <color indexed="81"/>
            <rFont val="Tahoma"/>
            <family val="2"/>
          </rPr>
          <t xml:space="preserve">
Per FOD is a new Unit.  Contributions began in 2018</t>
        </r>
      </text>
    </comment>
    <comment ref="SZN19" authorId="0" shapeId="0" xr:uid="{6A03CCF3-558E-4D0D-9292-FFA47A900B88}">
      <text>
        <r>
          <rPr>
            <b/>
            <sz val="9"/>
            <color indexed="81"/>
            <rFont val="Tahoma"/>
            <family val="2"/>
          </rPr>
          <t>Becky Dzingeleski:</t>
        </r>
        <r>
          <rPr>
            <sz val="9"/>
            <color indexed="81"/>
            <rFont val="Tahoma"/>
            <family val="2"/>
          </rPr>
          <t xml:space="preserve">
Per FOD is a new Unit.  Contributions began in 2018</t>
        </r>
      </text>
    </comment>
    <comment ref="SZR19" authorId="0" shapeId="0" xr:uid="{C7CD20FA-415B-4667-BA96-E3560D34C87C}">
      <text>
        <r>
          <rPr>
            <b/>
            <sz val="9"/>
            <color indexed="81"/>
            <rFont val="Tahoma"/>
            <family val="2"/>
          </rPr>
          <t>Becky Dzingeleski:</t>
        </r>
        <r>
          <rPr>
            <sz val="9"/>
            <color indexed="81"/>
            <rFont val="Tahoma"/>
            <family val="2"/>
          </rPr>
          <t xml:space="preserve">
Per FOD is a new Unit.  Contributions began in 2018</t>
        </r>
      </text>
    </comment>
    <comment ref="SZV19" authorId="0" shapeId="0" xr:uid="{14F2F901-4249-442E-9DED-587B7760F281}">
      <text>
        <r>
          <rPr>
            <b/>
            <sz val="9"/>
            <color indexed="81"/>
            <rFont val="Tahoma"/>
            <family val="2"/>
          </rPr>
          <t>Becky Dzingeleski:</t>
        </r>
        <r>
          <rPr>
            <sz val="9"/>
            <color indexed="81"/>
            <rFont val="Tahoma"/>
            <family val="2"/>
          </rPr>
          <t xml:space="preserve">
Per FOD is a new Unit.  Contributions began in 2018</t>
        </r>
      </text>
    </comment>
    <comment ref="SZZ19" authorId="0" shapeId="0" xr:uid="{CB75BAFE-85D3-4CED-BF20-F184B14ACDC8}">
      <text>
        <r>
          <rPr>
            <b/>
            <sz val="9"/>
            <color indexed="81"/>
            <rFont val="Tahoma"/>
            <family val="2"/>
          </rPr>
          <t>Becky Dzingeleski:</t>
        </r>
        <r>
          <rPr>
            <sz val="9"/>
            <color indexed="81"/>
            <rFont val="Tahoma"/>
            <family val="2"/>
          </rPr>
          <t xml:space="preserve">
Per FOD is a new Unit.  Contributions began in 2018</t>
        </r>
      </text>
    </comment>
    <comment ref="TAD19" authorId="0" shapeId="0" xr:uid="{CC6AC9B2-6F43-49D3-BC38-7A5CFFAC076A}">
      <text>
        <r>
          <rPr>
            <b/>
            <sz val="9"/>
            <color indexed="81"/>
            <rFont val="Tahoma"/>
            <family val="2"/>
          </rPr>
          <t>Becky Dzingeleski:</t>
        </r>
        <r>
          <rPr>
            <sz val="9"/>
            <color indexed="81"/>
            <rFont val="Tahoma"/>
            <family val="2"/>
          </rPr>
          <t xml:space="preserve">
Per FOD is a new Unit.  Contributions began in 2018</t>
        </r>
      </text>
    </comment>
    <comment ref="TAH19" authorId="0" shapeId="0" xr:uid="{F94A7873-0081-444D-82DA-8D200A23F097}">
      <text>
        <r>
          <rPr>
            <b/>
            <sz val="9"/>
            <color indexed="81"/>
            <rFont val="Tahoma"/>
            <family val="2"/>
          </rPr>
          <t>Becky Dzingeleski:</t>
        </r>
        <r>
          <rPr>
            <sz val="9"/>
            <color indexed="81"/>
            <rFont val="Tahoma"/>
            <family val="2"/>
          </rPr>
          <t xml:space="preserve">
Per FOD is a new Unit.  Contributions began in 2018</t>
        </r>
      </text>
    </comment>
    <comment ref="TAL19" authorId="0" shapeId="0" xr:uid="{4BCF9369-F348-4BAE-A4FA-E1C23893BD0A}">
      <text>
        <r>
          <rPr>
            <b/>
            <sz val="9"/>
            <color indexed="81"/>
            <rFont val="Tahoma"/>
            <family val="2"/>
          </rPr>
          <t>Becky Dzingeleski:</t>
        </r>
        <r>
          <rPr>
            <sz val="9"/>
            <color indexed="81"/>
            <rFont val="Tahoma"/>
            <family val="2"/>
          </rPr>
          <t xml:space="preserve">
Per FOD is a new Unit.  Contributions began in 2018</t>
        </r>
      </text>
    </comment>
    <comment ref="TAP19" authorId="0" shapeId="0" xr:uid="{1068EC32-5640-4D0D-8991-0F67CC55C24C}">
      <text>
        <r>
          <rPr>
            <b/>
            <sz val="9"/>
            <color indexed="81"/>
            <rFont val="Tahoma"/>
            <family val="2"/>
          </rPr>
          <t>Becky Dzingeleski:</t>
        </r>
        <r>
          <rPr>
            <sz val="9"/>
            <color indexed="81"/>
            <rFont val="Tahoma"/>
            <family val="2"/>
          </rPr>
          <t xml:space="preserve">
Per FOD is a new Unit.  Contributions began in 2018</t>
        </r>
      </text>
    </comment>
    <comment ref="TAT19" authorId="0" shapeId="0" xr:uid="{85F62D65-A6BE-49E2-923A-B5E418118229}">
      <text>
        <r>
          <rPr>
            <b/>
            <sz val="9"/>
            <color indexed="81"/>
            <rFont val="Tahoma"/>
            <family val="2"/>
          </rPr>
          <t>Becky Dzingeleski:</t>
        </r>
        <r>
          <rPr>
            <sz val="9"/>
            <color indexed="81"/>
            <rFont val="Tahoma"/>
            <family val="2"/>
          </rPr>
          <t xml:space="preserve">
Per FOD is a new Unit.  Contributions began in 2018</t>
        </r>
      </text>
    </comment>
    <comment ref="TAX19" authorId="0" shapeId="0" xr:uid="{86308F35-1E59-42B6-A7ED-50E41D8411EE}">
      <text>
        <r>
          <rPr>
            <b/>
            <sz val="9"/>
            <color indexed="81"/>
            <rFont val="Tahoma"/>
            <family val="2"/>
          </rPr>
          <t>Becky Dzingeleski:</t>
        </r>
        <r>
          <rPr>
            <sz val="9"/>
            <color indexed="81"/>
            <rFont val="Tahoma"/>
            <family val="2"/>
          </rPr>
          <t xml:space="preserve">
Per FOD is a new Unit.  Contributions began in 2018</t>
        </r>
      </text>
    </comment>
    <comment ref="TBB19" authorId="0" shapeId="0" xr:uid="{C1FE94AF-F1E5-43D1-9269-0006E3848DF6}">
      <text>
        <r>
          <rPr>
            <b/>
            <sz val="9"/>
            <color indexed="81"/>
            <rFont val="Tahoma"/>
            <family val="2"/>
          </rPr>
          <t>Becky Dzingeleski:</t>
        </r>
        <r>
          <rPr>
            <sz val="9"/>
            <color indexed="81"/>
            <rFont val="Tahoma"/>
            <family val="2"/>
          </rPr>
          <t xml:space="preserve">
Per FOD is a new Unit.  Contributions began in 2018</t>
        </r>
      </text>
    </comment>
    <comment ref="TBF19" authorId="0" shapeId="0" xr:uid="{069A0709-E9EF-4058-8098-5942F4E1A3FE}">
      <text>
        <r>
          <rPr>
            <b/>
            <sz val="9"/>
            <color indexed="81"/>
            <rFont val="Tahoma"/>
            <family val="2"/>
          </rPr>
          <t>Becky Dzingeleski:</t>
        </r>
        <r>
          <rPr>
            <sz val="9"/>
            <color indexed="81"/>
            <rFont val="Tahoma"/>
            <family val="2"/>
          </rPr>
          <t xml:space="preserve">
Per FOD is a new Unit.  Contributions began in 2018</t>
        </r>
      </text>
    </comment>
    <comment ref="TBJ19" authorId="0" shapeId="0" xr:uid="{637BFE5C-9264-4D81-B348-10E2E5CC9B77}">
      <text>
        <r>
          <rPr>
            <b/>
            <sz val="9"/>
            <color indexed="81"/>
            <rFont val="Tahoma"/>
            <family val="2"/>
          </rPr>
          <t>Becky Dzingeleski:</t>
        </r>
        <r>
          <rPr>
            <sz val="9"/>
            <color indexed="81"/>
            <rFont val="Tahoma"/>
            <family val="2"/>
          </rPr>
          <t xml:space="preserve">
Per FOD is a new Unit.  Contributions began in 2018</t>
        </r>
      </text>
    </comment>
    <comment ref="TBN19" authorId="0" shapeId="0" xr:uid="{0CA927B6-9BE7-49C4-9FCB-0471136410DC}">
      <text>
        <r>
          <rPr>
            <b/>
            <sz val="9"/>
            <color indexed="81"/>
            <rFont val="Tahoma"/>
            <family val="2"/>
          </rPr>
          <t>Becky Dzingeleski:</t>
        </r>
        <r>
          <rPr>
            <sz val="9"/>
            <color indexed="81"/>
            <rFont val="Tahoma"/>
            <family val="2"/>
          </rPr>
          <t xml:space="preserve">
Per FOD is a new Unit.  Contributions began in 2018</t>
        </r>
      </text>
    </comment>
    <comment ref="TBR19" authorId="0" shapeId="0" xr:uid="{7EC19D8F-6025-4A0D-B59A-188880475DEE}">
      <text>
        <r>
          <rPr>
            <b/>
            <sz val="9"/>
            <color indexed="81"/>
            <rFont val="Tahoma"/>
            <family val="2"/>
          </rPr>
          <t>Becky Dzingeleski:</t>
        </r>
        <r>
          <rPr>
            <sz val="9"/>
            <color indexed="81"/>
            <rFont val="Tahoma"/>
            <family val="2"/>
          </rPr>
          <t xml:space="preserve">
Per FOD is a new Unit.  Contributions began in 2018</t>
        </r>
      </text>
    </comment>
    <comment ref="TBV19" authorId="0" shapeId="0" xr:uid="{E0802599-BFFD-4DB6-9721-82519F3620E8}">
      <text>
        <r>
          <rPr>
            <b/>
            <sz val="9"/>
            <color indexed="81"/>
            <rFont val="Tahoma"/>
            <family val="2"/>
          </rPr>
          <t>Becky Dzingeleski:</t>
        </r>
        <r>
          <rPr>
            <sz val="9"/>
            <color indexed="81"/>
            <rFont val="Tahoma"/>
            <family val="2"/>
          </rPr>
          <t xml:space="preserve">
Per FOD is a new Unit.  Contributions began in 2018</t>
        </r>
      </text>
    </comment>
    <comment ref="TBZ19" authorId="0" shapeId="0" xr:uid="{4EF0E71A-641F-4C95-9812-C91EA22D59D6}">
      <text>
        <r>
          <rPr>
            <b/>
            <sz val="9"/>
            <color indexed="81"/>
            <rFont val="Tahoma"/>
            <family val="2"/>
          </rPr>
          <t>Becky Dzingeleski:</t>
        </r>
        <r>
          <rPr>
            <sz val="9"/>
            <color indexed="81"/>
            <rFont val="Tahoma"/>
            <family val="2"/>
          </rPr>
          <t xml:space="preserve">
Per FOD is a new Unit.  Contributions began in 2018</t>
        </r>
      </text>
    </comment>
    <comment ref="TCD19" authorId="0" shapeId="0" xr:uid="{82BDF67B-9F55-4689-9381-804F7DEABDF7}">
      <text>
        <r>
          <rPr>
            <b/>
            <sz val="9"/>
            <color indexed="81"/>
            <rFont val="Tahoma"/>
            <family val="2"/>
          </rPr>
          <t>Becky Dzingeleski:</t>
        </r>
        <r>
          <rPr>
            <sz val="9"/>
            <color indexed="81"/>
            <rFont val="Tahoma"/>
            <family val="2"/>
          </rPr>
          <t xml:space="preserve">
Per FOD is a new Unit.  Contributions began in 2018</t>
        </r>
      </text>
    </comment>
    <comment ref="TCH19" authorId="0" shapeId="0" xr:uid="{945401C3-813E-4570-B808-93ABBCAD26E3}">
      <text>
        <r>
          <rPr>
            <b/>
            <sz val="9"/>
            <color indexed="81"/>
            <rFont val="Tahoma"/>
            <family val="2"/>
          </rPr>
          <t>Becky Dzingeleski:</t>
        </r>
        <r>
          <rPr>
            <sz val="9"/>
            <color indexed="81"/>
            <rFont val="Tahoma"/>
            <family val="2"/>
          </rPr>
          <t xml:space="preserve">
Per FOD is a new Unit.  Contributions began in 2018</t>
        </r>
      </text>
    </comment>
    <comment ref="TCL19" authorId="0" shapeId="0" xr:uid="{C3324978-B8B5-406E-8257-08C17D2D9F23}">
      <text>
        <r>
          <rPr>
            <b/>
            <sz val="9"/>
            <color indexed="81"/>
            <rFont val="Tahoma"/>
            <family val="2"/>
          </rPr>
          <t>Becky Dzingeleski:</t>
        </r>
        <r>
          <rPr>
            <sz val="9"/>
            <color indexed="81"/>
            <rFont val="Tahoma"/>
            <family val="2"/>
          </rPr>
          <t xml:space="preserve">
Per FOD is a new Unit.  Contributions began in 2018</t>
        </r>
      </text>
    </comment>
    <comment ref="TCP19" authorId="0" shapeId="0" xr:uid="{19602626-6A8C-408C-9E8A-A58F10F3E758}">
      <text>
        <r>
          <rPr>
            <b/>
            <sz val="9"/>
            <color indexed="81"/>
            <rFont val="Tahoma"/>
            <family val="2"/>
          </rPr>
          <t>Becky Dzingeleski:</t>
        </r>
        <r>
          <rPr>
            <sz val="9"/>
            <color indexed="81"/>
            <rFont val="Tahoma"/>
            <family val="2"/>
          </rPr>
          <t xml:space="preserve">
Per FOD is a new Unit.  Contributions began in 2018</t>
        </r>
      </text>
    </comment>
    <comment ref="TCT19" authorId="0" shapeId="0" xr:uid="{2CBF42C7-74CB-4CF9-9CDC-33F4DB466345}">
      <text>
        <r>
          <rPr>
            <b/>
            <sz val="9"/>
            <color indexed="81"/>
            <rFont val="Tahoma"/>
            <family val="2"/>
          </rPr>
          <t>Becky Dzingeleski:</t>
        </r>
        <r>
          <rPr>
            <sz val="9"/>
            <color indexed="81"/>
            <rFont val="Tahoma"/>
            <family val="2"/>
          </rPr>
          <t xml:space="preserve">
Per FOD is a new Unit.  Contributions began in 2018</t>
        </r>
      </text>
    </comment>
    <comment ref="TCX19" authorId="0" shapeId="0" xr:uid="{E47E238A-1BF8-4994-98EB-F8668422206C}">
      <text>
        <r>
          <rPr>
            <b/>
            <sz val="9"/>
            <color indexed="81"/>
            <rFont val="Tahoma"/>
            <family val="2"/>
          </rPr>
          <t>Becky Dzingeleski:</t>
        </r>
        <r>
          <rPr>
            <sz val="9"/>
            <color indexed="81"/>
            <rFont val="Tahoma"/>
            <family val="2"/>
          </rPr>
          <t xml:space="preserve">
Per FOD is a new Unit.  Contributions began in 2018</t>
        </r>
      </text>
    </comment>
    <comment ref="TDB19" authorId="0" shapeId="0" xr:uid="{AC976CB1-B052-4EC2-B022-C53BB5B2409C}">
      <text>
        <r>
          <rPr>
            <b/>
            <sz val="9"/>
            <color indexed="81"/>
            <rFont val="Tahoma"/>
            <family val="2"/>
          </rPr>
          <t>Becky Dzingeleski:</t>
        </r>
        <r>
          <rPr>
            <sz val="9"/>
            <color indexed="81"/>
            <rFont val="Tahoma"/>
            <family val="2"/>
          </rPr>
          <t xml:space="preserve">
Per FOD is a new Unit.  Contributions began in 2018</t>
        </r>
      </text>
    </comment>
    <comment ref="TDF19" authorId="0" shapeId="0" xr:uid="{2F1FF97A-50F0-45FD-8EE8-2D4367BEAEB7}">
      <text>
        <r>
          <rPr>
            <b/>
            <sz val="9"/>
            <color indexed="81"/>
            <rFont val="Tahoma"/>
            <family val="2"/>
          </rPr>
          <t>Becky Dzingeleski:</t>
        </r>
        <r>
          <rPr>
            <sz val="9"/>
            <color indexed="81"/>
            <rFont val="Tahoma"/>
            <family val="2"/>
          </rPr>
          <t xml:space="preserve">
Per FOD is a new Unit.  Contributions began in 2018</t>
        </r>
      </text>
    </comment>
    <comment ref="TDJ19" authorId="0" shapeId="0" xr:uid="{A23FEFE1-190D-403D-85D5-AAC4D00AD89B}">
      <text>
        <r>
          <rPr>
            <b/>
            <sz val="9"/>
            <color indexed="81"/>
            <rFont val="Tahoma"/>
            <family val="2"/>
          </rPr>
          <t>Becky Dzingeleski:</t>
        </r>
        <r>
          <rPr>
            <sz val="9"/>
            <color indexed="81"/>
            <rFont val="Tahoma"/>
            <family val="2"/>
          </rPr>
          <t xml:space="preserve">
Per FOD is a new Unit.  Contributions began in 2018</t>
        </r>
      </text>
    </comment>
    <comment ref="TDN19" authorId="0" shapeId="0" xr:uid="{7A6B4AA1-5B19-4174-9A1E-9644BF7B4BF4}">
      <text>
        <r>
          <rPr>
            <b/>
            <sz val="9"/>
            <color indexed="81"/>
            <rFont val="Tahoma"/>
            <family val="2"/>
          </rPr>
          <t>Becky Dzingeleski:</t>
        </r>
        <r>
          <rPr>
            <sz val="9"/>
            <color indexed="81"/>
            <rFont val="Tahoma"/>
            <family val="2"/>
          </rPr>
          <t xml:space="preserve">
Per FOD is a new Unit.  Contributions began in 2018</t>
        </r>
      </text>
    </comment>
    <comment ref="TDR19" authorId="0" shapeId="0" xr:uid="{04D3B61D-ECDD-4964-AABD-F13975594FF7}">
      <text>
        <r>
          <rPr>
            <b/>
            <sz val="9"/>
            <color indexed="81"/>
            <rFont val="Tahoma"/>
            <family val="2"/>
          </rPr>
          <t>Becky Dzingeleski:</t>
        </r>
        <r>
          <rPr>
            <sz val="9"/>
            <color indexed="81"/>
            <rFont val="Tahoma"/>
            <family val="2"/>
          </rPr>
          <t xml:space="preserve">
Per FOD is a new Unit.  Contributions began in 2018</t>
        </r>
      </text>
    </comment>
    <comment ref="TDV19" authorId="0" shapeId="0" xr:uid="{A23B9F99-2025-449F-8EC7-C6E1DE8E84DC}">
      <text>
        <r>
          <rPr>
            <b/>
            <sz val="9"/>
            <color indexed="81"/>
            <rFont val="Tahoma"/>
            <family val="2"/>
          </rPr>
          <t>Becky Dzingeleski:</t>
        </r>
        <r>
          <rPr>
            <sz val="9"/>
            <color indexed="81"/>
            <rFont val="Tahoma"/>
            <family val="2"/>
          </rPr>
          <t xml:space="preserve">
Per FOD is a new Unit.  Contributions began in 2018</t>
        </r>
      </text>
    </comment>
    <comment ref="TDZ19" authorId="0" shapeId="0" xr:uid="{60E588F2-90CC-47D5-96F6-1FB9AB5C94B6}">
      <text>
        <r>
          <rPr>
            <b/>
            <sz val="9"/>
            <color indexed="81"/>
            <rFont val="Tahoma"/>
            <family val="2"/>
          </rPr>
          <t>Becky Dzingeleski:</t>
        </r>
        <r>
          <rPr>
            <sz val="9"/>
            <color indexed="81"/>
            <rFont val="Tahoma"/>
            <family val="2"/>
          </rPr>
          <t xml:space="preserve">
Per FOD is a new Unit.  Contributions began in 2018</t>
        </r>
      </text>
    </comment>
    <comment ref="TED19" authorId="0" shapeId="0" xr:uid="{8129CD18-9157-45CB-A475-2A6906306092}">
      <text>
        <r>
          <rPr>
            <b/>
            <sz val="9"/>
            <color indexed="81"/>
            <rFont val="Tahoma"/>
            <family val="2"/>
          </rPr>
          <t>Becky Dzingeleski:</t>
        </r>
        <r>
          <rPr>
            <sz val="9"/>
            <color indexed="81"/>
            <rFont val="Tahoma"/>
            <family val="2"/>
          </rPr>
          <t xml:space="preserve">
Per FOD is a new Unit.  Contributions began in 2018</t>
        </r>
      </text>
    </comment>
    <comment ref="TEH19" authorId="0" shapeId="0" xr:uid="{0B781F20-9C67-409B-81FA-C42298A229D1}">
      <text>
        <r>
          <rPr>
            <b/>
            <sz val="9"/>
            <color indexed="81"/>
            <rFont val="Tahoma"/>
            <family val="2"/>
          </rPr>
          <t>Becky Dzingeleski:</t>
        </r>
        <r>
          <rPr>
            <sz val="9"/>
            <color indexed="81"/>
            <rFont val="Tahoma"/>
            <family val="2"/>
          </rPr>
          <t xml:space="preserve">
Per FOD is a new Unit.  Contributions began in 2018</t>
        </r>
      </text>
    </comment>
    <comment ref="TEL19" authorId="0" shapeId="0" xr:uid="{D80DA31F-1E29-4318-BA12-99E28EE80CF0}">
      <text>
        <r>
          <rPr>
            <b/>
            <sz val="9"/>
            <color indexed="81"/>
            <rFont val="Tahoma"/>
            <family val="2"/>
          </rPr>
          <t>Becky Dzingeleski:</t>
        </r>
        <r>
          <rPr>
            <sz val="9"/>
            <color indexed="81"/>
            <rFont val="Tahoma"/>
            <family val="2"/>
          </rPr>
          <t xml:space="preserve">
Per FOD is a new Unit.  Contributions began in 2018</t>
        </r>
      </text>
    </comment>
    <comment ref="TEP19" authorId="0" shapeId="0" xr:uid="{541A4B04-5C5C-4177-BCD1-03B17658A0B2}">
      <text>
        <r>
          <rPr>
            <b/>
            <sz val="9"/>
            <color indexed="81"/>
            <rFont val="Tahoma"/>
            <family val="2"/>
          </rPr>
          <t>Becky Dzingeleski:</t>
        </r>
        <r>
          <rPr>
            <sz val="9"/>
            <color indexed="81"/>
            <rFont val="Tahoma"/>
            <family val="2"/>
          </rPr>
          <t xml:space="preserve">
Per FOD is a new Unit.  Contributions began in 2018</t>
        </r>
      </text>
    </comment>
    <comment ref="TET19" authorId="0" shapeId="0" xr:uid="{30826D3C-33C3-42DA-9656-6DA9582F70FA}">
      <text>
        <r>
          <rPr>
            <b/>
            <sz val="9"/>
            <color indexed="81"/>
            <rFont val="Tahoma"/>
            <family val="2"/>
          </rPr>
          <t>Becky Dzingeleski:</t>
        </r>
        <r>
          <rPr>
            <sz val="9"/>
            <color indexed="81"/>
            <rFont val="Tahoma"/>
            <family val="2"/>
          </rPr>
          <t xml:space="preserve">
Per FOD is a new Unit.  Contributions began in 2018</t>
        </r>
      </text>
    </comment>
    <comment ref="TEX19" authorId="0" shapeId="0" xr:uid="{97930EE0-74AA-40EF-BDC6-3D7F0CF71A71}">
      <text>
        <r>
          <rPr>
            <b/>
            <sz val="9"/>
            <color indexed="81"/>
            <rFont val="Tahoma"/>
            <family val="2"/>
          </rPr>
          <t>Becky Dzingeleski:</t>
        </r>
        <r>
          <rPr>
            <sz val="9"/>
            <color indexed="81"/>
            <rFont val="Tahoma"/>
            <family val="2"/>
          </rPr>
          <t xml:space="preserve">
Per FOD is a new Unit.  Contributions began in 2018</t>
        </r>
      </text>
    </comment>
    <comment ref="TFB19" authorId="0" shapeId="0" xr:uid="{137D08F2-A992-41A5-9FF7-53B3D12CE39F}">
      <text>
        <r>
          <rPr>
            <b/>
            <sz val="9"/>
            <color indexed="81"/>
            <rFont val="Tahoma"/>
            <family val="2"/>
          </rPr>
          <t>Becky Dzingeleski:</t>
        </r>
        <r>
          <rPr>
            <sz val="9"/>
            <color indexed="81"/>
            <rFont val="Tahoma"/>
            <family val="2"/>
          </rPr>
          <t xml:space="preserve">
Per FOD is a new Unit.  Contributions began in 2018</t>
        </r>
      </text>
    </comment>
    <comment ref="TFF19" authorId="0" shapeId="0" xr:uid="{7E64010F-2D18-4357-BB80-96A35AE8D234}">
      <text>
        <r>
          <rPr>
            <b/>
            <sz val="9"/>
            <color indexed="81"/>
            <rFont val="Tahoma"/>
            <family val="2"/>
          </rPr>
          <t>Becky Dzingeleski:</t>
        </r>
        <r>
          <rPr>
            <sz val="9"/>
            <color indexed="81"/>
            <rFont val="Tahoma"/>
            <family val="2"/>
          </rPr>
          <t xml:space="preserve">
Per FOD is a new Unit.  Contributions began in 2018</t>
        </r>
      </text>
    </comment>
    <comment ref="TFJ19" authorId="0" shapeId="0" xr:uid="{7FA601CF-AA4B-43BA-A96C-9420607F1B81}">
      <text>
        <r>
          <rPr>
            <b/>
            <sz val="9"/>
            <color indexed="81"/>
            <rFont val="Tahoma"/>
            <family val="2"/>
          </rPr>
          <t>Becky Dzingeleski:</t>
        </r>
        <r>
          <rPr>
            <sz val="9"/>
            <color indexed="81"/>
            <rFont val="Tahoma"/>
            <family val="2"/>
          </rPr>
          <t xml:space="preserve">
Per FOD is a new Unit.  Contributions began in 2018</t>
        </r>
      </text>
    </comment>
    <comment ref="TFN19" authorId="0" shapeId="0" xr:uid="{B1283A7C-6CD1-4CFD-91FC-6781E29DF6D8}">
      <text>
        <r>
          <rPr>
            <b/>
            <sz val="9"/>
            <color indexed="81"/>
            <rFont val="Tahoma"/>
            <family val="2"/>
          </rPr>
          <t>Becky Dzingeleski:</t>
        </r>
        <r>
          <rPr>
            <sz val="9"/>
            <color indexed="81"/>
            <rFont val="Tahoma"/>
            <family val="2"/>
          </rPr>
          <t xml:space="preserve">
Per FOD is a new Unit.  Contributions began in 2018</t>
        </r>
      </text>
    </comment>
    <comment ref="TFR19" authorId="0" shapeId="0" xr:uid="{3ABD4FEE-5F8B-4234-B820-062593B62B4C}">
      <text>
        <r>
          <rPr>
            <b/>
            <sz val="9"/>
            <color indexed="81"/>
            <rFont val="Tahoma"/>
            <family val="2"/>
          </rPr>
          <t>Becky Dzingeleski:</t>
        </r>
        <r>
          <rPr>
            <sz val="9"/>
            <color indexed="81"/>
            <rFont val="Tahoma"/>
            <family val="2"/>
          </rPr>
          <t xml:space="preserve">
Per FOD is a new Unit.  Contributions began in 2018</t>
        </r>
      </text>
    </comment>
    <comment ref="TFV19" authorId="0" shapeId="0" xr:uid="{0291CE2B-5D58-4755-A193-C1555D0C1CC2}">
      <text>
        <r>
          <rPr>
            <b/>
            <sz val="9"/>
            <color indexed="81"/>
            <rFont val="Tahoma"/>
            <family val="2"/>
          </rPr>
          <t>Becky Dzingeleski:</t>
        </r>
        <r>
          <rPr>
            <sz val="9"/>
            <color indexed="81"/>
            <rFont val="Tahoma"/>
            <family val="2"/>
          </rPr>
          <t xml:space="preserve">
Per FOD is a new Unit.  Contributions began in 2018</t>
        </r>
      </text>
    </comment>
    <comment ref="TFZ19" authorId="0" shapeId="0" xr:uid="{B578AE63-41F7-4202-87CE-B2D8EA5E756D}">
      <text>
        <r>
          <rPr>
            <b/>
            <sz val="9"/>
            <color indexed="81"/>
            <rFont val="Tahoma"/>
            <family val="2"/>
          </rPr>
          <t>Becky Dzingeleski:</t>
        </r>
        <r>
          <rPr>
            <sz val="9"/>
            <color indexed="81"/>
            <rFont val="Tahoma"/>
            <family val="2"/>
          </rPr>
          <t xml:space="preserve">
Per FOD is a new Unit.  Contributions began in 2018</t>
        </r>
      </text>
    </comment>
    <comment ref="TGD19" authorId="0" shapeId="0" xr:uid="{3D37B2FE-67A9-4572-A760-56A4A464432A}">
      <text>
        <r>
          <rPr>
            <b/>
            <sz val="9"/>
            <color indexed="81"/>
            <rFont val="Tahoma"/>
            <family val="2"/>
          </rPr>
          <t>Becky Dzingeleski:</t>
        </r>
        <r>
          <rPr>
            <sz val="9"/>
            <color indexed="81"/>
            <rFont val="Tahoma"/>
            <family val="2"/>
          </rPr>
          <t xml:space="preserve">
Per FOD is a new Unit.  Contributions began in 2018</t>
        </r>
      </text>
    </comment>
    <comment ref="TGH19" authorId="0" shapeId="0" xr:uid="{3BA9E08C-88CC-470D-98FB-C15CDCD35C68}">
      <text>
        <r>
          <rPr>
            <b/>
            <sz val="9"/>
            <color indexed="81"/>
            <rFont val="Tahoma"/>
            <family val="2"/>
          </rPr>
          <t>Becky Dzingeleski:</t>
        </r>
        <r>
          <rPr>
            <sz val="9"/>
            <color indexed="81"/>
            <rFont val="Tahoma"/>
            <family val="2"/>
          </rPr>
          <t xml:space="preserve">
Per FOD is a new Unit.  Contributions began in 2018</t>
        </r>
      </text>
    </comment>
    <comment ref="TGL19" authorId="0" shapeId="0" xr:uid="{BD064E29-73CA-4C43-B607-8D00F411AE30}">
      <text>
        <r>
          <rPr>
            <b/>
            <sz val="9"/>
            <color indexed="81"/>
            <rFont val="Tahoma"/>
            <family val="2"/>
          </rPr>
          <t>Becky Dzingeleski:</t>
        </r>
        <r>
          <rPr>
            <sz val="9"/>
            <color indexed="81"/>
            <rFont val="Tahoma"/>
            <family val="2"/>
          </rPr>
          <t xml:space="preserve">
Per FOD is a new Unit.  Contributions began in 2018</t>
        </r>
      </text>
    </comment>
    <comment ref="TGP19" authorId="0" shapeId="0" xr:uid="{8793EC5C-852E-4FBF-8817-0498065EA511}">
      <text>
        <r>
          <rPr>
            <b/>
            <sz val="9"/>
            <color indexed="81"/>
            <rFont val="Tahoma"/>
            <family val="2"/>
          </rPr>
          <t>Becky Dzingeleski:</t>
        </r>
        <r>
          <rPr>
            <sz val="9"/>
            <color indexed="81"/>
            <rFont val="Tahoma"/>
            <family val="2"/>
          </rPr>
          <t xml:space="preserve">
Per FOD is a new Unit.  Contributions began in 2018</t>
        </r>
      </text>
    </comment>
    <comment ref="TGT19" authorId="0" shapeId="0" xr:uid="{6BBDE252-AC1D-4E4A-9608-AB8957F2007A}">
      <text>
        <r>
          <rPr>
            <b/>
            <sz val="9"/>
            <color indexed="81"/>
            <rFont val="Tahoma"/>
            <family val="2"/>
          </rPr>
          <t>Becky Dzingeleski:</t>
        </r>
        <r>
          <rPr>
            <sz val="9"/>
            <color indexed="81"/>
            <rFont val="Tahoma"/>
            <family val="2"/>
          </rPr>
          <t xml:space="preserve">
Per FOD is a new Unit.  Contributions began in 2018</t>
        </r>
      </text>
    </comment>
    <comment ref="TGX19" authorId="0" shapeId="0" xr:uid="{5CCA906B-7B96-4BF4-834C-B0DDACBFE8C7}">
      <text>
        <r>
          <rPr>
            <b/>
            <sz val="9"/>
            <color indexed="81"/>
            <rFont val="Tahoma"/>
            <family val="2"/>
          </rPr>
          <t>Becky Dzingeleski:</t>
        </r>
        <r>
          <rPr>
            <sz val="9"/>
            <color indexed="81"/>
            <rFont val="Tahoma"/>
            <family val="2"/>
          </rPr>
          <t xml:space="preserve">
Per FOD is a new Unit.  Contributions began in 2018</t>
        </r>
      </text>
    </comment>
    <comment ref="THB19" authorId="0" shapeId="0" xr:uid="{9DFA17EE-BCD4-4514-8570-FFB7847C265C}">
      <text>
        <r>
          <rPr>
            <b/>
            <sz val="9"/>
            <color indexed="81"/>
            <rFont val="Tahoma"/>
            <family val="2"/>
          </rPr>
          <t>Becky Dzingeleski:</t>
        </r>
        <r>
          <rPr>
            <sz val="9"/>
            <color indexed="81"/>
            <rFont val="Tahoma"/>
            <family val="2"/>
          </rPr>
          <t xml:space="preserve">
Per FOD is a new Unit.  Contributions began in 2018</t>
        </r>
      </text>
    </comment>
    <comment ref="THF19" authorId="0" shapeId="0" xr:uid="{49635B35-05EF-40CC-AF36-5F4695F6A6B6}">
      <text>
        <r>
          <rPr>
            <b/>
            <sz val="9"/>
            <color indexed="81"/>
            <rFont val="Tahoma"/>
            <family val="2"/>
          </rPr>
          <t>Becky Dzingeleski:</t>
        </r>
        <r>
          <rPr>
            <sz val="9"/>
            <color indexed="81"/>
            <rFont val="Tahoma"/>
            <family val="2"/>
          </rPr>
          <t xml:space="preserve">
Per FOD is a new Unit.  Contributions began in 2018</t>
        </r>
      </text>
    </comment>
    <comment ref="THJ19" authorId="0" shapeId="0" xr:uid="{4537FF23-7691-426F-A965-2673938F8E37}">
      <text>
        <r>
          <rPr>
            <b/>
            <sz val="9"/>
            <color indexed="81"/>
            <rFont val="Tahoma"/>
            <family val="2"/>
          </rPr>
          <t>Becky Dzingeleski:</t>
        </r>
        <r>
          <rPr>
            <sz val="9"/>
            <color indexed="81"/>
            <rFont val="Tahoma"/>
            <family val="2"/>
          </rPr>
          <t xml:space="preserve">
Per FOD is a new Unit.  Contributions began in 2018</t>
        </r>
      </text>
    </comment>
    <comment ref="THN19" authorId="0" shapeId="0" xr:uid="{FD57D9BE-6448-4A3F-B4CE-0FBFC1598133}">
      <text>
        <r>
          <rPr>
            <b/>
            <sz val="9"/>
            <color indexed="81"/>
            <rFont val="Tahoma"/>
            <family val="2"/>
          </rPr>
          <t>Becky Dzingeleski:</t>
        </r>
        <r>
          <rPr>
            <sz val="9"/>
            <color indexed="81"/>
            <rFont val="Tahoma"/>
            <family val="2"/>
          </rPr>
          <t xml:space="preserve">
Per FOD is a new Unit.  Contributions began in 2018</t>
        </r>
      </text>
    </comment>
    <comment ref="THR19" authorId="0" shapeId="0" xr:uid="{63046B0B-8A1D-4861-8672-6BB4CCE19DCF}">
      <text>
        <r>
          <rPr>
            <b/>
            <sz val="9"/>
            <color indexed="81"/>
            <rFont val="Tahoma"/>
            <family val="2"/>
          </rPr>
          <t>Becky Dzingeleski:</t>
        </r>
        <r>
          <rPr>
            <sz val="9"/>
            <color indexed="81"/>
            <rFont val="Tahoma"/>
            <family val="2"/>
          </rPr>
          <t xml:space="preserve">
Per FOD is a new Unit.  Contributions began in 2018</t>
        </r>
      </text>
    </comment>
    <comment ref="THV19" authorId="0" shapeId="0" xr:uid="{B371A654-C32E-4224-95FB-12C123EBCD5B}">
      <text>
        <r>
          <rPr>
            <b/>
            <sz val="9"/>
            <color indexed="81"/>
            <rFont val="Tahoma"/>
            <family val="2"/>
          </rPr>
          <t>Becky Dzingeleski:</t>
        </r>
        <r>
          <rPr>
            <sz val="9"/>
            <color indexed="81"/>
            <rFont val="Tahoma"/>
            <family val="2"/>
          </rPr>
          <t xml:space="preserve">
Per FOD is a new Unit.  Contributions began in 2018</t>
        </r>
      </text>
    </comment>
    <comment ref="THZ19" authorId="0" shapeId="0" xr:uid="{D30B199A-3ED2-4CAA-853B-B6130B4B3EBC}">
      <text>
        <r>
          <rPr>
            <b/>
            <sz val="9"/>
            <color indexed="81"/>
            <rFont val="Tahoma"/>
            <family val="2"/>
          </rPr>
          <t>Becky Dzingeleski:</t>
        </r>
        <r>
          <rPr>
            <sz val="9"/>
            <color indexed="81"/>
            <rFont val="Tahoma"/>
            <family val="2"/>
          </rPr>
          <t xml:space="preserve">
Per FOD is a new Unit.  Contributions began in 2018</t>
        </r>
      </text>
    </comment>
    <comment ref="TID19" authorId="0" shapeId="0" xr:uid="{9A14F6F5-FF52-40A7-89ED-7E7DB4C2097D}">
      <text>
        <r>
          <rPr>
            <b/>
            <sz val="9"/>
            <color indexed="81"/>
            <rFont val="Tahoma"/>
            <family val="2"/>
          </rPr>
          <t>Becky Dzingeleski:</t>
        </r>
        <r>
          <rPr>
            <sz val="9"/>
            <color indexed="81"/>
            <rFont val="Tahoma"/>
            <family val="2"/>
          </rPr>
          <t xml:space="preserve">
Per FOD is a new Unit.  Contributions began in 2018</t>
        </r>
      </text>
    </comment>
    <comment ref="TIH19" authorId="0" shapeId="0" xr:uid="{97D81FBA-6BEF-4AC9-9B68-53F4075D7CB7}">
      <text>
        <r>
          <rPr>
            <b/>
            <sz val="9"/>
            <color indexed="81"/>
            <rFont val="Tahoma"/>
            <family val="2"/>
          </rPr>
          <t>Becky Dzingeleski:</t>
        </r>
        <r>
          <rPr>
            <sz val="9"/>
            <color indexed="81"/>
            <rFont val="Tahoma"/>
            <family val="2"/>
          </rPr>
          <t xml:space="preserve">
Per FOD is a new Unit.  Contributions began in 2018</t>
        </r>
      </text>
    </comment>
    <comment ref="TIL19" authorId="0" shapeId="0" xr:uid="{BFF14B1F-2A30-473B-B4E8-8AD39F7D5161}">
      <text>
        <r>
          <rPr>
            <b/>
            <sz val="9"/>
            <color indexed="81"/>
            <rFont val="Tahoma"/>
            <family val="2"/>
          </rPr>
          <t>Becky Dzingeleski:</t>
        </r>
        <r>
          <rPr>
            <sz val="9"/>
            <color indexed="81"/>
            <rFont val="Tahoma"/>
            <family val="2"/>
          </rPr>
          <t xml:space="preserve">
Per FOD is a new Unit.  Contributions began in 2018</t>
        </r>
      </text>
    </comment>
    <comment ref="TIP19" authorId="0" shapeId="0" xr:uid="{7EFB5A8D-056C-4852-B081-5FBDFE5A3949}">
      <text>
        <r>
          <rPr>
            <b/>
            <sz val="9"/>
            <color indexed="81"/>
            <rFont val="Tahoma"/>
            <family val="2"/>
          </rPr>
          <t>Becky Dzingeleski:</t>
        </r>
        <r>
          <rPr>
            <sz val="9"/>
            <color indexed="81"/>
            <rFont val="Tahoma"/>
            <family val="2"/>
          </rPr>
          <t xml:space="preserve">
Per FOD is a new Unit.  Contributions began in 2018</t>
        </r>
      </text>
    </comment>
    <comment ref="TIT19" authorId="0" shapeId="0" xr:uid="{3ACE8933-2FB6-4DB8-8694-23FBE09E9AEE}">
      <text>
        <r>
          <rPr>
            <b/>
            <sz val="9"/>
            <color indexed="81"/>
            <rFont val="Tahoma"/>
            <family val="2"/>
          </rPr>
          <t>Becky Dzingeleski:</t>
        </r>
        <r>
          <rPr>
            <sz val="9"/>
            <color indexed="81"/>
            <rFont val="Tahoma"/>
            <family val="2"/>
          </rPr>
          <t xml:space="preserve">
Per FOD is a new Unit.  Contributions began in 2018</t>
        </r>
      </text>
    </comment>
    <comment ref="TIX19" authorId="0" shapeId="0" xr:uid="{FB341859-B53D-476D-B249-FA320FFBBB3E}">
      <text>
        <r>
          <rPr>
            <b/>
            <sz val="9"/>
            <color indexed="81"/>
            <rFont val="Tahoma"/>
            <family val="2"/>
          </rPr>
          <t>Becky Dzingeleski:</t>
        </r>
        <r>
          <rPr>
            <sz val="9"/>
            <color indexed="81"/>
            <rFont val="Tahoma"/>
            <family val="2"/>
          </rPr>
          <t xml:space="preserve">
Per FOD is a new Unit.  Contributions began in 2018</t>
        </r>
      </text>
    </comment>
    <comment ref="TJB19" authorId="0" shapeId="0" xr:uid="{39425D3E-A2DD-4447-954A-A5EAF8E2C5E5}">
      <text>
        <r>
          <rPr>
            <b/>
            <sz val="9"/>
            <color indexed="81"/>
            <rFont val="Tahoma"/>
            <family val="2"/>
          </rPr>
          <t>Becky Dzingeleski:</t>
        </r>
        <r>
          <rPr>
            <sz val="9"/>
            <color indexed="81"/>
            <rFont val="Tahoma"/>
            <family val="2"/>
          </rPr>
          <t xml:space="preserve">
Per FOD is a new Unit.  Contributions began in 2018</t>
        </r>
      </text>
    </comment>
    <comment ref="TJF19" authorId="0" shapeId="0" xr:uid="{51163AE1-E787-42C5-873E-EC2B6AE28D4E}">
      <text>
        <r>
          <rPr>
            <b/>
            <sz val="9"/>
            <color indexed="81"/>
            <rFont val="Tahoma"/>
            <family val="2"/>
          </rPr>
          <t>Becky Dzingeleski:</t>
        </r>
        <r>
          <rPr>
            <sz val="9"/>
            <color indexed="81"/>
            <rFont val="Tahoma"/>
            <family val="2"/>
          </rPr>
          <t xml:space="preserve">
Per FOD is a new Unit.  Contributions began in 2018</t>
        </r>
      </text>
    </comment>
    <comment ref="TJJ19" authorId="0" shapeId="0" xr:uid="{07CA252F-DBF3-4800-B1D3-3C348ED7C729}">
      <text>
        <r>
          <rPr>
            <b/>
            <sz val="9"/>
            <color indexed="81"/>
            <rFont val="Tahoma"/>
            <family val="2"/>
          </rPr>
          <t>Becky Dzingeleski:</t>
        </r>
        <r>
          <rPr>
            <sz val="9"/>
            <color indexed="81"/>
            <rFont val="Tahoma"/>
            <family val="2"/>
          </rPr>
          <t xml:space="preserve">
Per FOD is a new Unit.  Contributions began in 2018</t>
        </r>
      </text>
    </comment>
    <comment ref="TJN19" authorId="0" shapeId="0" xr:uid="{40A1CAD1-1099-45C7-8917-286E2F154A4F}">
      <text>
        <r>
          <rPr>
            <b/>
            <sz val="9"/>
            <color indexed="81"/>
            <rFont val="Tahoma"/>
            <family val="2"/>
          </rPr>
          <t>Becky Dzingeleski:</t>
        </r>
        <r>
          <rPr>
            <sz val="9"/>
            <color indexed="81"/>
            <rFont val="Tahoma"/>
            <family val="2"/>
          </rPr>
          <t xml:space="preserve">
Per FOD is a new Unit.  Contributions began in 2018</t>
        </r>
      </text>
    </comment>
    <comment ref="TJR19" authorId="0" shapeId="0" xr:uid="{48BB4DD5-6E1D-4D02-96A7-25C3886487A3}">
      <text>
        <r>
          <rPr>
            <b/>
            <sz val="9"/>
            <color indexed="81"/>
            <rFont val="Tahoma"/>
            <family val="2"/>
          </rPr>
          <t>Becky Dzingeleski:</t>
        </r>
        <r>
          <rPr>
            <sz val="9"/>
            <color indexed="81"/>
            <rFont val="Tahoma"/>
            <family val="2"/>
          </rPr>
          <t xml:space="preserve">
Per FOD is a new Unit.  Contributions began in 2018</t>
        </r>
      </text>
    </comment>
    <comment ref="TJV19" authorId="0" shapeId="0" xr:uid="{F036FD7D-97A9-440B-BA40-127D77669F6A}">
      <text>
        <r>
          <rPr>
            <b/>
            <sz val="9"/>
            <color indexed="81"/>
            <rFont val="Tahoma"/>
            <family val="2"/>
          </rPr>
          <t>Becky Dzingeleski:</t>
        </r>
        <r>
          <rPr>
            <sz val="9"/>
            <color indexed="81"/>
            <rFont val="Tahoma"/>
            <family val="2"/>
          </rPr>
          <t xml:space="preserve">
Per FOD is a new Unit.  Contributions began in 2018</t>
        </r>
      </text>
    </comment>
    <comment ref="TJZ19" authorId="0" shapeId="0" xr:uid="{21215817-727F-41FB-9930-6B0FC34FCE45}">
      <text>
        <r>
          <rPr>
            <b/>
            <sz val="9"/>
            <color indexed="81"/>
            <rFont val="Tahoma"/>
            <family val="2"/>
          </rPr>
          <t>Becky Dzingeleski:</t>
        </r>
        <r>
          <rPr>
            <sz val="9"/>
            <color indexed="81"/>
            <rFont val="Tahoma"/>
            <family val="2"/>
          </rPr>
          <t xml:space="preserve">
Per FOD is a new Unit.  Contributions began in 2018</t>
        </r>
      </text>
    </comment>
    <comment ref="TKD19" authorId="0" shapeId="0" xr:uid="{A01BDB1D-D04A-4D27-80F3-E10BBBD28AF4}">
      <text>
        <r>
          <rPr>
            <b/>
            <sz val="9"/>
            <color indexed="81"/>
            <rFont val="Tahoma"/>
            <family val="2"/>
          </rPr>
          <t>Becky Dzingeleski:</t>
        </r>
        <r>
          <rPr>
            <sz val="9"/>
            <color indexed="81"/>
            <rFont val="Tahoma"/>
            <family val="2"/>
          </rPr>
          <t xml:space="preserve">
Per FOD is a new Unit.  Contributions began in 2018</t>
        </r>
      </text>
    </comment>
    <comment ref="TKH19" authorId="0" shapeId="0" xr:uid="{DF8ECE9A-855F-45B1-9E97-99CEC1EFA966}">
      <text>
        <r>
          <rPr>
            <b/>
            <sz val="9"/>
            <color indexed="81"/>
            <rFont val="Tahoma"/>
            <family val="2"/>
          </rPr>
          <t>Becky Dzingeleski:</t>
        </r>
        <r>
          <rPr>
            <sz val="9"/>
            <color indexed="81"/>
            <rFont val="Tahoma"/>
            <family val="2"/>
          </rPr>
          <t xml:space="preserve">
Per FOD is a new Unit.  Contributions began in 2018</t>
        </r>
      </text>
    </comment>
    <comment ref="TKL19" authorId="0" shapeId="0" xr:uid="{739EB3D1-A1C9-40CB-943F-9C86010327CE}">
      <text>
        <r>
          <rPr>
            <b/>
            <sz val="9"/>
            <color indexed="81"/>
            <rFont val="Tahoma"/>
            <family val="2"/>
          </rPr>
          <t>Becky Dzingeleski:</t>
        </r>
        <r>
          <rPr>
            <sz val="9"/>
            <color indexed="81"/>
            <rFont val="Tahoma"/>
            <family val="2"/>
          </rPr>
          <t xml:space="preserve">
Per FOD is a new Unit.  Contributions began in 2018</t>
        </r>
      </text>
    </comment>
    <comment ref="TKP19" authorId="0" shapeId="0" xr:uid="{8329F24C-606B-45CA-A713-C0A3A9D9152A}">
      <text>
        <r>
          <rPr>
            <b/>
            <sz val="9"/>
            <color indexed="81"/>
            <rFont val="Tahoma"/>
            <family val="2"/>
          </rPr>
          <t>Becky Dzingeleski:</t>
        </r>
        <r>
          <rPr>
            <sz val="9"/>
            <color indexed="81"/>
            <rFont val="Tahoma"/>
            <family val="2"/>
          </rPr>
          <t xml:space="preserve">
Per FOD is a new Unit.  Contributions began in 2018</t>
        </r>
      </text>
    </comment>
    <comment ref="TKT19" authorId="0" shapeId="0" xr:uid="{B17EB28C-FC05-4191-807B-C6D2848FF1B4}">
      <text>
        <r>
          <rPr>
            <b/>
            <sz val="9"/>
            <color indexed="81"/>
            <rFont val="Tahoma"/>
            <family val="2"/>
          </rPr>
          <t>Becky Dzingeleski:</t>
        </r>
        <r>
          <rPr>
            <sz val="9"/>
            <color indexed="81"/>
            <rFont val="Tahoma"/>
            <family val="2"/>
          </rPr>
          <t xml:space="preserve">
Per FOD is a new Unit.  Contributions began in 2018</t>
        </r>
      </text>
    </comment>
    <comment ref="TKX19" authorId="0" shapeId="0" xr:uid="{26A2AC77-3F0F-4EFE-9D0A-5DF4201B7C23}">
      <text>
        <r>
          <rPr>
            <b/>
            <sz val="9"/>
            <color indexed="81"/>
            <rFont val="Tahoma"/>
            <family val="2"/>
          </rPr>
          <t>Becky Dzingeleski:</t>
        </r>
        <r>
          <rPr>
            <sz val="9"/>
            <color indexed="81"/>
            <rFont val="Tahoma"/>
            <family val="2"/>
          </rPr>
          <t xml:space="preserve">
Per FOD is a new Unit.  Contributions began in 2018</t>
        </r>
      </text>
    </comment>
    <comment ref="TLB19" authorId="0" shapeId="0" xr:uid="{68148CE5-563B-442A-BC6C-2C1D820C324E}">
      <text>
        <r>
          <rPr>
            <b/>
            <sz val="9"/>
            <color indexed="81"/>
            <rFont val="Tahoma"/>
            <family val="2"/>
          </rPr>
          <t>Becky Dzingeleski:</t>
        </r>
        <r>
          <rPr>
            <sz val="9"/>
            <color indexed="81"/>
            <rFont val="Tahoma"/>
            <family val="2"/>
          </rPr>
          <t xml:space="preserve">
Per FOD is a new Unit.  Contributions began in 2018</t>
        </r>
      </text>
    </comment>
    <comment ref="TLF19" authorId="0" shapeId="0" xr:uid="{AE742A9A-9737-4368-B1BD-9B68BC6508D3}">
      <text>
        <r>
          <rPr>
            <b/>
            <sz val="9"/>
            <color indexed="81"/>
            <rFont val="Tahoma"/>
            <family val="2"/>
          </rPr>
          <t>Becky Dzingeleski:</t>
        </r>
        <r>
          <rPr>
            <sz val="9"/>
            <color indexed="81"/>
            <rFont val="Tahoma"/>
            <family val="2"/>
          </rPr>
          <t xml:space="preserve">
Per FOD is a new Unit.  Contributions began in 2018</t>
        </r>
      </text>
    </comment>
    <comment ref="TLJ19" authorId="0" shapeId="0" xr:uid="{971F3820-247B-4439-8978-0425E06E9C74}">
      <text>
        <r>
          <rPr>
            <b/>
            <sz val="9"/>
            <color indexed="81"/>
            <rFont val="Tahoma"/>
            <family val="2"/>
          </rPr>
          <t>Becky Dzingeleski:</t>
        </r>
        <r>
          <rPr>
            <sz val="9"/>
            <color indexed="81"/>
            <rFont val="Tahoma"/>
            <family val="2"/>
          </rPr>
          <t xml:space="preserve">
Per FOD is a new Unit.  Contributions began in 2018</t>
        </r>
      </text>
    </comment>
    <comment ref="TLN19" authorId="0" shapeId="0" xr:uid="{7968C411-E719-473A-93E0-109424D6A75F}">
      <text>
        <r>
          <rPr>
            <b/>
            <sz val="9"/>
            <color indexed="81"/>
            <rFont val="Tahoma"/>
            <family val="2"/>
          </rPr>
          <t>Becky Dzingeleski:</t>
        </r>
        <r>
          <rPr>
            <sz val="9"/>
            <color indexed="81"/>
            <rFont val="Tahoma"/>
            <family val="2"/>
          </rPr>
          <t xml:space="preserve">
Per FOD is a new Unit.  Contributions began in 2018</t>
        </r>
      </text>
    </comment>
    <comment ref="TLR19" authorId="0" shapeId="0" xr:uid="{86F99C33-2C88-4B21-8017-7B0471BAA10D}">
      <text>
        <r>
          <rPr>
            <b/>
            <sz val="9"/>
            <color indexed="81"/>
            <rFont val="Tahoma"/>
            <family val="2"/>
          </rPr>
          <t>Becky Dzingeleski:</t>
        </r>
        <r>
          <rPr>
            <sz val="9"/>
            <color indexed="81"/>
            <rFont val="Tahoma"/>
            <family val="2"/>
          </rPr>
          <t xml:space="preserve">
Per FOD is a new Unit.  Contributions began in 2018</t>
        </r>
      </text>
    </comment>
    <comment ref="TLV19" authorId="0" shapeId="0" xr:uid="{2D95A509-C92E-4F54-A80D-1341C05F058C}">
      <text>
        <r>
          <rPr>
            <b/>
            <sz val="9"/>
            <color indexed="81"/>
            <rFont val="Tahoma"/>
            <family val="2"/>
          </rPr>
          <t>Becky Dzingeleski:</t>
        </r>
        <r>
          <rPr>
            <sz val="9"/>
            <color indexed="81"/>
            <rFont val="Tahoma"/>
            <family val="2"/>
          </rPr>
          <t xml:space="preserve">
Per FOD is a new Unit.  Contributions began in 2018</t>
        </r>
      </text>
    </comment>
    <comment ref="TLZ19" authorId="0" shapeId="0" xr:uid="{38AF0773-E5DE-4DDB-91B6-2406759F582A}">
      <text>
        <r>
          <rPr>
            <b/>
            <sz val="9"/>
            <color indexed="81"/>
            <rFont val="Tahoma"/>
            <family val="2"/>
          </rPr>
          <t>Becky Dzingeleski:</t>
        </r>
        <r>
          <rPr>
            <sz val="9"/>
            <color indexed="81"/>
            <rFont val="Tahoma"/>
            <family val="2"/>
          </rPr>
          <t xml:space="preserve">
Per FOD is a new Unit.  Contributions began in 2018</t>
        </r>
      </text>
    </comment>
    <comment ref="TMD19" authorId="0" shapeId="0" xr:uid="{6DD60979-6362-4181-90AE-3C1F1EB6BE45}">
      <text>
        <r>
          <rPr>
            <b/>
            <sz val="9"/>
            <color indexed="81"/>
            <rFont val="Tahoma"/>
            <family val="2"/>
          </rPr>
          <t>Becky Dzingeleski:</t>
        </r>
        <r>
          <rPr>
            <sz val="9"/>
            <color indexed="81"/>
            <rFont val="Tahoma"/>
            <family val="2"/>
          </rPr>
          <t xml:space="preserve">
Per FOD is a new Unit.  Contributions began in 2018</t>
        </r>
      </text>
    </comment>
    <comment ref="TMH19" authorId="0" shapeId="0" xr:uid="{88EC6C85-59E1-4B0F-A991-07F45C6D8584}">
      <text>
        <r>
          <rPr>
            <b/>
            <sz val="9"/>
            <color indexed="81"/>
            <rFont val="Tahoma"/>
            <family val="2"/>
          </rPr>
          <t>Becky Dzingeleski:</t>
        </r>
        <r>
          <rPr>
            <sz val="9"/>
            <color indexed="81"/>
            <rFont val="Tahoma"/>
            <family val="2"/>
          </rPr>
          <t xml:space="preserve">
Per FOD is a new Unit.  Contributions began in 2018</t>
        </r>
      </text>
    </comment>
    <comment ref="TML19" authorId="0" shapeId="0" xr:uid="{23EB79BC-E555-4836-B9A8-B80A3BCC58A5}">
      <text>
        <r>
          <rPr>
            <b/>
            <sz val="9"/>
            <color indexed="81"/>
            <rFont val="Tahoma"/>
            <family val="2"/>
          </rPr>
          <t>Becky Dzingeleski:</t>
        </r>
        <r>
          <rPr>
            <sz val="9"/>
            <color indexed="81"/>
            <rFont val="Tahoma"/>
            <family val="2"/>
          </rPr>
          <t xml:space="preserve">
Per FOD is a new Unit.  Contributions began in 2018</t>
        </r>
      </text>
    </comment>
    <comment ref="TMP19" authorId="0" shapeId="0" xr:uid="{462F41D0-00D3-4798-A9D3-F4646199D6D3}">
      <text>
        <r>
          <rPr>
            <b/>
            <sz val="9"/>
            <color indexed="81"/>
            <rFont val="Tahoma"/>
            <family val="2"/>
          </rPr>
          <t>Becky Dzingeleski:</t>
        </r>
        <r>
          <rPr>
            <sz val="9"/>
            <color indexed="81"/>
            <rFont val="Tahoma"/>
            <family val="2"/>
          </rPr>
          <t xml:space="preserve">
Per FOD is a new Unit.  Contributions began in 2018</t>
        </r>
      </text>
    </comment>
    <comment ref="TMT19" authorId="0" shapeId="0" xr:uid="{F454C9AE-93BE-40DB-BB45-55B030705C26}">
      <text>
        <r>
          <rPr>
            <b/>
            <sz val="9"/>
            <color indexed="81"/>
            <rFont val="Tahoma"/>
            <family val="2"/>
          </rPr>
          <t>Becky Dzingeleski:</t>
        </r>
        <r>
          <rPr>
            <sz val="9"/>
            <color indexed="81"/>
            <rFont val="Tahoma"/>
            <family val="2"/>
          </rPr>
          <t xml:space="preserve">
Per FOD is a new Unit.  Contributions began in 2018</t>
        </r>
      </text>
    </comment>
    <comment ref="TMX19" authorId="0" shapeId="0" xr:uid="{73F94F31-B2FC-45DA-A992-6EE63D3B3097}">
      <text>
        <r>
          <rPr>
            <b/>
            <sz val="9"/>
            <color indexed="81"/>
            <rFont val="Tahoma"/>
            <family val="2"/>
          </rPr>
          <t>Becky Dzingeleski:</t>
        </r>
        <r>
          <rPr>
            <sz val="9"/>
            <color indexed="81"/>
            <rFont val="Tahoma"/>
            <family val="2"/>
          </rPr>
          <t xml:space="preserve">
Per FOD is a new Unit.  Contributions began in 2018</t>
        </r>
      </text>
    </comment>
    <comment ref="TNB19" authorId="0" shapeId="0" xr:uid="{D47B2203-41C0-4F65-82F7-CD43F86EB4FE}">
      <text>
        <r>
          <rPr>
            <b/>
            <sz val="9"/>
            <color indexed="81"/>
            <rFont val="Tahoma"/>
            <family val="2"/>
          </rPr>
          <t>Becky Dzingeleski:</t>
        </r>
        <r>
          <rPr>
            <sz val="9"/>
            <color indexed="81"/>
            <rFont val="Tahoma"/>
            <family val="2"/>
          </rPr>
          <t xml:space="preserve">
Per FOD is a new Unit.  Contributions began in 2018</t>
        </r>
      </text>
    </comment>
    <comment ref="TNF19" authorId="0" shapeId="0" xr:uid="{EEF1577E-9786-4C55-89E8-21ED7C22048E}">
      <text>
        <r>
          <rPr>
            <b/>
            <sz val="9"/>
            <color indexed="81"/>
            <rFont val="Tahoma"/>
            <family val="2"/>
          </rPr>
          <t>Becky Dzingeleski:</t>
        </r>
        <r>
          <rPr>
            <sz val="9"/>
            <color indexed="81"/>
            <rFont val="Tahoma"/>
            <family val="2"/>
          </rPr>
          <t xml:space="preserve">
Per FOD is a new Unit.  Contributions began in 2018</t>
        </r>
      </text>
    </comment>
    <comment ref="TNJ19" authorId="0" shapeId="0" xr:uid="{76C75535-E952-4434-992C-A13A0937713D}">
      <text>
        <r>
          <rPr>
            <b/>
            <sz val="9"/>
            <color indexed="81"/>
            <rFont val="Tahoma"/>
            <family val="2"/>
          </rPr>
          <t>Becky Dzingeleski:</t>
        </r>
        <r>
          <rPr>
            <sz val="9"/>
            <color indexed="81"/>
            <rFont val="Tahoma"/>
            <family val="2"/>
          </rPr>
          <t xml:space="preserve">
Per FOD is a new Unit.  Contributions began in 2018</t>
        </r>
      </text>
    </comment>
    <comment ref="TNN19" authorId="0" shapeId="0" xr:uid="{AC7D13BA-4E67-47A2-90B0-8D950A78B25B}">
      <text>
        <r>
          <rPr>
            <b/>
            <sz val="9"/>
            <color indexed="81"/>
            <rFont val="Tahoma"/>
            <family val="2"/>
          </rPr>
          <t>Becky Dzingeleski:</t>
        </r>
        <r>
          <rPr>
            <sz val="9"/>
            <color indexed="81"/>
            <rFont val="Tahoma"/>
            <family val="2"/>
          </rPr>
          <t xml:space="preserve">
Per FOD is a new Unit.  Contributions began in 2018</t>
        </r>
      </text>
    </comment>
    <comment ref="TNR19" authorId="0" shapeId="0" xr:uid="{374E7C4E-6416-49A6-BE1F-EA8E603126D5}">
      <text>
        <r>
          <rPr>
            <b/>
            <sz val="9"/>
            <color indexed="81"/>
            <rFont val="Tahoma"/>
            <family val="2"/>
          </rPr>
          <t>Becky Dzingeleski:</t>
        </r>
        <r>
          <rPr>
            <sz val="9"/>
            <color indexed="81"/>
            <rFont val="Tahoma"/>
            <family val="2"/>
          </rPr>
          <t xml:space="preserve">
Per FOD is a new Unit.  Contributions began in 2018</t>
        </r>
      </text>
    </comment>
    <comment ref="TNV19" authorId="0" shapeId="0" xr:uid="{9DA5CFA2-3724-409E-8312-4E915D91662B}">
      <text>
        <r>
          <rPr>
            <b/>
            <sz val="9"/>
            <color indexed="81"/>
            <rFont val="Tahoma"/>
            <family val="2"/>
          </rPr>
          <t>Becky Dzingeleski:</t>
        </r>
        <r>
          <rPr>
            <sz val="9"/>
            <color indexed="81"/>
            <rFont val="Tahoma"/>
            <family val="2"/>
          </rPr>
          <t xml:space="preserve">
Per FOD is a new Unit.  Contributions began in 2018</t>
        </r>
      </text>
    </comment>
    <comment ref="TNZ19" authorId="0" shapeId="0" xr:uid="{6900AD28-4A73-4989-B00D-5CF455F2591C}">
      <text>
        <r>
          <rPr>
            <b/>
            <sz val="9"/>
            <color indexed="81"/>
            <rFont val="Tahoma"/>
            <family val="2"/>
          </rPr>
          <t>Becky Dzingeleski:</t>
        </r>
        <r>
          <rPr>
            <sz val="9"/>
            <color indexed="81"/>
            <rFont val="Tahoma"/>
            <family val="2"/>
          </rPr>
          <t xml:space="preserve">
Per FOD is a new Unit.  Contributions began in 2018</t>
        </r>
      </text>
    </comment>
    <comment ref="TOD19" authorId="0" shapeId="0" xr:uid="{AEE8E6DF-3DEA-47EF-9BA6-F051E3ABA17D}">
      <text>
        <r>
          <rPr>
            <b/>
            <sz val="9"/>
            <color indexed="81"/>
            <rFont val="Tahoma"/>
            <family val="2"/>
          </rPr>
          <t>Becky Dzingeleski:</t>
        </r>
        <r>
          <rPr>
            <sz val="9"/>
            <color indexed="81"/>
            <rFont val="Tahoma"/>
            <family val="2"/>
          </rPr>
          <t xml:space="preserve">
Per FOD is a new Unit.  Contributions began in 2018</t>
        </r>
      </text>
    </comment>
    <comment ref="TOH19" authorId="0" shapeId="0" xr:uid="{EB7209A3-9B66-471E-A673-3D3AD343A7C8}">
      <text>
        <r>
          <rPr>
            <b/>
            <sz val="9"/>
            <color indexed="81"/>
            <rFont val="Tahoma"/>
            <family val="2"/>
          </rPr>
          <t>Becky Dzingeleski:</t>
        </r>
        <r>
          <rPr>
            <sz val="9"/>
            <color indexed="81"/>
            <rFont val="Tahoma"/>
            <family val="2"/>
          </rPr>
          <t xml:space="preserve">
Per FOD is a new Unit.  Contributions began in 2018</t>
        </r>
      </text>
    </comment>
    <comment ref="TOL19" authorId="0" shapeId="0" xr:uid="{1C4395F4-26A7-4E81-BB22-D14D99B55854}">
      <text>
        <r>
          <rPr>
            <b/>
            <sz val="9"/>
            <color indexed="81"/>
            <rFont val="Tahoma"/>
            <family val="2"/>
          </rPr>
          <t>Becky Dzingeleski:</t>
        </r>
        <r>
          <rPr>
            <sz val="9"/>
            <color indexed="81"/>
            <rFont val="Tahoma"/>
            <family val="2"/>
          </rPr>
          <t xml:space="preserve">
Per FOD is a new Unit.  Contributions began in 2018</t>
        </r>
      </text>
    </comment>
    <comment ref="TOP19" authorId="0" shapeId="0" xr:uid="{955C3395-6732-4B8D-BE33-9A986353E0C9}">
      <text>
        <r>
          <rPr>
            <b/>
            <sz val="9"/>
            <color indexed="81"/>
            <rFont val="Tahoma"/>
            <family val="2"/>
          </rPr>
          <t>Becky Dzingeleski:</t>
        </r>
        <r>
          <rPr>
            <sz val="9"/>
            <color indexed="81"/>
            <rFont val="Tahoma"/>
            <family val="2"/>
          </rPr>
          <t xml:space="preserve">
Per FOD is a new Unit.  Contributions began in 2018</t>
        </r>
      </text>
    </comment>
    <comment ref="TOT19" authorId="0" shapeId="0" xr:uid="{B0D91EB5-3E79-47ED-A1D3-DA263B12713D}">
      <text>
        <r>
          <rPr>
            <b/>
            <sz val="9"/>
            <color indexed="81"/>
            <rFont val="Tahoma"/>
            <family val="2"/>
          </rPr>
          <t>Becky Dzingeleski:</t>
        </r>
        <r>
          <rPr>
            <sz val="9"/>
            <color indexed="81"/>
            <rFont val="Tahoma"/>
            <family val="2"/>
          </rPr>
          <t xml:space="preserve">
Per FOD is a new Unit.  Contributions began in 2018</t>
        </r>
      </text>
    </comment>
    <comment ref="TOX19" authorId="0" shapeId="0" xr:uid="{CC054F46-3B5C-40B3-AD13-31C03D51E41E}">
      <text>
        <r>
          <rPr>
            <b/>
            <sz val="9"/>
            <color indexed="81"/>
            <rFont val="Tahoma"/>
            <family val="2"/>
          </rPr>
          <t>Becky Dzingeleski:</t>
        </r>
        <r>
          <rPr>
            <sz val="9"/>
            <color indexed="81"/>
            <rFont val="Tahoma"/>
            <family val="2"/>
          </rPr>
          <t xml:space="preserve">
Per FOD is a new Unit.  Contributions began in 2018</t>
        </r>
      </text>
    </comment>
    <comment ref="TPB19" authorId="0" shapeId="0" xr:uid="{89023B99-08B9-4421-929E-679ADBAF868A}">
      <text>
        <r>
          <rPr>
            <b/>
            <sz val="9"/>
            <color indexed="81"/>
            <rFont val="Tahoma"/>
            <family val="2"/>
          </rPr>
          <t>Becky Dzingeleski:</t>
        </r>
        <r>
          <rPr>
            <sz val="9"/>
            <color indexed="81"/>
            <rFont val="Tahoma"/>
            <family val="2"/>
          </rPr>
          <t xml:space="preserve">
Per FOD is a new Unit.  Contributions began in 2018</t>
        </r>
      </text>
    </comment>
    <comment ref="TPF19" authorId="0" shapeId="0" xr:uid="{3CEB0C17-2973-4238-A41E-785EBDE1406E}">
      <text>
        <r>
          <rPr>
            <b/>
            <sz val="9"/>
            <color indexed="81"/>
            <rFont val="Tahoma"/>
            <family val="2"/>
          </rPr>
          <t>Becky Dzingeleski:</t>
        </r>
        <r>
          <rPr>
            <sz val="9"/>
            <color indexed="81"/>
            <rFont val="Tahoma"/>
            <family val="2"/>
          </rPr>
          <t xml:space="preserve">
Per FOD is a new Unit.  Contributions began in 2018</t>
        </r>
      </text>
    </comment>
    <comment ref="TPJ19" authorId="0" shapeId="0" xr:uid="{30D49966-C54A-41A3-8222-074833A77C6C}">
      <text>
        <r>
          <rPr>
            <b/>
            <sz val="9"/>
            <color indexed="81"/>
            <rFont val="Tahoma"/>
            <family val="2"/>
          </rPr>
          <t>Becky Dzingeleski:</t>
        </r>
        <r>
          <rPr>
            <sz val="9"/>
            <color indexed="81"/>
            <rFont val="Tahoma"/>
            <family val="2"/>
          </rPr>
          <t xml:space="preserve">
Per FOD is a new Unit.  Contributions began in 2018</t>
        </r>
      </text>
    </comment>
    <comment ref="TPN19" authorId="0" shapeId="0" xr:uid="{565A018C-EE8C-4F76-8535-E2097630D556}">
      <text>
        <r>
          <rPr>
            <b/>
            <sz val="9"/>
            <color indexed="81"/>
            <rFont val="Tahoma"/>
            <family val="2"/>
          </rPr>
          <t>Becky Dzingeleski:</t>
        </r>
        <r>
          <rPr>
            <sz val="9"/>
            <color indexed="81"/>
            <rFont val="Tahoma"/>
            <family val="2"/>
          </rPr>
          <t xml:space="preserve">
Per FOD is a new Unit.  Contributions began in 2018</t>
        </r>
      </text>
    </comment>
    <comment ref="TPR19" authorId="0" shapeId="0" xr:uid="{95559497-24DC-456F-A7F0-98CEA14F3CB1}">
      <text>
        <r>
          <rPr>
            <b/>
            <sz val="9"/>
            <color indexed="81"/>
            <rFont val="Tahoma"/>
            <family val="2"/>
          </rPr>
          <t>Becky Dzingeleski:</t>
        </r>
        <r>
          <rPr>
            <sz val="9"/>
            <color indexed="81"/>
            <rFont val="Tahoma"/>
            <family val="2"/>
          </rPr>
          <t xml:space="preserve">
Per FOD is a new Unit.  Contributions began in 2018</t>
        </r>
      </text>
    </comment>
    <comment ref="TPV19" authorId="0" shapeId="0" xr:uid="{060CE9E5-E266-4A00-8941-8B1878329C91}">
      <text>
        <r>
          <rPr>
            <b/>
            <sz val="9"/>
            <color indexed="81"/>
            <rFont val="Tahoma"/>
            <family val="2"/>
          </rPr>
          <t>Becky Dzingeleski:</t>
        </r>
        <r>
          <rPr>
            <sz val="9"/>
            <color indexed="81"/>
            <rFont val="Tahoma"/>
            <family val="2"/>
          </rPr>
          <t xml:space="preserve">
Per FOD is a new Unit.  Contributions began in 2018</t>
        </r>
      </text>
    </comment>
    <comment ref="TPZ19" authorId="0" shapeId="0" xr:uid="{D25B1AEA-E950-4464-8E49-86FEF58A4D3A}">
      <text>
        <r>
          <rPr>
            <b/>
            <sz val="9"/>
            <color indexed="81"/>
            <rFont val="Tahoma"/>
            <family val="2"/>
          </rPr>
          <t>Becky Dzingeleski:</t>
        </r>
        <r>
          <rPr>
            <sz val="9"/>
            <color indexed="81"/>
            <rFont val="Tahoma"/>
            <family val="2"/>
          </rPr>
          <t xml:space="preserve">
Per FOD is a new Unit.  Contributions began in 2018</t>
        </r>
      </text>
    </comment>
    <comment ref="TQD19" authorId="0" shapeId="0" xr:uid="{CA78350F-A59E-419E-8398-CCB24174135F}">
      <text>
        <r>
          <rPr>
            <b/>
            <sz val="9"/>
            <color indexed="81"/>
            <rFont val="Tahoma"/>
            <family val="2"/>
          </rPr>
          <t>Becky Dzingeleski:</t>
        </r>
        <r>
          <rPr>
            <sz val="9"/>
            <color indexed="81"/>
            <rFont val="Tahoma"/>
            <family val="2"/>
          </rPr>
          <t xml:space="preserve">
Per FOD is a new Unit.  Contributions began in 2018</t>
        </r>
      </text>
    </comment>
    <comment ref="TQH19" authorId="0" shapeId="0" xr:uid="{6463D4FE-D427-4FDF-B88D-EBB42F5EA3F1}">
      <text>
        <r>
          <rPr>
            <b/>
            <sz val="9"/>
            <color indexed="81"/>
            <rFont val="Tahoma"/>
            <family val="2"/>
          </rPr>
          <t>Becky Dzingeleski:</t>
        </r>
        <r>
          <rPr>
            <sz val="9"/>
            <color indexed="81"/>
            <rFont val="Tahoma"/>
            <family val="2"/>
          </rPr>
          <t xml:space="preserve">
Per FOD is a new Unit.  Contributions began in 2018</t>
        </r>
      </text>
    </comment>
    <comment ref="TQL19" authorId="0" shapeId="0" xr:uid="{8A79E7F1-1926-4727-A98E-935DFD16256C}">
      <text>
        <r>
          <rPr>
            <b/>
            <sz val="9"/>
            <color indexed="81"/>
            <rFont val="Tahoma"/>
            <family val="2"/>
          </rPr>
          <t>Becky Dzingeleski:</t>
        </r>
        <r>
          <rPr>
            <sz val="9"/>
            <color indexed="81"/>
            <rFont val="Tahoma"/>
            <family val="2"/>
          </rPr>
          <t xml:space="preserve">
Per FOD is a new Unit.  Contributions began in 2018</t>
        </r>
      </text>
    </comment>
    <comment ref="TQP19" authorId="0" shapeId="0" xr:uid="{D9B9E1D8-C03E-464A-8EC1-FD0F89804951}">
      <text>
        <r>
          <rPr>
            <b/>
            <sz val="9"/>
            <color indexed="81"/>
            <rFont val="Tahoma"/>
            <family val="2"/>
          </rPr>
          <t>Becky Dzingeleski:</t>
        </r>
        <r>
          <rPr>
            <sz val="9"/>
            <color indexed="81"/>
            <rFont val="Tahoma"/>
            <family val="2"/>
          </rPr>
          <t xml:space="preserve">
Per FOD is a new Unit.  Contributions began in 2018</t>
        </r>
      </text>
    </comment>
    <comment ref="TQT19" authorId="0" shapeId="0" xr:uid="{713ADBBF-928C-4946-BFB2-2E5C0A6BCFE3}">
      <text>
        <r>
          <rPr>
            <b/>
            <sz val="9"/>
            <color indexed="81"/>
            <rFont val="Tahoma"/>
            <family val="2"/>
          </rPr>
          <t>Becky Dzingeleski:</t>
        </r>
        <r>
          <rPr>
            <sz val="9"/>
            <color indexed="81"/>
            <rFont val="Tahoma"/>
            <family val="2"/>
          </rPr>
          <t xml:space="preserve">
Per FOD is a new Unit.  Contributions began in 2018</t>
        </r>
      </text>
    </comment>
    <comment ref="TQX19" authorId="0" shapeId="0" xr:uid="{0A9FBA6F-DC56-4CCB-81E8-857537893C72}">
      <text>
        <r>
          <rPr>
            <b/>
            <sz val="9"/>
            <color indexed="81"/>
            <rFont val="Tahoma"/>
            <family val="2"/>
          </rPr>
          <t>Becky Dzingeleski:</t>
        </r>
        <r>
          <rPr>
            <sz val="9"/>
            <color indexed="81"/>
            <rFont val="Tahoma"/>
            <family val="2"/>
          </rPr>
          <t xml:space="preserve">
Per FOD is a new Unit.  Contributions began in 2018</t>
        </r>
      </text>
    </comment>
    <comment ref="TRB19" authorId="0" shapeId="0" xr:uid="{70680BC8-AB30-48FB-A766-303EEFA16E18}">
      <text>
        <r>
          <rPr>
            <b/>
            <sz val="9"/>
            <color indexed="81"/>
            <rFont val="Tahoma"/>
            <family val="2"/>
          </rPr>
          <t>Becky Dzingeleski:</t>
        </r>
        <r>
          <rPr>
            <sz val="9"/>
            <color indexed="81"/>
            <rFont val="Tahoma"/>
            <family val="2"/>
          </rPr>
          <t xml:space="preserve">
Per FOD is a new Unit.  Contributions began in 2018</t>
        </r>
      </text>
    </comment>
    <comment ref="TRF19" authorId="0" shapeId="0" xr:uid="{71117433-64C6-4882-9EB5-C231BC8EB8CE}">
      <text>
        <r>
          <rPr>
            <b/>
            <sz val="9"/>
            <color indexed="81"/>
            <rFont val="Tahoma"/>
            <family val="2"/>
          </rPr>
          <t>Becky Dzingeleski:</t>
        </r>
        <r>
          <rPr>
            <sz val="9"/>
            <color indexed="81"/>
            <rFont val="Tahoma"/>
            <family val="2"/>
          </rPr>
          <t xml:space="preserve">
Per FOD is a new Unit.  Contributions began in 2018</t>
        </r>
      </text>
    </comment>
    <comment ref="TRJ19" authorId="0" shapeId="0" xr:uid="{2FA320D6-30B5-4D56-A9B2-DB47989613BB}">
      <text>
        <r>
          <rPr>
            <b/>
            <sz val="9"/>
            <color indexed="81"/>
            <rFont val="Tahoma"/>
            <family val="2"/>
          </rPr>
          <t>Becky Dzingeleski:</t>
        </r>
        <r>
          <rPr>
            <sz val="9"/>
            <color indexed="81"/>
            <rFont val="Tahoma"/>
            <family val="2"/>
          </rPr>
          <t xml:space="preserve">
Per FOD is a new Unit.  Contributions began in 2018</t>
        </r>
      </text>
    </comment>
    <comment ref="TRN19" authorId="0" shapeId="0" xr:uid="{3813AA8A-88C0-4B43-80BA-C76EC00497A9}">
      <text>
        <r>
          <rPr>
            <b/>
            <sz val="9"/>
            <color indexed="81"/>
            <rFont val="Tahoma"/>
            <family val="2"/>
          </rPr>
          <t>Becky Dzingeleski:</t>
        </r>
        <r>
          <rPr>
            <sz val="9"/>
            <color indexed="81"/>
            <rFont val="Tahoma"/>
            <family val="2"/>
          </rPr>
          <t xml:space="preserve">
Per FOD is a new Unit.  Contributions began in 2018</t>
        </r>
      </text>
    </comment>
    <comment ref="TRR19" authorId="0" shapeId="0" xr:uid="{AB4728E7-50E7-4570-A647-071436FAEE20}">
      <text>
        <r>
          <rPr>
            <b/>
            <sz val="9"/>
            <color indexed="81"/>
            <rFont val="Tahoma"/>
            <family val="2"/>
          </rPr>
          <t>Becky Dzingeleski:</t>
        </r>
        <r>
          <rPr>
            <sz val="9"/>
            <color indexed="81"/>
            <rFont val="Tahoma"/>
            <family val="2"/>
          </rPr>
          <t xml:space="preserve">
Per FOD is a new Unit.  Contributions began in 2018</t>
        </r>
      </text>
    </comment>
    <comment ref="TRV19" authorId="0" shapeId="0" xr:uid="{420BE6B8-C8A4-425B-BDDF-8ADCDBC235E3}">
      <text>
        <r>
          <rPr>
            <b/>
            <sz val="9"/>
            <color indexed="81"/>
            <rFont val="Tahoma"/>
            <family val="2"/>
          </rPr>
          <t>Becky Dzingeleski:</t>
        </r>
        <r>
          <rPr>
            <sz val="9"/>
            <color indexed="81"/>
            <rFont val="Tahoma"/>
            <family val="2"/>
          </rPr>
          <t xml:space="preserve">
Per FOD is a new Unit.  Contributions began in 2018</t>
        </r>
      </text>
    </comment>
    <comment ref="TRZ19" authorId="0" shapeId="0" xr:uid="{58B4479A-22CF-4642-9581-3EFE15090DE6}">
      <text>
        <r>
          <rPr>
            <b/>
            <sz val="9"/>
            <color indexed="81"/>
            <rFont val="Tahoma"/>
            <family val="2"/>
          </rPr>
          <t>Becky Dzingeleski:</t>
        </r>
        <r>
          <rPr>
            <sz val="9"/>
            <color indexed="81"/>
            <rFont val="Tahoma"/>
            <family val="2"/>
          </rPr>
          <t xml:space="preserve">
Per FOD is a new Unit.  Contributions began in 2018</t>
        </r>
      </text>
    </comment>
    <comment ref="TSD19" authorId="0" shapeId="0" xr:uid="{2DE30586-6AB2-4C4D-80F3-77DD6E8D4313}">
      <text>
        <r>
          <rPr>
            <b/>
            <sz val="9"/>
            <color indexed="81"/>
            <rFont val="Tahoma"/>
            <family val="2"/>
          </rPr>
          <t>Becky Dzingeleski:</t>
        </r>
        <r>
          <rPr>
            <sz val="9"/>
            <color indexed="81"/>
            <rFont val="Tahoma"/>
            <family val="2"/>
          </rPr>
          <t xml:space="preserve">
Per FOD is a new Unit.  Contributions began in 2018</t>
        </r>
      </text>
    </comment>
    <comment ref="TSH19" authorId="0" shapeId="0" xr:uid="{A07CA8E6-95D8-4BA6-94EE-BFE85EBC410A}">
      <text>
        <r>
          <rPr>
            <b/>
            <sz val="9"/>
            <color indexed="81"/>
            <rFont val="Tahoma"/>
            <family val="2"/>
          </rPr>
          <t>Becky Dzingeleski:</t>
        </r>
        <r>
          <rPr>
            <sz val="9"/>
            <color indexed="81"/>
            <rFont val="Tahoma"/>
            <family val="2"/>
          </rPr>
          <t xml:space="preserve">
Per FOD is a new Unit.  Contributions began in 2018</t>
        </r>
      </text>
    </comment>
    <comment ref="TSL19" authorId="0" shapeId="0" xr:uid="{94849D2A-A19A-4267-B5B3-35AC1C0C843D}">
      <text>
        <r>
          <rPr>
            <b/>
            <sz val="9"/>
            <color indexed="81"/>
            <rFont val="Tahoma"/>
            <family val="2"/>
          </rPr>
          <t>Becky Dzingeleski:</t>
        </r>
        <r>
          <rPr>
            <sz val="9"/>
            <color indexed="81"/>
            <rFont val="Tahoma"/>
            <family val="2"/>
          </rPr>
          <t xml:space="preserve">
Per FOD is a new Unit.  Contributions began in 2018</t>
        </r>
      </text>
    </comment>
    <comment ref="TSP19" authorId="0" shapeId="0" xr:uid="{0A758760-6E0C-4D6C-B370-85CE550ECF2E}">
      <text>
        <r>
          <rPr>
            <b/>
            <sz val="9"/>
            <color indexed="81"/>
            <rFont val="Tahoma"/>
            <family val="2"/>
          </rPr>
          <t>Becky Dzingeleski:</t>
        </r>
        <r>
          <rPr>
            <sz val="9"/>
            <color indexed="81"/>
            <rFont val="Tahoma"/>
            <family val="2"/>
          </rPr>
          <t xml:space="preserve">
Per FOD is a new Unit.  Contributions began in 2018</t>
        </r>
      </text>
    </comment>
    <comment ref="TST19" authorId="0" shapeId="0" xr:uid="{C11AAAE2-3C8C-4C9F-8D23-8BB45736EC07}">
      <text>
        <r>
          <rPr>
            <b/>
            <sz val="9"/>
            <color indexed="81"/>
            <rFont val="Tahoma"/>
            <family val="2"/>
          </rPr>
          <t>Becky Dzingeleski:</t>
        </r>
        <r>
          <rPr>
            <sz val="9"/>
            <color indexed="81"/>
            <rFont val="Tahoma"/>
            <family val="2"/>
          </rPr>
          <t xml:space="preserve">
Per FOD is a new Unit.  Contributions began in 2018</t>
        </r>
      </text>
    </comment>
    <comment ref="TSX19" authorId="0" shapeId="0" xr:uid="{0050AA07-B704-4444-96C3-D33C35EF73BC}">
      <text>
        <r>
          <rPr>
            <b/>
            <sz val="9"/>
            <color indexed="81"/>
            <rFont val="Tahoma"/>
            <family val="2"/>
          </rPr>
          <t>Becky Dzingeleski:</t>
        </r>
        <r>
          <rPr>
            <sz val="9"/>
            <color indexed="81"/>
            <rFont val="Tahoma"/>
            <family val="2"/>
          </rPr>
          <t xml:space="preserve">
Per FOD is a new Unit.  Contributions began in 2018</t>
        </r>
      </text>
    </comment>
    <comment ref="TTB19" authorId="0" shapeId="0" xr:uid="{25CF1D30-D663-4E7A-9D56-45F5DE17332D}">
      <text>
        <r>
          <rPr>
            <b/>
            <sz val="9"/>
            <color indexed="81"/>
            <rFont val="Tahoma"/>
            <family val="2"/>
          </rPr>
          <t>Becky Dzingeleski:</t>
        </r>
        <r>
          <rPr>
            <sz val="9"/>
            <color indexed="81"/>
            <rFont val="Tahoma"/>
            <family val="2"/>
          </rPr>
          <t xml:space="preserve">
Per FOD is a new Unit.  Contributions began in 2018</t>
        </r>
      </text>
    </comment>
    <comment ref="TTF19" authorId="0" shapeId="0" xr:uid="{31CCE795-72BC-4A73-8B3A-300A1568B3D5}">
      <text>
        <r>
          <rPr>
            <b/>
            <sz val="9"/>
            <color indexed="81"/>
            <rFont val="Tahoma"/>
            <family val="2"/>
          </rPr>
          <t>Becky Dzingeleski:</t>
        </r>
        <r>
          <rPr>
            <sz val="9"/>
            <color indexed="81"/>
            <rFont val="Tahoma"/>
            <family val="2"/>
          </rPr>
          <t xml:space="preserve">
Per FOD is a new Unit.  Contributions began in 2018</t>
        </r>
      </text>
    </comment>
    <comment ref="TTJ19" authorId="0" shapeId="0" xr:uid="{AB8D6D82-B141-4839-9299-5C7857EA909F}">
      <text>
        <r>
          <rPr>
            <b/>
            <sz val="9"/>
            <color indexed="81"/>
            <rFont val="Tahoma"/>
            <family val="2"/>
          </rPr>
          <t>Becky Dzingeleski:</t>
        </r>
        <r>
          <rPr>
            <sz val="9"/>
            <color indexed="81"/>
            <rFont val="Tahoma"/>
            <family val="2"/>
          </rPr>
          <t xml:space="preserve">
Per FOD is a new Unit.  Contributions began in 2018</t>
        </r>
      </text>
    </comment>
    <comment ref="TTN19" authorId="0" shapeId="0" xr:uid="{57C5DAFC-F18C-4224-B2F7-3767DEDAA3FF}">
      <text>
        <r>
          <rPr>
            <b/>
            <sz val="9"/>
            <color indexed="81"/>
            <rFont val="Tahoma"/>
            <family val="2"/>
          </rPr>
          <t>Becky Dzingeleski:</t>
        </r>
        <r>
          <rPr>
            <sz val="9"/>
            <color indexed="81"/>
            <rFont val="Tahoma"/>
            <family val="2"/>
          </rPr>
          <t xml:space="preserve">
Per FOD is a new Unit.  Contributions began in 2018</t>
        </r>
      </text>
    </comment>
    <comment ref="TTR19" authorId="0" shapeId="0" xr:uid="{277A4E4E-75FC-4974-9FCA-D2AA50F32B70}">
      <text>
        <r>
          <rPr>
            <b/>
            <sz val="9"/>
            <color indexed="81"/>
            <rFont val="Tahoma"/>
            <family val="2"/>
          </rPr>
          <t>Becky Dzingeleski:</t>
        </r>
        <r>
          <rPr>
            <sz val="9"/>
            <color indexed="81"/>
            <rFont val="Tahoma"/>
            <family val="2"/>
          </rPr>
          <t xml:space="preserve">
Per FOD is a new Unit.  Contributions began in 2018</t>
        </r>
      </text>
    </comment>
    <comment ref="TTV19" authorId="0" shapeId="0" xr:uid="{8E214AD8-672F-41EA-93D7-E96553FDE4F7}">
      <text>
        <r>
          <rPr>
            <b/>
            <sz val="9"/>
            <color indexed="81"/>
            <rFont val="Tahoma"/>
            <family val="2"/>
          </rPr>
          <t>Becky Dzingeleski:</t>
        </r>
        <r>
          <rPr>
            <sz val="9"/>
            <color indexed="81"/>
            <rFont val="Tahoma"/>
            <family val="2"/>
          </rPr>
          <t xml:space="preserve">
Per FOD is a new Unit.  Contributions began in 2018</t>
        </r>
      </text>
    </comment>
    <comment ref="TTZ19" authorId="0" shapeId="0" xr:uid="{1C3626EE-14FC-4B64-AB5D-ED1BD23A65EC}">
      <text>
        <r>
          <rPr>
            <b/>
            <sz val="9"/>
            <color indexed="81"/>
            <rFont val="Tahoma"/>
            <family val="2"/>
          </rPr>
          <t>Becky Dzingeleski:</t>
        </r>
        <r>
          <rPr>
            <sz val="9"/>
            <color indexed="81"/>
            <rFont val="Tahoma"/>
            <family val="2"/>
          </rPr>
          <t xml:space="preserve">
Per FOD is a new Unit.  Contributions began in 2018</t>
        </r>
      </text>
    </comment>
    <comment ref="TUD19" authorId="0" shapeId="0" xr:uid="{5C88D15C-6E8E-4A0A-AF72-79DBAE096E34}">
      <text>
        <r>
          <rPr>
            <b/>
            <sz val="9"/>
            <color indexed="81"/>
            <rFont val="Tahoma"/>
            <family val="2"/>
          </rPr>
          <t>Becky Dzingeleski:</t>
        </r>
        <r>
          <rPr>
            <sz val="9"/>
            <color indexed="81"/>
            <rFont val="Tahoma"/>
            <family val="2"/>
          </rPr>
          <t xml:space="preserve">
Per FOD is a new Unit.  Contributions began in 2018</t>
        </r>
      </text>
    </comment>
    <comment ref="TUH19" authorId="0" shapeId="0" xr:uid="{8C962784-F4D0-40E3-94B2-82FF492E9879}">
      <text>
        <r>
          <rPr>
            <b/>
            <sz val="9"/>
            <color indexed="81"/>
            <rFont val="Tahoma"/>
            <family val="2"/>
          </rPr>
          <t>Becky Dzingeleski:</t>
        </r>
        <r>
          <rPr>
            <sz val="9"/>
            <color indexed="81"/>
            <rFont val="Tahoma"/>
            <family val="2"/>
          </rPr>
          <t xml:space="preserve">
Per FOD is a new Unit.  Contributions began in 2018</t>
        </r>
      </text>
    </comment>
    <comment ref="TUL19" authorId="0" shapeId="0" xr:uid="{9627D3B4-C283-4965-AACA-AEAEC7C1E033}">
      <text>
        <r>
          <rPr>
            <b/>
            <sz val="9"/>
            <color indexed="81"/>
            <rFont val="Tahoma"/>
            <family val="2"/>
          </rPr>
          <t>Becky Dzingeleski:</t>
        </r>
        <r>
          <rPr>
            <sz val="9"/>
            <color indexed="81"/>
            <rFont val="Tahoma"/>
            <family val="2"/>
          </rPr>
          <t xml:space="preserve">
Per FOD is a new Unit.  Contributions began in 2018</t>
        </r>
      </text>
    </comment>
    <comment ref="TUP19" authorId="0" shapeId="0" xr:uid="{DA2B466C-3A4C-4DA3-A461-D8E1690BE98B}">
      <text>
        <r>
          <rPr>
            <b/>
            <sz val="9"/>
            <color indexed="81"/>
            <rFont val="Tahoma"/>
            <family val="2"/>
          </rPr>
          <t>Becky Dzingeleski:</t>
        </r>
        <r>
          <rPr>
            <sz val="9"/>
            <color indexed="81"/>
            <rFont val="Tahoma"/>
            <family val="2"/>
          </rPr>
          <t xml:space="preserve">
Per FOD is a new Unit.  Contributions began in 2018</t>
        </r>
      </text>
    </comment>
    <comment ref="TUT19" authorId="0" shapeId="0" xr:uid="{8626999C-F9B6-484F-B4C5-4A7F67EF712E}">
      <text>
        <r>
          <rPr>
            <b/>
            <sz val="9"/>
            <color indexed="81"/>
            <rFont val="Tahoma"/>
            <family val="2"/>
          </rPr>
          <t>Becky Dzingeleski:</t>
        </r>
        <r>
          <rPr>
            <sz val="9"/>
            <color indexed="81"/>
            <rFont val="Tahoma"/>
            <family val="2"/>
          </rPr>
          <t xml:space="preserve">
Per FOD is a new Unit.  Contributions began in 2018</t>
        </r>
      </text>
    </comment>
    <comment ref="TUX19" authorId="0" shapeId="0" xr:uid="{B9003A82-6BE1-4708-B18D-5C912EC557C6}">
      <text>
        <r>
          <rPr>
            <b/>
            <sz val="9"/>
            <color indexed="81"/>
            <rFont val="Tahoma"/>
            <family val="2"/>
          </rPr>
          <t>Becky Dzingeleski:</t>
        </r>
        <r>
          <rPr>
            <sz val="9"/>
            <color indexed="81"/>
            <rFont val="Tahoma"/>
            <family val="2"/>
          </rPr>
          <t xml:space="preserve">
Per FOD is a new Unit.  Contributions began in 2018</t>
        </r>
      </text>
    </comment>
    <comment ref="TVB19" authorId="0" shapeId="0" xr:uid="{40EC5CB4-9750-4A72-929A-EBD8548AFC9A}">
      <text>
        <r>
          <rPr>
            <b/>
            <sz val="9"/>
            <color indexed="81"/>
            <rFont val="Tahoma"/>
            <family val="2"/>
          </rPr>
          <t>Becky Dzingeleski:</t>
        </r>
        <r>
          <rPr>
            <sz val="9"/>
            <color indexed="81"/>
            <rFont val="Tahoma"/>
            <family val="2"/>
          </rPr>
          <t xml:space="preserve">
Per FOD is a new Unit.  Contributions began in 2018</t>
        </r>
      </text>
    </comment>
    <comment ref="TVF19" authorId="0" shapeId="0" xr:uid="{EF81066B-911D-4D01-9B30-EF15E7D63806}">
      <text>
        <r>
          <rPr>
            <b/>
            <sz val="9"/>
            <color indexed="81"/>
            <rFont val="Tahoma"/>
            <family val="2"/>
          </rPr>
          <t>Becky Dzingeleski:</t>
        </r>
        <r>
          <rPr>
            <sz val="9"/>
            <color indexed="81"/>
            <rFont val="Tahoma"/>
            <family val="2"/>
          </rPr>
          <t xml:space="preserve">
Per FOD is a new Unit.  Contributions began in 2018</t>
        </r>
      </text>
    </comment>
    <comment ref="TVJ19" authorId="0" shapeId="0" xr:uid="{950104A0-8349-48D5-81D7-6443BBC94D53}">
      <text>
        <r>
          <rPr>
            <b/>
            <sz val="9"/>
            <color indexed="81"/>
            <rFont val="Tahoma"/>
            <family val="2"/>
          </rPr>
          <t>Becky Dzingeleski:</t>
        </r>
        <r>
          <rPr>
            <sz val="9"/>
            <color indexed="81"/>
            <rFont val="Tahoma"/>
            <family val="2"/>
          </rPr>
          <t xml:space="preserve">
Per FOD is a new Unit.  Contributions began in 2018</t>
        </r>
      </text>
    </comment>
    <comment ref="TVN19" authorId="0" shapeId="0" xr:uid="{7AD152A2-1D60-4455-90BA-2DFC5B19E700}">
      <text>
        <r>
          <rPr>
            <b/>
            <sz val="9"/>
            <color indexed="81"/>
            <rFont val="Tahoma"/>
            <family val="2"/>
          </rPr>
          <t>Becky Dzingeleski:</t>
        </r>
        <r>
          <rPr>
            <sz val="9"/>
            <color indexed="81"/>
            <rFont val="Tahoma"/>
            <family val="2"/>
          </rPr>
          <t xml:space="preserve">
Per FOD is a new Unit.  Contributions began in 2018</t>
        </r>
      </text>
    </comment>
    <comment ref="TVR19" authorId="0" shapeId="0" xr:uid="{D797145B-96DF-45AA-88F1-43F3A454B5DC}">
      <text>
        <r>
          <rPr>
            <b/>
            <sz val="9"/>
            <color indexed="81"/>
            <rFont val="Tahoma"/>
            <family val="2"/>
          </rPr>
          <t>Becky Dzingeleski:</t>
        </r>
        <r>
          <rPr>
            <sz val="9"/>
            <color indexed="81"/>
            <rFont val="Tahoma"/>
            <family val="2"/>
          </rPr>
          <t xml:space="preserve">
Per FOD is a new Unit.  Contributions began in 2018</t>
        </r>
      </text>
    </comment>
    <comment ref="TVV19" authorId="0" shapeId="0" xr:uid="{42387FD5-0C0F-46E8-8325-A44B68B549BB}">
      <text>
        <r>
          <rPr>
            <b/>
            <sz val="9"/>
            <color indexed="81"/>
            <rFont val="Tahoma"/>
            <family val="2"/>
          </rPr>
          <t>Becky Dzingeleski:</t>
        </r>
        <r>
          <rPr>
            <sz val="9"/>
            <color indexed="81"/>
            <rFont val="Tahoma"/>
            <family val="2"/>
          </rPr>
          <t xml:space="preserve">
Per FOD is a new Unit.  Contributions began in 2018</t>
        </r>
      </text>
    </comment>
    <comment ref="TVZ19" authorId="0" shapeId="0" xr:uid="{0B5F7B28-48B3-4710-AB0B-3501B34119C0}">
      <text>
        <r>
          <rPr>
            <b/>
            <sz val="9"/>
            <color indexed="81"/>
            <rFont val="Tahoma"/>
            <family val="2"/>
          </rPr>
          <t>Becky Dzingeleski:</t>
        </r>
        <r>
          <rPr>
            <sz val="9"/>
            <color indexed="81"/>
            <rFont val="Tahoma"/>
            <family val="2"/>
          </rPr>
          <t xml:space="preserve">
Per FOD is a new Unit.  Contributions began in 2018</t>
        </r>
      </text>
    </comment>
    <comment ref="TWD19" authorId="0" shapeId="0" xr:uid="{9BC7F48A-FCD3-4900-96F2-92404D4D1DBF}">
      <text>
        <r>
          <rPr>
            <b/>
            <sz val="9"/>
            <color indexed="81"/>
            <rFont val="Tahoma"/>
            <family val="2"/>
          </rPr>
          <t>Becky Dzingeleski:</t>
        </r>
        <r>
          <rPr>
            <sz val="9"/>
            <color indexed="81"/>
            <rFont val="Tahoma"/>
            <family val="2"/>
          </rPr>
          <t xml:space="preserve">
Per FOD is a new Unit.  Contributions began in 2018</t>
        </r>
      </text>
    </comment>
    <comment ref="TWH19" authorId="0" shapeId="0" xr:uid="{677E200D-BBDF-4342-BBAF-59AEB2E2AC7F}">
      <text>
        <r>
          <rPr>
            <b/>
            <sz val="9"/>
            <color indexed="81"/>
            <rFont val="Tahoma"/>
            <family val="2"/>
          </rPr>
          <t>Becky Dzingeleski:</t>
        </r>
        <r>
          <rPr>
            <sz val="9"/>
            <color indexed="81"/>
            <rFont val="Tahoma"/>
            <family val="2"/>
          </rPr>
          <t xml:space="preserve">
Per FOD is a new Unit.  Contributions began in 2018</t>
        </r>
      </text>
    </comment>
    <comment ref="TWL19" authorId="0" shapeId="0" xr:uid="{35ADE6C7-7BD9-4F77-9635-78ECED8283CD}">
      <text>
        <r>
          <rPr>
            <b/>
            <sz val="9"/>
            <color indexed="81"/>
            <rFont val="Tahoma"/>
            <family val="2"/>
          </rPr>
          <t>Becky Dzingeleski:</t>
        </r>
        <r>
          <rPr>
            <sz val="9"/>
            <color indexed="81"/>
            <rFont val="Tahoma"/>
            <family val="2"/>
          </rPr>
          <t xml:space="preserve">
Per FOD is a new Unit.  Contributions began in 2018</t>
        </r>
      </text>
    </comment>
    <comment ref="TWP19" authorId="0" shapeId="0" xr:uid="{1D5487CC-79FB-4A64-8666-80E36434EA0F}">
      <text>
        <r>
          <rPr>
            <b/>
            <sz val="9"/>
            <color indexed="81"/>
            <rFont val="Tahoma"/>
            <family val="2"/>
          </rPr>
          <t>Becky Dzingeleski:</t>
        </r>
        <r>
          <rPr>
            <sz val="9"/>
            <color indexed="81"/>
            <rFont val="Tahoma"/>
            <family val="2"/>
          </rPr>
          <t xml:space="preserve">
Per FOD is a new Unit.  Contributions began in 2018</t>
        </r>
      </text>
    </comment>
    <comment ref="TWT19" authorId="0" shapeId="0" xr:uid="{2700A065-6F2B-4305-B088-333E76A52713}">
      <text>
        <r>
          <rPr>
            <b/>
            <sz val="9"/>
            <color indexed="81"/>
            <rFont val="Tahoma"/>
            <family val="2"/>
          </rPr>
          <t>Becky Dzingeleski:</t>
        </r>
        <r>
          <rPr>
            <sz val="9"/>
            <color indexed="81"/>
            <rFont val="Tahoma"/>
            <family val="2"/>
          </rPr>
          <t xml:space="preserve">
Per FOD is a new Unit.  Contributions began in 2018</t>
        </r>
      </text>
    </comment>
    <comment ref="TWX19" authorId="0" shapeId="0" xr:uid="{EB7F42D0-FF08-42E4-A736-37DF7C6B5829}">
      <text>
        <r>
          <rPr>
            <b/>
            <sz val="9"/>
            <color indexed="81"/>
            <rFont val="Tahoma"/>
            <family val="2"/>
          </rPr>
          <t>Becky Dzingeleski:</t>
        </r>
        <r>
          <rPr>
            <sz val="9"/>
            <color indexed="81"/>
            <rFont val="Tahoma"/>
            <family val="2"/>
          </rPr>
          <t xml:space="preserve">
Per FOD is a new Unit.  Contributions began in 2018</t>
        </r>
      </text>
    </comment>
    <comment ref="TXB19" authorId="0" shapeId="0" xr:uid="{EAA300B1-F5E9-4947-944E-E5593C528C63}">
      <text>
        <r>
          <rPr>
            <b/>
            <sz val="9"/>
            <color indexed="81"/>
            <rFont val="Tahoma"/>
            <family val="2"/>
          </rPr>
          <t>Becky Dzingeleski:</t>
        </r>
        <r>
          <rPr>
            <sz val="9"/>
            <color indexed="81"/>
            <rFont val="Tahoma"/>
            <family val="2"/>
          </rPr>
          <t xml:space="preserve">
Per FOD is a new Unit.  Contributions began in 2018</t>
        </r>
      </text>
    </comment>
    <comment ref="TXF19" authorId="0" shapeId="0" xr:uid="{8E98B061-8F99-4E63-ABED-A9DA927D9AB5}">
      <text>
        <r>
          <rPr>
            <b/>
            <sz val="9"/>
            <color indexed="81"/>
            <rFont val="Tahoma"/>
            <family val="2"/>
          </rPr>
          <t>Becky Dzingeleski:</t>
        </r>
        <r>
          <rPr>
            <sz val="9"/>
            <color indexed="81"/>
            <rFont val="Tahoma"/>
            <family val="2"/>
          </rPr>
          <t xml:space="preserve">
Per FOD is a new Unit.  Contributions began in 2018</t>
        </r>
      </text>
    </comment>
    <comment ref="TXJ19" authorId="0" shapeId="0" xr:uid="{2549E565-E32F-4E57-B639-FF270D6DAD73}">
      <text>
        <r>
          <rPr>
            <b/>
            <sz val="9"/>
            <color indexed="81"/>
            <rFont val="Tahoma"/>
            <family val="2"/>
          </rPr>
          <t>Becky Dzingeleski:</t>
        </r>
        <r>
          <rPr>
            <sz val="9"/>
            <color indexed="81"/>
            <rFont val="Tahoma"/>
            <family val="2"/>
          </rPr>
          <t xml:space="preserve">
Per FOD is a new Unit.  Contributions began in 2018</t>
        </r>
      </text>
    </comment>
    <comment ref="TXN19" authorId="0" shapeId="0" xr:uid="{4460DBED-2CAD-422A-B863-9E9133E48260}">
      <text>
        <r>
          <rPr>
            <b/>
            <sz val="9"/>
            <color indexed="81"/>
            <rFont val="Tahoma"/>
            <family val="2"/>
          </rPr>
          <t>Becky Dzingeleski:</t>
        </r>
        <r>
          <rPr>
            <sz val="9"/>
            <color indexed="81"/>
            <rFont val="Tahoma"/>
            <family val="2"/>
          </rPr>
          <t xml:space="preserve">
Per FOD is a new Unit.  Contributions began in 2018</t>
        </r>
      </text>
    </comment>
    <comment ref="TXR19" authorId="0" shapeId="0" xr:uid="{209F4A59-93A7-4F5C-AF9D-34D5DB5CBBB2}">
      <text>
        <r>
          <rPr>
            <b/>
            <sz val="9"/>
            <color indexed="81"/>
            <rFont val="Tahoma"/>
            <family val="2"/>
          </rPr>
          <t>Becky Dzingeleski:</t>
        </r>
        <r>
          <rPr>
            <sz val="9"/>
            <color indexed="81"/>
            <rFont val="Tahoma"/>
            <family val="2"/>
          </rPr>
          <t xml:space="preserve">
Per FOD is a new Unit.  Contributions began in 2018</t>
        </r>
      </text>
    </comment>
    <comment ref="TXV19" authorId="0" shapeId="0" xr:uid="{246123A7-1E1C-4DF2-B767-9EFD3076EB53}">
      <text>
        <r>
          <rPr>
            <b/>
            <sz val="9"/>
            <color indexed="81"/>
            <rFont val="Tahoma"/>
            <family val="2"/>
          </rPr>
          <t>Becky Dzingeleski:</t>
        </r>
        <r>
          <rPr>
            <sz val="9"/>
            <color indexed="81"/>
            <rFont val="Tahoma"/>
            <family val="2"/>
          </rPr>
          <t xml:space="preserve">
Per FOD is a new Unit.  Contributions began in 2018</t>
        </r>
      </text>
    </comment>
    <comment ref="TXZ19" authorId="0" shapeId="0" xr:uid="{236E2957-F67D-4110-92AD-55CF17AC2E22}">
      <text>
        <r>
          <rPr>
            <b/>
            <sz val="9"/>
            <color indexed="81"/>
            <rFont val="Tahoma"/>
            <family val="2"/>
          </rPr>
          <t>Becky Dzingeleski:</t>
        </r>
        <r>
          <rPr>
            <sz val="9"/>
            <color indexed="81"/>
            <rFont val="Tahoma"/>
            <family val="2"/>
          </rPr>
          <t xml:space="preserve">
Per FOD is a new Unit.  Contributions began in 2018</t>
        </r>
      </text>
    </comment>
    <comment ref="TYD19" authorId="0" shapeId="0" xr:uid="{E7F258B5-C20D-4010-86C2-99146E58468C}">
      <text>
        <r>
          <rPr>
            <b/>
            <sz val="9"/>
            <color indexed="81"/>
            <rFont val="Tahoma"/>
            <family val="2"/>
          </rPr>
          <t>Becky Dzingeleski:</t>
        </r>
        <r>
          <rPr>
            <sz val="9"/>
            <color indexed="81"/>
            <rFont val="Tahoma"/>
            <family val="2"/>
          </rPr>
          <t xml:space="preserve">
Per FOD is a new Unit.  Contributions began in 2018</t>
        </r>
      </text>
    </comment>
    <comment ref="TYH19" authorId="0" shapeId="0" xr:uid="{16972FE8-AF5F-4F93-84E2-4F6D924A2C62}">
      <text>
        <r>
          <rPr>
            <b/>
            <sz val="9"/>
            <color indexed="81"/>
            <rFont val="Tahoma"/>
            <family val="2"/>
          </rPr>
          <t>Becky Dzingeleski:</t>
        </r>
        <r>
          <rPr>
            <sz val="9"/>
            <color indexed="81"/>
            <rFont val="Tahoma"/>
            <family val="2"/>
          </rPr>
          <t xml:space="preserve">
Per FOD is a new Unit.  Contributions began in 2018</t>
        </r>
      </text>
    </comment>
    <comment ref="TYL19" authorId="0" shapeId="0" xr:uid="{2255177D-F324-4645-8CED-69EDB6F4BC5B}">
      <text>
        <r>
          <rPr>
            <b/>
            <sz val="9"/>
            <color indexed="81"/>
            <rFont val="Tahoma"/>
            <family val="2"/>
          </rPr>
          <t>Becky Dzingeleski:</t>
        </r>
        <r>
          <rPr>
            <sz val="9"/>
            <color indexed="81"/>
            <rFont val="Tahoma"/>
            <family val="2"/>
          </rPr>
          <t xml:space="preserve">
Per FOD is a new Unit.  Contributions began in 2018</t>
        </r>
      </text>
    </comment>
    <comment ref="TYP19" authorId="0" shapeId="0" xr:uid="{481095C6-9A93-4192-B29E-99B5BD03D046}">
      <text>
        <r>
          <rPr>
            <b/>
            <sz val="9"/>
            <color indexed="81"/>
            <rFont val="Tahoma"/>
            <family val="2"/>
          </rPr>
          <t>Becky Dzingeleski:</t>
        </r>
        <r>
          <rPr>
            <sz val="9"/>
            <color indexed="81"/>
            <rFont val="Tahoma"/>
            <family val="2"/>
          </rPr>
          <t xml:space="preserve">
Per FOD is a new Unit.  Contributions began in 2018</t>
        </r>
      </text>
    </comment>
    <comment ref="TYT19" authorId="0" shapeId="0" xr:uid="{D8CD3274-286C-4962-9B6C-35727FA27812}">
      <text>
        <r>
          <rPr>
            <b/>
            <sz val="9"/>
            <color indexed="81"/>
            <rFont val="Tahoma"/>
            <family val="2"/>
          </rPr>
          <t>Becky Dzingeleski:</t>
        </r>
        <r>
          <rPr>
            <sz val="9"/>
            <color indexed="81"/>
            <rFont val="Tahoma"/>
            <family val="2"/>
          </rPr>
          <t xml:space="preserve">
Per FOD is a new Unit.  Contributions began in 2018</t>
        </r>
      </text>
    </comment>
    <comment ref="TYX19" authorId="0" shapeId="0" xr:uid="{AB6B118E-0DD7-4C70-ACCC-2B7E2526D4EB}">
      <text>
        <r>
          <rPr>
            <b/>
            <sz val="9"/>
            <color indexed="81"/>
            <rFont val="Tahoma"/>
            <family val="2"/>
          </rPr>
          <t>Becky Dzingeleski:</t>
        </r>
        <r>
          <rPr>
            <sz val="9"/>
            <color indexed="81"/>
            <rFont val="Tahoma"/>
            <family val="2"/>
          </rPr>
          <t xml:space="preserve">
Per FOD is a new Unit.  Contributions began in 2018</t>
        </r>
      </text>
    </comment>
    <comment ref="TZB19" authorId="0" shapeId="0" xr:uid="{17007415-5595-4609-9D1E-E6995625939C}">
      <text>
        <r>
          <rPr>
            <b/>
            <sz val="9"/>
            <color indexed="81"/>
            <rFont val="Tahoma"/>
            <family val="2"/>
          </rPr>
          <t>Becky Dzingeleski:</t>
        </r>
        <r>
          <rPr>
            <sz val="9"/>
            <color indexed="81"/>
            <rFont val="Tahoma"/>
            <family val="2"/>
          </rPr>
          <t xml:space="preserve">
Per FOD is a new Unit.  Contributions began in 2018</t>
        </r>
      </text>
    </comment>
    <comment ref="TZF19" authorId="0" shapeId="0" xr:uid="{8E78CEAF-0951-4E69-A62A-D453386620CE}">
      <text>
        <r>
          <rPr>
            <b/>
            <sz val="9"/>
            <color indexed="81"/>
            <rFont val="Tahoma"/>
            <family val="2"/>
          </rPr>
          <t>Becky Dzingeleski:</t>
        </r>
        <r>
          <rPr>
            <sz val="9"/>
            <color indexed="81"/>
            <rFont val="Tahoma"/>
            <family val="2"/>
          </rPr>
          <t xml:space="preserve">
Per FOD is a new Unit.  Contributions began in 2018</t>
        </r>
      </text>
    </comment>
    <comment ref="TZJ19" authorId="0" shapeId="0" xr:uid="{D6A5000F-98E0-42B8-B39F-2CECD9643D00}">
      <text>
        <r>
          <rPr>
            <b/>
            <sz val="9"/>
            <color indexed="81"/>
            <rFont val="Tahoma"/>
            <family val="2"/>
          </rPr>
          <t>Becky Dzingeleski:</t>
        </r>
        <r>
          <rPr>
            <sz val="9"/>
            <color indexed="81"/>
            <rFont val="Tahoma"/>
            <family val="2"/>
          </rPr>
          <t xml:space="preserve">
Per FOD is a new Unit.  Contributions began in 2018</t>
        </r>
      </text>
    </comment>
    <comment ref="TZN19" authorId="0" shapeId="0" xr:uid="{B48452E1-6226-4C3B-BF7C-7691DBE3A606}">
      <text>
        <r>
          <rPr>
            <b/>
            <sz val="9"/>
            <color indexed="81"/>
            <rFont val="Tahoma"/>
            <family val="2"/>
          </rPr>
          <t>Becky Dzingeleski:</t>
        </r>
        <r>
          <rPr>
            <sz val="9"/>
            <color indexed="81"/>
            <rFont val="Tahoma"/>
            <family val="2"/>
          </rPr>
          <t xml:space="preserve">
Per FOD is a new Unit.  Contributions began in 2018</t>
        </r>
      </text>
    </comment>
    <comment ref="TZR19" authorId="0" shapeId="0" xr:uid="{B7F7BEEB-45C7-4BE8-BA99-B73D979FE281}">
      <text>
        <r>
          <rPr>
            <b/>
            <sz val="9"/>
            <color indexed="81"/>
            <rFont val="Tahoma"/>
            <family val="2"/>
          </rPr>
          <t>Becky Dzingeleski:</t>
        </r>
        <r>
          <rPr>
            <sz val="9"/>
            <color indexed="81"/>
            <rFont val="Tahoma"/>
            <family val="2"/>
          </rPr>
          <t xml:space="preserve">
Per FOD is a new Unit.  Contributions began in 2018</t>
        </r>
      </text>
    </comment>
    <comment ref="TZV19" authorId="0" shapeId="0" xr:uid="{1A3E58C5-1541-4A76-B15E-12094F384954}">
      <text>
        <r>
          <rPr>
            <b/>
            <sz val="9"/>
            <color indexed="81"/>
            <rFont val="Tahoma"/>
            <family val="2"/>
          </rPr>
          <t>Becky Dzingeleski:</t>
        </r>
        <r>
          <rPr>
            <sz val="9"/>
            <color indexed="81"/>
            <rFont val="Tahoma"/>
            <family val="2"/>
          </rPr>
          <t xml:space="preserve">
Per FOD is a new Unit.  Contributions began in 2018</t>
        </r>
      </text>
    </comment>
    <comment ref="TZZ19" authorId="0" shapeId="0" xr:uid="{D669364A-1AEA-4A68-AA74-57BE832A7CD0}">
      <text>
        <r>
          <rPr>
            <b/>
            <sz val="9"/>
            <color indexed="81"/>
            <rFont val="Tahoma"/>
            <family val="2"/>
          </rPr>
          <t>Becky Dzingeleski:</t>
        </r>
        <r>
          <rPr>
            <sz val="9"/>
            <color indexed="81"/>
            <rFont val="Tahoma"/>
            <family val="2"/>
          </rPr>
          <t xml:space="preserve">
Per FOD is a new Unit.  Contributions began in 2018</t>
        </r>
      </text>
    </comment>
    <comment ref="UAD19" authorId="0" shapeId="0" xr:uid="{4FFAAB31-E3D3-4C7D-BE7E-DF3356194EDA}">
      <text>
        <r>
          <rPr>
            <b/>
            <sz val="9"/>
            <color indexed="81"/>
            <rFont val="Tahoma"/>
            <family val="2"/>
          </rPr>
          <t>Becky Dzingeleski:</t>
        </r>
        <r>
          <rPr>
            <sz val="9"/>
            <color indexed="81"/>
            <rFont val="Tahoma"/>
            <family val="2"/>
          </rPr>
          <t xml:space="preserve">
Per FOD is a new Unit.  Contributions began in 2018</t>
        </r>
      </text>
    </comment>
    <comment ref="UAH19" authorId="0" shapeId="0" xr:uid="{363A695F-76EA-46D2-BAF9-1A9B56D27236}">
      <text>
        <r>
          <rPr>
            <b/>
            <sz val="9"/>
            <color indexed="81"/>
            <rFont val="Tahoma"/>
            <family val="2"/>
          </rPr>
          <t>Becky Dzingeleski:</t>
        </r>
        <r>
          <rPr>
            <sz val="9"/>
            <color indexed="81"/>
            <rFont val="Tahoma"/>
            <family val="2"/>
          </rPr>
          <t xml:space="preserve">
Per FOD is a new Unit.  Contributions began in 2018</t>
        </r>
      </text>
    </comment>
    <comment ref="UAL19" authorId="0" shapeId="0" xr:uid="{1CB2EC7F-2313-4384-8785-F84BCB37D452}">
      <text>
        <r>
          <rPr>
            <b/>
            <sz val="9"/>
            <color indexed="81"/>
            <rFont val="Tahoma"/>
            <family val="2"/>
          </rPr>
          <t>Becky Dzingeleski:</t>
        </r>
        <r>
          <rPr>
            <sz val="9"/>
            <color indexed="81"/>
            <rFont val="Tahoma"/>
            <family val="2"/>
          </rPr>
          <t xml:space="preserve">
Per FOD is a new Unit.  Contributions began in 2018</t>
        </r>
      </text>
    </comment>
    <comment ref="UAP19" authorId="0" shapeId="0" xr:uid="{F0AD1168-B7A0-4CDF-AB81-FB83BCDC8C6D}">
      <text>
        <r>
          <rPr>
            <b/>
            <sz val="9"/>
            <color indexed="81"/>
            <rFont val="Tahoma"/>
            <family val="2"/>
          </rPr>
          <t>Becky Dzingeleski:</t>
        </r>
        <r>
          <rPr>
            <sz val="9"/>
            <color indexed="81"/>
            <rFont val="Tahoma"/>
            <family val="2"/>
          </rPr>
          <t xml:space="preserve">
Per FOD is a new Unit.  Contributions began in 2018</t>
        </r>
      </text>
    </comment>
    <comment ref="UAT19" authorId="0" shapeId="0" xr:uid="{F71418FA-A842-4BC4-BBFC-D2B81BB7025E}">
      <text>
        <r>
          <rPr>
            <b/>
            <sz val="9"/>
            <color indexed="81"/>
            <rFont val="Tahoma"/>
            <family val="2"/>
          </rPr>
          <t>Becky Dzingeleski:</t>
        </r>
        <r>
          <rPr>
            <sz val="9"/>
            <color indexed="81"/>
            <rFont val="Tahoma"/>
            <family val="2"/>
          </rPr>
          <t xml:space="preserve">
Per FOD is a new Unit.  Contributions began in 2018</t>
        </r>
      </text>
    </comment>
    <comment ref="UAX19" authorId="0" shapeId="0" xr:uid="{0E1D73A9-6F73-4091-B82B-79F4F8B10AF8}">
      <text>
        <r>
          <rPr>
            <b/>
            <sz val="9"/>
            <color indexed="81"/>
            <rFont val="Tahoma"/>
            <family val="2"/>
          </rPr>
          <t>Becky Dzingeleski:</t>
        </r>
        <r>
          <rPr>
            <sz val="9"/>
            <color indexed="81"/>
            <rFont val="Tahoma"/>
            <family val="2"/>
          </rPr>
          <t xml:space="preserve">
Per FOD is a new Unit.  Contributions began in 2018</t>
        </r>
      </text>
    </comment>
    <comment ref="UBB19" authorId="0" shapeId="0" xr:uid="{AE356720-588A-4850-B5F7-E7966A93EAB1}">
      <text>
        <r>
          <rPr>
            <b/>
            <sz val="9"/>
            <color indexed="81"/>
            <rFont val="Tahoma"/>
            <family val="2"/>
          </rPr>
          <t>Becky Dzingeleski:</t>
        </r>
        <r>
          <rPr>
            <sz val="9"/>
            <color indexed="81"/>
            <rFont val="Tahoma"/>
            <family val="2"/>
          </rPr>
          <t xml:space="preserve">
Per FOD is a new Unit.  Contributions began in 2018</t>
        </r>
      </text>
    </comment>
    <comment ref="UBF19" authorId="0" shapeId="0" xr:uid="{6C5135D2-F71C-4577-9FCA-C3BAB5E58751}">
      <text>
        <r>
          <rPr>
            <b/>
            <sz val="9"/>
            <color indexed="81"/>
            <rFont val="Tahoma"/>
            <family val="2"/>
          </rPr>
          <t>Becky Dzingeleski:</t>
        </r>
        <r>
          <rPr>
            <sz val="9"/>
            <color indexed="81"/>
            <rFont val="Tahoma"/>
            <family val="2"/>
          </rPr>
          <t xml:space="preserve">
Per FOD is a new Unit.  Contributions began in 2018</t>
        </r>
      </text>
    </comment>
    <comment ref="UBJ19" authorId="0" shapeId="0" xr:uid="{E1696030-C771-42D1-B813-3C118655D427}">
      <text>
        <r>
          <rPr>
            <b/>
            <sz val="9"/>
            <color indexed="81"/>
            <rFont val="Tahoma"/>
            <family val="2"/>
          </rPr>
          <t>Becky Dzingeleski:</t>
        </r>
        <r>
          <rPr>
            <sz val="9"/>
            <color indexed="81"/>
            <rFont val="Tahoma"/>
            <family val="2"/>
          </rPr>
          <t xml:space="preserve">
Per FOD is a new Unit.  Contributions began in 2018</t>
        </r>
      </text>
    </comment>
    <comment ref="UBN19" authorId="0" shapeId="0" xr:uid="{7A946D57-2E16-4FB4-A829-14DCBDD748E5}">
      <text>
        <r>
          <rPr>
            <b/>
            <sz val="9"/>
            <color indexed="81"/>
            <rFont val="Tahoma"/>
            <family val="2"/>
          </rPr>
          <t>Becky Dzingeleski:</t>
        </r>
        <r>
          <rPr>
            <sz val="9"/>
            <color indexed="81"/>
            <rFont val="Tahoma"/>
            <family val="2"/>
          </rPr>
          <t xml:space="preserve">
Per FOD is a new Unit.  Contributions began in 2018</t>
        </r>
      </text>
    </comment>
    <comment ref="UBR19" authorId="0" shapeId="0" xr:uid="{4A3D0333-3DDD-4DD5-8796-834A9E0431A9}">
      <text>
        <r>
          <rPr>
            <b/>
            <sz val="9"/>
            <color indexed="81"/>
            <rFont val="Tahoma"/>
            <family val="2"/>
          </rPr>
          <t>Becky Dzingeleski:</t>
        </r>
        <r>
          <rPr>
            <sz val="9"/>
            <color indexed="81"/>
            <rFont val="Tahoma"/>
            <family val="2"/>
          </rPr>
          <t xml:space="preserve">
Per FOD is a new Unit.  Contributions began in 2018</t>
        </r>
      </text>
    </comment>
    <comment ref="UBV19" authorId="0" shapeId="0" xr:uid="{54B7E8EF-9561-4461-9AEF-0187045583AF}">
      <text>
        <r>
          <rPr>
            <b/>
            <sz val="9"/>
            <color indexed="81"/>
            <rFont val="Tahoma"/>
            <family val="2"/>
          </rPr>
          <t>Becky Dzingeleski:</t>
        </r>
        <r>
          <rPr>
            <sz val="9"/>
            <color indexed="81"/>
            <rFont val="Tahoma"/>
            <family val="2"/>
          </rPr>
          <t xml:space="preserve">
Per FOD is a new Unit.  Contributions began in 2018</t>
        </r>
      </text>
    </comment>
    <comment ref="UBZ19" authorId="0" shapeId="0" xr:uid="{B7277653-EDA7-428E-92E9-3AD2C8C9C022}">
      <text>
        <r>
          <rPr>
            <b/>
            <sz val="9"/>
            <color indexed="81"/>
            <rFont val="Tahoma"/>
            <family val="2"/>
          </rPr>
          <t>Becky Dzingeleski:</t>
        </r>
        <r>
          <rPr>
            <sz val="9"/>
            <color indexed="81"/>
            <rFont val="Tahoma"/>
            <family val="2"/>
          </rPr>
          <t xml:space="preserve">
Per FOD is a new Unit.  Contributions began in 2018</t>
        </r>
      </text>
    </comment>
    <comment ref="UCD19" authorId="0" shapeId="0" xr:uid="{D5E68C83-E8B5-483B-A697-F28C0D07CBF1}">
      <text>
        <r>
          <rPr>
            <b/>
            <sz val="9"/>
            <color indexed="81"/>
            <rFont val="Tahoma"/>
            <family val="2"/>
          </rPr>
          <t>Becky Dzingeleski:</t>
        </r>
        <r>
          <rPr>
            <sz val="9"/>
            <color indexed="81"/>
            <rFont val="Tahoma"/>
            <family val="2"/>
          </rPr>
          <t xml:space="preserve">
Per FOD is a new Unit.  Contributions began in 2018</t>
        </r>
      </text>
    </comment>
    <comment ref="UCH19" authorId="0" shapeId="0" xr:uid="{4DFAA172-8BC1-4466-A85B-FD3F1E4C5769}">
      <text>
        <r>
          <rPr>
            <b/>
            <sz val="9"/>
            <color indexed="81"/>
            <rFont val="Tahoma"/>
            <family val="2"/>
          </rPr>
          <t>Becky Dzingeleski:</t>
        </r>
        <r>
          <rPr>
            <sz val="9"/>
            <color indexed="81"/>
            <rFont val="Tahoma"/>
            <family val="2"/>
          </rPr>
          <t xml:space="preserve">
Per FOD is a new Unit.  Contributions began in 2018</t>
        </r>
      </text>
    </comment>
    <comment ref="UCL19" authorId="0" shapeId="0" xr:uid="{D24998DE-10D5-4F43-909F-FDFA7207D0C9}">
      <text>
        <r>
          <rPr>
            <b/>
            <sz val="9"/>
            <color indexed="81"/>
            <rFont val="Tahoma"/>
            <family val="2"/>
          </rPr>
          <t>Becky Dzingeleski:</t>
        </r>
        <r>
          <rPr>
            <sz val="9"/>
            <color indexed="81"/>
            <rFont val="Tahoma"/>
            <family val="2"/>
          </rPr>
          <t xml:space="preserve">
Per FOD is a new Unit.  Contributions began in 2018</t>
        </r>
      </text>
    </comment>
    <comment ref="UCP19" authorId="0" shapeId="0" xr:uid="{80053B9A-99F4-42E5-B706-1F2CF04A1A91}">
      <text>
        <r>
          <rPr>
            <b/>
            <sz val="9"/>
            <color indexed="81"/>
            <rFont val="Tahoma"/>
            <family val="2"/>
          </rPr>
          <t>Becky Dzingeleski:</t>
        </r>
        <r>
          <rPr>
            <sz val="9"/>
            <color indexed="81"/>
            <rFont val="Tahoma"/>
            <family val="2"/>
          </rPr>
          <t xml:space="preserve">
Per FOD is a new Unit.  Contributions began in 2018</t>
        </r>
      </text>
    </comment>
    <comment ref="UCT19" authorId="0" shapeId="0" xr:uid="{528038BC-C0D5-4AAF-B645-DA6D90E22D81}">
      <text>
        <r>
          <rPr>
            <b/>
            <sz val="9"/>
            <color indexed="81"/>
            <rFont val="Tahoma"/>
            <family val="2"/>
          </rPr>
          <t>Becky Dzingeleski:</t>
        </r>
        <r>
          <rPr>
            <sz val="9"/>
            <color indexed="81"/>
            <rFont val="Tahoma"/>
            <family val="2"/>
          </rPr>
          <t xml:space="preserve">
Per FOD is a new Unit.  Contributions began in 2018</t>
        </r>
      </text>
    </comment>
    <comment ref="UCX19" authorId="0" shapeId="0" xr:uid="{F023D541-FADA-431C-9253-4C751B6A33B5}">
      <text>
        <r>
          <rPr>
            <b/>
            <sz val="9"/>
            <color indexed="81"/>
            <rFont val="Tahoma"/>
            <family val="2"/>
          </rPr>
          <t>Becky Dzingeleski:</t>
        </r>
        <r>
          <rPr>
            <sz val="9"/>
            <color indexed="81"/>
            <rFont val="Tahoma"/>
            <family val="2"/>
          </rPr>
          <t xml:space="preserve">
Per FOD is a new Unit.  Contributions began in 2018</t>
        </r>
      </text>
    </comment>
    <comment ref="UDB19" authorId="0" shapeId="0" xr:uid="{5CFE6261-7159-4A79-AD17-EA4035B9EC78}">
      <text>
        <r>
          <rPr>
            <b/>
            <sz val="9"/>
            <color indexed="81"/>
            <rFont val="Tahoma"/>
            <family val="2"/>
          </rPr>
          <t>Becky Dzingeleski:</t>
        </r>
        <r>
          <rPr>
            <sz val="9"/>
            <color indexed="81"/>
            <rFont val="Tahoma"/>
            <family val="2"/>
          </rPr>
          <t xml:space="preserve">
Per FOD is a new Unit.  Contributions began in 2018</t>
        </r>
      </text>
    </comment>
    <comment ref="UDF19" authorId="0" shapeId="0" xr:uid="{BF7AED3C-A720-4546-A77D-EDBD1C9BC162}">
      <text>
        <r>
          <rPr>
            <b/>
            <sz val="9"/>
            <color indexed="81"/>
            <rFont val="Tahoma"/>
            <family val="2"/>
          </rPr>
          <t>Becky Dzingeleski:</t>
        </r>
        <r>
          <rPr>
            <sz val="9"/>
            <color indexed="81"/>
            <rFont val="Tahoma"/>
            <family val="2"/>
          </rPr>
          <t xml:space="preserve">
Per FOD is a new Unit.  Contributions began in 2018</t>
        </r>
      </text>
    </comment>
    <comment ref="UDJ19" authorId="0" shapeId="0" xr:uid="{092C58E7-2A33-41B3-B9F7-08979F932FBD}">
      <text>
        <r>
          <rPr>
            <b/>
            <sz val="9"/>
            <color indexed="81"/>
            <rFont val="Tahoma"/>
            <family val="2"/>
          </rPr>
          <t>Becky Dzingeleski:</t>
        </r>
        <r>
          <rPr>
            <sz val="9"/>
            <color indexed="81"/>
            <rFont val="Tahoma"/>
            <family val="2"/>
          </rPr>
          <t xml:space="preserve">
Per FOD is a new Unit.  Contributions began in 2018</t>
        </r>
      </text>
    </comment>
    <comment ref="UDN19" authorId="0" shapeId="0" xr:uid="{47351713-A1F0-46C8-A262-F2A095A72A5D}">
      <text>
        <r>
          <rPr>
            <b/>
            <sz val="9"/>
            <color indexed="81"/>
            <rFont val="Tahoma"/>
            <family val="2"/>
          </rPr>
          <t>Becky Dzingeleski:</t>
        </r>
        <r>
          <rPr>
            <sz val="9"/>
            <color indexed="81"/>
            <rFont val="Tahoma"/>
            <family val="2"/>
          </rPr>
          <t xml:space="preserve">
Per FOD is a new Unit.  Contributions began in 2018</t>
        </r>
      </text>
    </comment>
    <comment ref="UDR19" authorId="0" shapeId="0" xr:uid="{E5975310-995F-421F-AF83-B02EEB907A51}">
      <text>
        <r>
          <rPr>
            <b/>
            <sz val="9"/>
            <color indexed="81"/>
            <rFont val="Tahoma"/>
            <family val="2"/>
          </rPr>
          <t>Becky Dzingeleski:</t>
        </r>
        <r>
          <rPr>
            <sz val="9"/>
            <color indexed="81"/>
            <rFont val="Tahoma"/>
            <family val="2"/>
          </rPr>
          <t xml:space="preserve">
Per FOD is a new Unit.  Contributions began in 2018</t>
        </r>
      </text>
    </comment>
    <comment ref="UDV19" authorId="0" shapeId="0" xr:uid="{D34081E9-16C5-4FA6-AC53-9214BB09482F}">
      <text>
        <r>
          <rPr>
            <b/>
            <sz val="9"/>
            <color indexed="81"/>
            <rFont val="Tahoma"/>
            <family val="2"/>
          </rPr>
          <t>Becky Dzingeleski:</t>
        </r>
        <r>
          <rPr>
            <sz val="9"/>
            <color indexed="81"/>
            <rFont val="Tahoma"/>
            <family val="2"/>
          </rPr>
          <t xml:space="preserve">
Per FOD is a new Unit.  Contributions began in 2018</t>
        </r>
      </text>
    </comment>
    <comment ref="UDZ19" authorId="0" shapeId="0" xr:uid="{FD51E962-CF1C-47C1-A8EB-FC33D989E248}">
      <text>
        <r>
          <rPr>
            <b/>
            <sz val="9"/>
            <color indexed="81"/>
            <rFont val="Tahoma"/>
            <family val="2"/>
          </rPr>
          <t>Becky Dzingeleski:</t>
        </r>
        <r>
          <rPr>
            <sz val="9"/>
            <color indexed="81"/>
            <rFont val="Tahoma"/>
            <family val="2"/>
          </rPr>
          <t xml:space="preserve">
Per FOD is a new Unit.  Contributions began in 2018</t>
        </r>
      </text>
    </comment>
    <comment ref="UED19" authorId="0" shapeId="0" xr:uid="{EBFD4285-DA84-4140-835A-AEECD428B79E}">
      <text>
        <r>
          <rPr>
            <b/>
            <sz val="9"/>
            <color indexed="81"/>
            <rFont val="Tahoma"/>
            <family val="2"/>
          </rPr>
          <t>Becky Dzingeleski:</t>
        </r>
        <r>
          <rPr>
            <sz val="9"/>
            <color indexed="81"/>
            <rFont val="Tahoma"/>
            <family val="2"/>
          </rPr>
          <t xml:space="preserve">
Per FOD is a new Unit.  Contributions began in 2018</t>
        </r>
      </text>
    </comment>
    <comment ref="UEH19" authorId="0" shapeId="0" xr:uid="{2019C803-0040-4724-BA36-341E107BF031}">
      <text>
        <r>
          <rPr>
            <b/>
            <sz val="9"/>
            <color indexed="81"/>
            <rFont val="Tahoma"/>
            <family val="2"/>
          </rPr>
          <t>Becky Dzingeleski:</t>
        </r>
        <r>
          <rPr>
            <sz val="9"/>
            <color indexed="81"/>
            <rFont val="Tahoma"/>
            <family val="2"/>
          </rPr>
          <t xml:space="preserve">
Per FOD is a new Unit.  Contributions began in 2018</t>
        </r>
      </text>
    </comment>
    <comment ref="UEL19" authorId="0" shapeId="0" xr:uid="{0EBF7710-47FC-4896-894D-544CCDEF32C2}">
      <text>
        <r>
          <rPr>
            <b/>
            <sz val="9"/>
            <color indexed="81"/>
            <rFont val="Tahoma"/>
            <family val="2"/>
          </rPr>
          <t>Becky Dzingeleski:</t>
        </r>
        <r>
          <rPr>
            <sz val="9"/>
            <color indexed="81"/>
            <rFont val="Tahoma"/>
            <family val="2"/>
          </rPr>
          <t xml:space="preserve">
Per FOD is a new Unit.  Contributions began in 2018</t>
        </r>
      </text>
    </comment>
    <comment ref="UEP19" authorId="0" shapeId="0" xr:uid="{9EE96E38-1DD5-43C9-8717-C18E0D9ACF93}">
      <text>
        <r>
          <rPr>
            <b/>
            <sz val="9"/>
            <color indexed="81"/>
            <rFont val="Tahoma"/>
            <family val="2"/>
          </rPr>
          <t>Becky Dzingeleski:</t>
        </r>
        <r>
          <rPr>
            <sz val="9"/>
            <color indexed="81"/>
            <rFont val="Tahoma"/>
            <family val="2"/>
          </rPr>
          <t xml:space="preserve">
Per FOD is a new Unit.  Contributions began in 2018</t>
        </r>
      </text>
    </comment>
    <comment ref="UET19" authorId="0" shapeId="0" xr:uid="{B780509E-739B-4AEF-AEF4-E77893AB7ED5}">
      <text>
        <r>
          <rPr>
            <b/>
            <sz val="9"/>
            <color indexed="81"/>
            <rFont val="Tahoma"/>
            <family val="2"/>
          </rPr>
          <t>Becky Dzingeleski:</t>
        </r>
        <r>
          <rPr>
            <sz val="9"/>
            <color indexed="81"/>
            <rFont val="Tahoma"/>
            <family val="2"/>
          </rPr>
          <t xml:space="preserve">
Per FOD is a new Unit.  Contributions began in 2018</t>
        </r>
      </text>
    </comment>
    <comment ref="UEX19" authorId="0" shapeId="0" xr:uid="{7AAF0619-7FC5-42C5-8E23-5B5B27BCFF1A}">
      <text>
        <r>
          <rPr>
            <b/>
            <sz val="9"/>
            <color indexed="81"/>
            <rFont val="Tahoma"/>
            <family val="2"/>
          </rPr>
          <t>Becky Dzingeleski:</t>
        </r>
        <r>
          <rPr>
            <sz val="9"/>
            <color indexed="81"/>
            <rFont val="Tahoma"/>
            <family val="2"/>
          </rPr>
          <t xml:space="preserve">
Per FOD is a new Unit.  Contributions began in 2018</t>
        </r>
      </text>
    </comment>
    <comment ref="UFB19" authorId="0" shapeId="0" xr:uid="{23CF850F-82B7-465F-AA6E-D3CD032E6760}">
      <text>
        <r>
          <rPr>
            <b/>
            <sz val="9"/>
            <color indexed="81"/>
            <rFont val="Tahoma"/>
            <family val="2"/>
          </rPr>
          <t>Becky Dzingeleski:</t>
        </r>
        <r>
          <rPr>
            <sz val="9"/>
            <color indexed="81"/>
            <rFont val="Tahoma"/>
            <family val="2"/>
          </rPr>
          <t xml:space="preserve">
Per FOD is a new Unit.  Contributions began in 2018</t>
        </r>
      </text>
    </comment>
    <comment ref="UFF19" authorId="0" shapeId="0" xr:uid="{A5D19E84-DD7E-48EC-9E42-280FD666C22F}">
      <text>
        <r>
          <rPr>
            <b/>
            <sz val="9"/>
            <color indexed="81"/>
            <rFont val="Tahoma"/>
            <family val="2"/>
          </rPr>
          <t>Becky Dzingeleski:</t>
        </r>
        <r>
          <rPr>
            <sz val="9"/>
            <color indexed="81"/>
            <rFont val="Tahoma"/>
            <family val="2"/>
          </rPr>
          <t xml:space="preserve">
Per FOD is a new Unit.  Contributions began in 2018</t>
        </r>
      </text>
    </comment>
    <comment ref="UFJ19" authorId="0" shapeId="0" xr:uid="{8E648701-F860-4530-9C1E-8171326CF100}">
      <text>
        <r>
          <rPr>
            <b/>
            <sz val="9"/>
            <color indexed="81"/>
            <rFont val="Tahoma"/>
            <family val="2"/>
          </rPr>
          <t>Becky Dzingeleski:</t>
        </r>
        <r>
          <rPr>
            <sz val="9"/>
            <color indexed="81"/>
            <rFont val="Tahoma"/>
            <family val="2"/>
          </rPr>
          <t xml:space="preserve">
Per FOD is a new Unit.  Contributions began in 2018</t>
        </r>
      </text>
    </comment>
    <comment ref="UFN19" authorId="0" shapeId="0" xr:uid="{C1D995D1-DD2A-4296-B62F-DD7105ED8773}">
      <text>
        <r>
          <rPr>
            <b/>
            <sz val="9"/>
            <color indexed="81"/>
            <rFont val="Tahoma"/>
            <family val="2"/>
          </rPr>
          <t>Becky Dzingeleski:</t>
        </r>
        <r>
          <rPr>
            <sz val="9"/>
            <color indexed="81"/>
            <rFont val="Tahoma"/>
            <family val="2"/>
          </rPr>
          <t xml:space="preserve">
Per FOD is a new Unit.  Contributions began in 2018</t>
        </r>
      </text>
    </comment>
    <comment ref="UFR19" authorId="0" shapeId="0" xr:uid="{B4B5F9EC-3F49-4A42-9E55-808F65CC994A}">
      <text>
        <r>
          <rPr>
            <b/>
            <sz val="9"/>
            <color indexed="81"/>
            <rFont val="Tahoma"/>
            <family val="2"/>
          </rPr>
          <t>Becky Dzingeleski:</t>
        </r>
        <r>
          <rPr>
            <sz val="9"/>
            <color indexed="81"/>
            <rFont val="Tahoma"/>
            <family val="2"/>
          </rPr>
          <t xml:space="preserve">
Per FOD is a new Unit.  Contributions began in 2018</t>
        </r>
      </text>
    </comment>
    <comment ref="UFV19" authorId="0" shapeId="0" xr:uid="{403D48FE-8273-4EE5-8302-A6664F45B831}">
      <text>
        <r>
          <rPr>
            <b/>
            <sz val="9"/>
            <color indexed="81"/>
            <rFont val="Tahoma"/>
            <family val="2"/>
          </rPr>
          <t>Becky Dzingeleski:</t>
        </r>
        <r>
          <rPr>
            <sz val="9"/>
            <color indexed="81"/>
            <rFont val="Tahoma"/>
            <family val="2"/>
          </rPr>
          <t xml:space="preserve">
Per FOD is a new Unit.  Contributions began in 2018</t>
        </r>
      </text>
    </comment>
    <comment ref="UFZ19" authorId="0" shapeId="0" xr:uid="{D4A5C397-25FC-4785-94F3-8EDE2951135C}">
      <text>
        <r>
          <rPr>
            <b/>
            <sz val="9"/>
            <color indexed="81"/>
            <rFont val="Tahoma"/>
            <family val="2"/>
          </rPr>
          <t>Becky Dzingeleski:</t>
        </r>
        <r>
          <rPr>
            <sz val="9"/>
            <color indexed="81"/>
            <rFont val="Tahoma"/>
            <family val="2"/>
          </rPr>
          <t xml:space="preserve">
Per FOD is a new Unit.  Contributions began in 2018</t>
        </r>
      </text>
    </comment>
    <comment ref="UGD19" authorId="0" shapeId="0" xr:uid="{CFBE0A41-5B71-4A69-8FBE-D5D53DB0CE7E}">
      <text>
        <r>
          <rPr>
            <b/>
            <sz val="9"/>
            <color indexed="81"/>
            <rFont val="Tahoma"/>
            <family val="2"/>
          </rPr>
          <t>Becky Dzingeleski:</t>
        </r>
        <r>
          <rPr>
            <sz val="9"/>
            <color indexed="81"/>
            <rFont val="Tahoma"/>
            <family val="2"/>
          </rPr>
          <t xml:space="preserve">
Per FOD is a new Unit.  Contributions began in 2018</t>
        </r>
      </text>
    </comment>
    <comment ref="UGH19" authorId="0" shapeId="0" xr:uid="{3C890275-A135-46BE-8856-E4D5CD6E6898}">
      <text>
        <r>
          <rPr>
            <b/>
            <sz val="9"/>
            <color indexed="81"/>
            <rFont val="Tahoma"/>
            <family val="2"/>
          </rPr>
          <t>Becky Dzingeleski:</t>
        </r>
        <r>
          <rPr>
            <sz val="9"/>
            <color indexed="81"/>
            <rFont val="Tahoma"/>
            <family val="2"/>
          </rPr>
          <t xml:space="preserve">
Per FOD is a new Unit.  Contributions began in 2018</t>
        </r>
      </text>
    </comment>
    <comment ref="UGL19" authorId="0" shapeId="0" xr:uid="{CCE3DFF4-A771-45FC-BC08-071564E7793A}">
      <text>
        <r>
          <rPr>
            <b/>
            <sz val="9"/>
            <color indexed="81"/>
            <rFont val="Tahoma"/>
            <family val="2"/>
          </rPr>
          <t>Becky Dzingeleski:</t>
        </r>
        <r>
          <rPr>
            <sz val="9"/>
            <color indexed="81"/>
            <rFont val="Tahoma"/>
            <family val="2"/>
          </rPr>
          <t xml:space="preserve">
Per FOD is a new Unit.  Contributions began in 2018</t>
        </r>
      </text>
    </comment>
    <comment ref="UGP19" authorId="0" shapeId="0" xr:uid="{745CB983-50A4-4EF1-8B90-A06CCAC9F39C}">
      <text>
        <r>
          <rPr>
            <b/>
            <sz val="9"/>
            <color indexed="81"/>
            <rFont val="Tahoma"/>
            <family val="2"/>
          </rPr>
          <t>Becky Dzingeleski:</t>
        </r>
        <r>
          <rPr>
            <sz val="9"/>
            <color indexed="81"/>
            <rFont val="Tahoma"/>
            <family val="2"/>
          </rPr>
          <t xml:space="preserve">
Per FOD is a new Unit.  Contributions began in 2018</t>
        </r>
      </text>
    </comment>
    <comment ref="UGT19" authorId="0" shapeId="0" xr:uid="{30BD5B58-E5E4-45CA-AAE5-8B1B4B640BD1}">
      <text>
        <r>
          <rPr>
            <b/>
            <sz val="9"/>
            <color indexed="81"/>
            <rFont val="Tahoma"/>
            <family val="2"/>
          </rPr>
          <t>Becky Dzingeleski:</t>
        </r>
        <r>
          <rPr>
            <sz val="9"/>
            <color indexed="81"/>
            <rFont val="Tahoma"/>
            <family val="2"/>
          </rPr>
          <t xml:space="preserve">
Per FOD is a new Unit.  Contributions began in 2018</t>
        </r>
      </text>
    </comment>
    <comment ref="UGX19" authorId="0" shapeId="0" xr:uid="{5FD64751-C510-4C9B-9960-07E48E5D5853}">
      <text>
        <r>
          <rPr>
            <b/>
            <sz val="9"/>
            <color indexed="81"/>
            <rFont val="Tahoma"/>
            <family val="2"/>
          </rPr>
          <t>Becky Dzingeleski:</t>
        </r>
        <r>
          <rPr>
            <sz val="9"/>
            <color indexed="81"/>
            <rFont val="Tahoma"/>
            <family val="2"/>
          </rPr>
          <t xml:space="preserve">
Per FOD is a new Unit.  Contributions began in 2018</t>
        </r>
      </text>
    </comment>
    <comment ref="UHB19" authorId="0" shapeId="0" xr:uid="{30292BD6-4987-40CC-B635-5B6AEFD66DA6}">
      <text>
        <r>
          <rPr>
            <b/>
            <sz val="9"/>
            <color indexed="81"/>
            <rFont val="Tahoma"/>
            <family val="2"/>
          </rPr>
          <t>Becky Dzingeleski:</t>
        </r>
        <r>
          <rPr>
            <sz val="9"/>
            <color indexed="81"/>
            <rFont val="Tahoma"/>
            <family val="2"/>
          </rPr>
          <t xml:space="preserve">
Per FOD is a new Unit.  Contributions began in 2018</t>
        </r>
      </text>
    </comment>
    <comment ref="UHF19" authorId="0" shapeId="0" xr:uid="{81C29C05-058E-47F5-BA67-0955B9D29E0B}">
      <text>
        <r>
          <rPr>
            <b/>
            <sz val="9"/>
            <color indexed="81"/>
            <rFont val="Tahoma"/>
            <family val="2"/>
          </rPr>
          <t>Becky Dzingeleski:</t>
        </r>
        <r>
          <rPr>
            <sz val="9"/>
            <color indexed="81"/>
            <rFont val="Tahoma"/>
            <family val="2"/>
          </rPr>
          <t xml:space="preserve">
Per FOD is a new Unit.  Contributions began in 2018</t>
        </r>
      </text>
    </comment>
    <comment ref="UHJ19" authorId="0" shapeId="0" xr:uid="{C4D95201-86C5-4849-8ECF-747B8D4AAB02}">
      <text>
        <r>
          <rPr>
            <b/>
            <sz val="9"/>
            <color indexed="81"/>
            <rFont val="Tahoma"/>
            <family val="2"/>
          </rPr>
          <t>Becky Dzingeleski:</t>
        </r>
        <r>
          <rPr>
            <sz val="9"/>
            <color indexed="81"/>
            <rFont val="Tahoma"/>
            <family val="2"/>
          </rPr>
          <t xml:space="preserve">
Per FOD is a new Unit.  Contributions began in 2018</t>
        </r>
      </text>
    </comment>
    <comment ref="UHN19" authorId="0" shapeId="0" xr:uid="{2D0ABC51-CFD1-4579-8DD1-43080B34D633}">
      <text>
        <r>
          <rPr>
            <b/>
            <sz val="9"/>
            <color indexed="81"/>
            <rFont val="Tahoma"/>
            <family val="2"/>
          </rPr>
          <t>Becky Dzingeleski:</t>
        </r>
        <r>
          <rPr>
            <sz val="9"/>
            <color indexed="81"/>
            <rFont val="Tahoma"/>
            <family val="2"/>
          </rPr>
          <t xml:space="preserve">
Per FOD is a new Unit.  Contributions began in 2018</t>
        </r>
      </text>
    </comment>
    <comment ref="UHR19" authorId="0" shapeId="0" xr:uid="{A67058FD-C45C-4F51-86F5-9F221B51E333}">
      <text>
        <r>
          <rPr>
            <b/>
            <sz val="9"/>
            <color indexed="81"/>
            <rFont val="Tahoma"/>
            <family val="2"/>
          </rPr>
          <t>Becky Dzingeleski:</t>
        </r>
        <r>
          <rPr>
            <sz val="9"/>
            <color indexed="81"/>
            <rFont val="Tahoma"/>
            <family val="2"/>
          </rPr>
          <t xml:space="preserve">
Per FOD is a new Unit.  Contributions began in 2018</t>
        </r>
      </text>
    </comment>
    <comment ref="UHV19" authorId="0" shapeId="0" xr:uid="{7C155B11-0543-427A-BEA3-BE0CE36FAEE1}">
      <text>
        <r>
          <rPr>
            <b/>
            <sz val="9"/>
            <color indexed="81"/>
            <rFont val="Tahoma"/>
            <family val="2"/>
          </rPr>
          <t>Becky Dzingeleski:</t>
        </r>
        <r>
          <rPr>
            <sz val="9"/>
            <color indexed="81"/>
            <rFont val="Tahoma"/>
            <family val="2"/>
          </rPr>
          <t xml:space="preserve">
Per FOD is a new Unit.  Contributions began in 2018</t>
        </r>
      </text>
    </comment>
    <comment ref="UHZ19" authorId="0" shapeId="0" xr:uid="{C7C08538-3D53-41DE-B1F8-4D5B5DB32E99}">
      <text>
        <r>
          <rPr>
            <b/>
            <sz val="9"/>
            <color indexed="81"/>
            <rFont val="Tahoma"/>
            <family val="2"/>
          </rPr>
          <t>Becky Dzingeleski:</t>
        </r>
        <r>
          <rPr>
            <sz val="9"/>
            <color indexed="81"/>
            <rFont val="Tahoma"/>
            <family val="2"/>
          </rPr>
          <t xml:space="preserve">
Per FOD is a new Unit.  Contributions began in 2018</t>
        </r>
      </text>
    </comment>
    <comment ref="UID19" authorId="0" shapeId="0" xr:uid="{66A3642B-76C2-4739-8401-FEB37BED9AB7}">
      <text>
        <r>
          <rPr>
            <b/>
            <sz val="9"/>
            <color indexed="81"/>
            <rFont val="Tahoma"/>
            <family val="2"/>
          </rPr>
          <t>Becky Dzingeleski:</t>
        </r>
        <r>
          <rPr>
            <sz val="9"/>
            <color indexed="81"/>
            <rFont val="Tahoma"/>
            <family val="2"/>
          </rPr>
          <t xml:space="preserve">
Per FOD is a new Unit.  Contributions began in 2018</t>
        </r>
      </text>
    </comment>
    <comment ref="UIH19" authorId="0" shapeId="0" xr:uid="{D97A92E9-A003-4479-9D53-8698445BD874}">
      <text>
        <r>
          <rPr>
            <b/>
            <sz val="9"/>
            <color indexed="81"/>
            <rFont val="Tahoma"/>
            <family val="2"/>
          </rPr>
          <t>Becky Dzingeleski:</t>
        </r>
        <r>
          <rPr>
            <sz val="9"/>
            <color indexed="81"/>
            <rFont val="Tahoma"/>
            <family val="2"/>
          </rPr>
          <t xml:space="preserve">
Per FOD is a new Unit.  Contributions began in 2018</t>
        </r>
      </text>
    </comment>
    <comment ref="UIL19" authorId="0" shapeId="0" xr:uid="{BA0F45DE-7351-405B-8BF3-63E033336535}">
      <text>
        <r>
          <rPr>
            <b/>
            <sz val="9"/>
            <color indexed="81"/>
            <rFont val="Tahoma"/>
            <family val="2"/>
          </rPr>
          <t>Becky Dzingeleski:</t>
        </r>
        <r>
          <rPr>
            <sz val="9"/>
            <color indexed="81"/>
            <rFont val="Tahoma"/>
            <family val="2"/>
          </rPr>
          <t xml:space="preserve">
Per FOD is a new Unit.  Contributions began in 2018</t>
        </r>
      </text>
    </comment>
    <comment ref="UIP19" authorId="0" shapeId="0" xr:uid="{77F990FE-ABF3-4867-858A-EA10CF3AF298}">
      <text>
        <r>
          <rPr>
            <b/>
            <sz val="9"/>
            <color indexed="81"/>
            <rFont val="Tahoma"/>
            <family val="2"/>
          </rPr>
          <t>Becky Dzingeleski:</t>
        </r>
        <r>
          <rPr>
            <sz val="9"/>
            <color indexed="81"/>
            <rFont val="Tahoma"/>
            <family val="2"/>
          </rPr>
          <t xml:space="preserve">
Per FOD is a new Unit.  Contributions began in 2018</t>
        </r>
      </text>
    </comment>
    <comment ref="UIT19" authorId="0" shapeId="0" xr:uid="{875CA7DC-9B2D-4C58-9213-D2C27A03A3DC}">
      <text>
        <r>
          <rPr>
            <b/>
            <sz val="9"/>
            <color indexed="81"/>
            <rFont val="Tahoma"/>
            <family val="2"/>
          </rPr>
          <t>Becky Dzingeleski:</t>
        </r>
        <r>
          <rPr>
            <sz val="9"/>
            <color indexed="81"/>
            <rFont val="Tahoma"/>
            <family val="2"/>
          </rPr>
          <t xml:space="preserve">
Per FOD is a new Unit.  Contributions began in 2018</t>
        </r>
      </text>
    </comment>
    <comment ref="UIX19" authorId="0" shapeId="0" xr:uid="{586FEE11-0541-4FF6-BC4E-E64EDDC588C7}">
      <text>
        <r>
          <rPr>
            <b/>
            <sz val="9"/>
            <color indexed="81"/>
            <rFont val="Tahoma"/>
            <family val="2"/>
          </rPr>
          <t>Becky Dzingeleski:</t>
        </r>
        <r>
          <rPr>
            <sz val="9"/>
            <color indexed="81"/>
            <rFont val="Tahoma"/>
            <family val="2"/>
          </rPr>
          <t xml:space="preserve">
Per FOD is a new Unit.  Contributions began in 2018</t>
        </r>
      </text>
    </comment>
    <comment ref="UJB19" authorId="0" shapeId="0" xr:uid="{0B0651A8-3995-4BCF-B937-EA5332291D13}">
      <text>
        <r>
          <rPr>
            <b/>
            <sz val="9"/>
            <color indexed="81"/>
            <rFont val="Tahoma"/>
            <family val="2"/>
          </rPr>
          <t>Becky Dzingeleski:</t>
        </r>
        <r>
          <rPr>
            <sz val="9"/>
            <color indexed="81"/>
            <rFont val="Tahoma"/>
            <family val="2"/>
          </rPr>
          <t xml:space="preserve">
Per FOD is a new Unit.  Contributions began in 2018</t>
        </r>
      </text>
    </comment>
    <comment ref="UJF19" authorId="0" shapeId="0" xr:uid="{164252F1-F6D8-4307-BC0F-2B8C9496156D}">
      <text>
        <r>
          <rPr>
            <b/>
            <sz val="9"/>
            <color indexed="81"/>
            <rFont val="Tahoma"/>
            <family val="2"/>
          </rPr>
          <t>Becky Dzingeleski:</t>
        </r>
        <r>
          <rPr>
            <sz val="9"/>
            <color indexed="81"/>
            <rFont val="Tahoma"/>
            <family val="2"/>
          </rPr>
          <t xml:space="preserve">
Per FOD is a new Unit.  Contributions began in 2018</t>
        </r>
      </text>
    </comment>
    <comment ref="UJJ19" authorId="0" shapeId="0" xr:uid="{112E118B-62AC-4824-9B78-096AA3769E59}">
      <text>
        <r>
          <rPr>
            <b/>
            <sz val="9"/>
            <color indexed="81"/>
            <rFont val="Tahoma"/>
            <family val="2"/>
          </rPr>
          <t>Becky Dzingeleski:</t>
        </r>
        <r>
          <rPr>
            <sz val="9"/>
            <color indexed="81"/>
            <rFont val="Tahoma"/>
            <family val="2"/>
          </rPr>
          <t xml:space="preserve">
Per FOD is a new Unit.  Contributions began in 2018</t>
        </r>
      </text>
    </comment>
    <comment ref="UJN19" authorId="0" shapeId="0" xr:uid="{DACFD558-2DF3-4357-8B17-0B1149BA6C74}">
      <text>
        <r>
          <rPr>
            <b/>
            <sz val="9"/>
            <color indexed="81"/>
            <rFont val="Tahoma"/>
            <family val="2"/>
          </rPr>
          <t>Becky Dzingeleski:</t>
        </r>
        <r>
          <rPr>
            <sz val="9"/>
            <color indexed="81"/>
            <rFont val="Tahoma"/>
            <family val="2"/>
          </rPr>
          <t xml:space="preserve">
Per FOD is a new Unit.  Contributions began in 2018</t>
        </r>
      </text>
    </comment>
    <comment ref="UJR19" authorId="0" shapeId="0" xr:uid="{A8FF2452-00C4-4CE8-8B1B-C3BCB549CEFD}">
      <text>
        <r>
          <rPr>
            <b/>
            <sz val="9"/>
            <color indexed="81"/>
            <rFont val="Tahoma"/>
            <family val="2"/>
          </rPr>
          <t>Becky Dzingeleski:</t>
        </r>
        <r>
          <rPr>
            <sz val="9"/>
            <color indexed="81"/>
            <rFont val="Tahoma"/>
            <family val="2"/>
          </rPr>
          <t xml:space="preserve">
Per FOD is a new Unit.  Contributions began in 2018</t>
        </r>
      </text>
    </comment>
    <comment ref="UJV19" authorId="0" shapeId="0" xr:uid="{66ADFCBD-D5A7-4237-9D78-43DD4BBF7682}">
      <text>
        <r>
          <rPr>
            <b/>
            <sz val="9"/>
            <color indexed="81"/>
            <rFont val="Tahoma"/>
            <family val="2"/>
          </rPr>
          <t>Becky Dzingeleski:</t>
        </r>
        <r>
          <rPr>
            <sz val="9"/>
            <color indexed="81"/>
            <rFont val="Tahoma"/>
            <family val="2"/>
          </rPr>
          <t xml:space="preserve">
Per FOD is a new Unit.  Contributions began in 2018</t>
        </r>
      </text>
    </comment>
    <comment ref="UJZ19" authorId="0" shapeId="0" xr:uid="{634CF043-0277-487C-9DAE-5519CC4F9F28}">
      <text>
        <r>
          <rPr>
            <b/>
            <sz val="9"/>
            <color indexed="81"/>
            <rFont val="Tahoma"/>
            <family val="2"/>
          </rPr>
          <t>Becky Dzingeleski:</t>
        </r>
        <r>
          <rPr>
            <sz val="9"/>
            <color indexed="81"/>
            <rFont val="Tahoma"/>
            <family val="2"/>
          </rPr>
          <t xml:space="preserve">
Per FOD is a new Unit.  Contributions began in 2018</t>
        </r>
      </text>
    </comment>
    <comment ref="UKD19" authorId="0" shapeId="0" xr:uid="{09FB3BEE-F78E-4C81-A3B0-25BED8CF75A0}">
      <text>
        <r>
          <rPr>
            <b/>
            <sz val="9"/>
            <color indexed="81"/>
            <rFont val="Tahoma"/>
            <family val="2"/>
          </rPr>
          <t>Becky Dzingeleski:</t>
        </r>
        <r>
          <rPr>
            <sz val="9"/>
            <color indexed="81"/>
            <rFont val="Tahoma"/>
            <family val="2"/>
          </rPr>
          <t xml:space="preserve">
Per FOD is a new Unit.  Contributions began in 2018</t>
        </r>
      </text>
    </comment>
    <comment ref="UKH19" authorId="0" shapeId="0" xr:uid="{5967A9DC-6371-4BCA-8C4A-191D1F31CE33}">
      <text>
        <r>
          <rPr>
            <b/>
            <sz val="9"/>
            <color indexed="81"/>
            <rFont val="Tahoma"/>
            <family val="2"/>
          </rPr>
          <t>Becky Dzingeleski:</t>
        </r>
        <r>
          <rPr>
            <sz val="9"/>
            <color indexed="81"/>
            <rFont val="Tahoma"/>
            <family val="2"/>
          </rPr>
          <t xml:space="preserve">
Per FOD is a new Unit.  Contributions began in 2018</t>
        </r>
      </text>
    </comment>
    <comment ref="UKL19" authorId="0" shapeId="0" xr:uid="{22980206-CA84-48A6-A1F5-655C0E02A936}">
      <text>
        <r>
          <rPr>
            <b/>
            <sz val="9"/>
            <color indexed="81"/>
            <rFont val="Tahoma"/>
            <family val="2"/>
          </rPr>
          <t>Becky Dzingeleski:</t>
        </r>
        <r>
          <rPr>
            <sz val="9"/>
            <color indexed="81"/>
            <rFont val="Tahoma"/>
            <family val="2"/>
          </rPr>
          <t xml:space="preserve">
Per FOD is a new Unit.  Contributions began in 2018</t>
        </r>
      </text>
    </comment>
    <comment ref="UKP19" authorId="0" shapeId="0" xr:uid="{842CFB68-2787-4BFD-8DA7-1D09E28C2BA9}">
      <text>
        <r>
          <rPr>
            <b/>
            <sz val="9"/>
            <color indexed="81"/>
            <rFont val="Tahoma"/>
            <family val="2"/>
          </rPr>
          <t>Becky Dzingeleski:</t>
        </r>
        <r>
          <rPr>
            <sz val="9"/>
            <color indexed="81"/>
            <rFont val="Tahoma"/>
            <family val="2"/>
          </rPr>
          <t xml:space="preserve">
Per FOD is a new Unit.  Contributions began in 2018</t>
        </r>
      </text>
    </comment>
    <comment ref="UKT19" authorId="0" shapeId="0" xr:uid="{8802E237-FE2D-4BEF-9F1A-3C452409AB55}">
      <text>
        <r>
          <rPr>
            <b/>
            <sz val="9"/>
            <color indexed="81"/>
            <rFont val="Tahoma"/>
            <family val="2"/>
          </rPr>
          <t>Becky Dzingeleski:</t>
        </r>
        <r>
          <rPr>
            <sz val="9"/>
            <color indexed="81"/>
            <rFont val="Tahoma"/>
            <family val="2"/>
          </rPr>
          <t xml:space="preserve">
Per FOD is a new Unit.  Contributions began in 2018</t>
        </r>
      </text>
    </comment>
    <comment ref="UKX19" authorId="0" shapeId="0" xr:uid="{2B12272A-2EF4-474F-BEC9-8992B2DE009B}">
      <text>
        <r>
          <rPr>
            <b/>
            <sz val="9"/>
            <color indexed="81"/>
            <rFont val="Tahoma"/>
            <family val="2"/>
          </rPr>
          <t>Becky Dzingeleski:</t>
        </r>
        <r>
          <rPr>
            <sz val="9"/>
            <color indexed="81"/>
            <rFont val="Tahoma"/>
            <family val="2"/>
          </rPr>
          <t xml:space="preserve">
Per FOD is a new Unit.  Contributions began in 2018</t>
        </r>
      </text>
    </comment>
    <comment ref="ULB19" authorId="0" shapeId="0" xr:uid="{A1037AA0-115C-469D-A70C-DAC839D44B24}">
      <text>
        <r>
          <rPr>
            <b/>
            <sz val="9"/>
            <color indexed="81"/>
            <rFont val="Tahoma"/>
            <family val="2"/>
          </rPr>
          <t>Becky Dzingeleski:</t>
        </r>
        <r>
          <rPr>
            <sz val="9"/>
            <color indexed="81"/>
            <rFont val="Tahoma"/>
            <family val="2"/>
          </rPr>
          <t xml:space="preserve">
Per FOD is a new Unit.  Contributions began in 2018</t>
        </r>
      </text>
    </comment>
    <comment ref="ULF19" authorId="0" shapeId="0" xr:uid="{6544AAE2-DDFC-4C83-A3DC-1B3F11D362C7}">
      <text>
        <r>
          <rPr>
            <b/>
            <sz val="9"/>
            <color indexed="81"/>
            <rFont val="Tahoma"/>
            <family val="2"/>
          </rPr>
          <t>Becky Dzingeleski:</t>
        </r>
        <r>
          <rPr>
            <sz val="9"/>
            <color indexed="81"/>
            <rFont val="Tahoma"/>
            <family val="2"/>
          </rPr>
          <t xml:space="preserve">
Per FOD is a new Unit.  Contributions began in 2018</t>
        </r>
      </text>
    </comment>
    <comment ref="ULJ19" authorId="0" shapeId="0" xr:uid="{66E00812-5863-47AF-AD3C-6B7DD7F23C86}">
      <text>
        <r>
          <rPr>
            <b/>
            <sz val="9"/>
            <color indexed="81"/>
            <rFont val="Tahoma"/>
            <family val="2"/>
          </rPr>
          <t>Becky Dzingeleski:</t>
        </r>
        <r>
          <rPr>
            <sz val="9"/>
            <color indexed="81"/>
            <rFont val="Tahoma"/>
            <family val="2"/>
          </rPr>
          <t xml:space="preserve">
Per FOD is a new Unit.  Contributions began in 2018</t>
        </r>
      </text>
    </comment>
    <comment ref="ULN19" authorId="0" shapeId="0" xr:uid="{DE5B92A4-AA97-416B-9D07-ABAACBBA9E98}">
      <text>
        <r>
          <rPr>
            <b/>
            <sz val="9"/>
            <color indexed="81"/>
            <rFont val="Tahoma"/>
            <family val="2"/>
          </rPr>
          <t>Becky Dzingeleski:</t>
        </r>
        <r>
          <rPr>
            <sz val="9"/>
            <color indexed="81"/>
            <rFont val="Tahoma"/>
            <family val="2"/>
          </rPr>
          <t xml:space="preserve">
Per FOD is a new Unit.  Contributions began in 2018</t>
        </r>
      </text>
    </comment>
    <comment ref="ULR19" authorId="0" shapeId="0" xr:uid="{1DA772CD-55FC-4238-9BF3-4535B14AE892}">
      <text>
        <r>
          <rPr>
            <b/>
            <sz val="9"/>
            <color indexed="81"/>
            <rFont val="Tahoma"/>
            <family val="2"/>
          </rPr>
          <t>Becky Dzingeleski:</t>
        </r>
        <r>
          <rPr>
            <sz val="9"/>
            <color indexed="81"/>
            <rFont val="Tahoma"/>
            <family val="2"/>
          </rPr>
          <t xml:space="preserve">
Per FOD is a new Unit.  Contributions began in 2018</t>
        </r>
      </text>
    </comment>
    <comment ref="ULV19" authorId="0" shapeId="0" xr:uid="{FBEE4EAE-93BC-4BE0-B950-44A550A815B3}">
      <text>
        <r>
          <rPr>
            <b/>
            <sz val="9"/>
            <color indexed="81"/>
            <rFont val="Tahoma"/>
            <family val="2"/>
          </rPr>
          <t>Becky Dzingeleski:</t>
        </r>
        <r>
          <rPr>
            <sz val="9"/>
            <color indexed="81"/>
            <rFont val="Tahoma"/>
            <family val="2"/>
          </rPr>
          <t xml:space="preserve">
Per FOD is a new Unit.  Contributions began in 2018</t>
        </r>
      </text>
    </comment>
    <comment ref="ULZ19" authorId="0" shapeId="0" xr:uid="{87F587C2-6510-4C55-A13C-A1BDBC97315A}">
      <text>
        <r>
          <rPr>
            <b/>
            <sz val="9"/>
            <color indexed="81"/>
            <rFont val="Tahoma"/>
            <family val="2"/>
          </rPr>
          <t>Becky Dzingeleski:</t>
        </r>
        <r>
          <rPr>
            <sz val="9"/>
            <color indexed="81"/>
            <rFont val="Tahoma"/>
            <family val="2"/>
          </rPr>
          <t xml:space="preserve">
Per FOD is a new Unit.  Contributions began in 2018</t>
        </r>
      </text>
    </comment>
    <comment ref="UMD19" authorId="0" shapeId="0" xr:uid="{B1082002-3108-4D1F-B88F-7EDB7F3C6839}">
      <text>
        <r>
          <rPr>
            <b/>
            <sz val="9"/>
            <color indexed="81"/>
            <rFont val="Tahoma"/>
            <family val="2"/>
          </rPr>
          <t>Becky Dzingeleski:</t>
        </r>
        <r>
          <rPr>
            <sz val="9"/>
            <color indexed="81"/>
            <rFont val="Tahoma"/>
            <family val="2"/>
          </rPr>
          <t xml:space="preserve">
Per FOD is a new Unit.  Contributions began in 2018</t>
        </r>
      </text>
    </comment>
    <comment ref="UMH19" authorId="0" shapeId="0" xr:uid="{A4681DBA-A83C-426E-B4CD-C786633A009A}">
      <text>
        <r>
          <rPr>
            <b/>
            <sz val="9"/>
            <color indexed="81"/>
            <rFont val="Tahoma"/>
            <family val="2"/>
          </rPr>
          <t>Becky Dzingeleski:</t>
        </r>
        <r>
          <rPr>
            <sz val="9"/>
            <color indexed="81"/>
            <rFont val="Tahoma"/>
            <family val="2"/>
          </rPr>
          <t xml:space="preserve">
Per FOD is a new Unit.  Contributions began in 2018</t>
        </r>
      </text>
    </comment>
    <comment ref="UML19" authorId="0" shapeId="0" xr:uid="{42E5EFA8-7E85-4173-951E-28E166568915}">
      <text>
        <r>
          <rPr>
            <b/>
            <sz val="9"/>
            <color indexed="81"/>
            <rFont val="Tahoma"/>
            <family val="2"/>
          </rPr>
          <t>Becky Dzingeleski:</t>
        </r>
        <r>
          <rPr>
            <sz val="9"/>
            <color indexed="81"/>
            <rFont val="Tahoma"/>
            <family val="2"/>
          </rPr>
          <t xml:space="preserve">
Per FOD is a new Unit.  Contributions began in 2018</t>
        </r>
      </text>
    </comment>
    <comment ref="UMP19" authorId="0" shapeId="0" xr:uid="{2316B6CA-7041-47AE-8EB1-AF7BCEC06203}">
      <text>
        <r>
          <rPr>
            <b/>
            <sz val="9"/>
            <color indexed="81"/>
            <rFont val="Tahoma"/>
            <family val="2"/>
          </rPr>
          <t>Becky Dzingeleski:</t>
        </r>
        <r>
          <rPr>
            <sz val="9"/>
            <color indexed="81"/>
            <rFont val="Tahoma"/>
            <family val="2"/>
          </rPr>
          <t xml:space="preserve">
Per FOD is a new Unit.  Contributions began in 2018</t>
        </r>
      </text>
    </comment>
    <comment ref="UMT19" authorId="0" shapeId="0" xr:uid="{E4D26FBB-D45E-47B6-8707-3F206FD08C1C}">
      <text>
        <r>
          <rPr>
            <b/>
            <sz val="9"/>
            <color indexed="81"/>
            <rFont val="Tahoma"/>
            <family val="2"/>
          </rPr>
          <t>Becky Dzingeleski:</t>
        </r>
        <r>
          <rPr>
            <sz val="9"/>
            <color indexed="81"/>
            <rFont val="Tahoma"/>
            <family val="2"/>
          </rPr>
          <t xml:space="preserve">
Per FOD is a new Unit.  Contributions began in 2018</t>
        </r>
      </text>
    </comment>
    <comment ref="UMX19" authorId="0" shapeId="0" xr:uid="{B77C11E2-76B2-41C9-800E-5982A2FFBE0D}">
      <text>
        <r>
          <rPr>
            <b/>
            <sz val="9"/>
            <color indexed="81"/>
            <rFont val="Tahoma"/>
            <family val="2"/>
          </rPr>
          <t>Becky Dzingeleski:</t>
        </r>
        <r>
          <rPr>
            <sz val="9"/>
            <color indexed="81"/>
            <rFont val="Tahoma"/>
            <family val="2"/>
          </rPr>
          <t xml:space="preserve">
Per FOD is a new Unit.  Contributions began in 2018</t>
        </r>
      </text>
    </comment>
    <comment ref="UNB19" authorId="0" shapeId="0" xr:uid="{924EBC2B-961B-4501-9475-B708D3CE7CD2}">
      <text>
        <r>
          <rPr>
            <b/>
            <sz val="9"/>
            <color indexed="81"/>
            <rFont val="Tahoma"/>
            <family val="2"/>
          </rPr>
          <t>Becky Dzingeleski:</t>
        </r>
        <r>
          <rPr>
            <sz val="9"/>
            <color indexed="81"/>
            <rFont val="Tahoma"/>
            <family val="2"/>
          </rPr>
          <t xml:space="preserve">
Per FOD is a new Unit.  Contributions began in 2018</t>
        </r>
      </text>
    </comment>
    <comment ref="UNF19" authorId="0" shapeId="0" xr:uid="{A842685D-409D-4E78-A71E-0147279E2213}">
      <text>
        <r>
          <rPr>
            <b/>
            <sz val="9"/>
            <color indexed="81"/>
            <rFont val="Tahoma"/>
            <family val="2"/>
          </rPr>
          <t>Becky Dzingeleski:</t>
        </r>
        <r>
          <rPr>
            <sz val="9"/>
            <color indexed="81"/>
            <rFont val="Tahoma"/>
            <family val="2"/>
          </rPr>
          <t xml:space="preserve">
Per FOD is a new Unit.  Contributions began in 2018</t>
        </r>
      </text>
    </comment>
    <comment ref="UNJ19" authorId="0" shapeId="0" xr:uid="{0A512923-9C80-475F-8A6D-F8B0518291FA}">
      <text>
        <r>
          <rPr>
            <b/>
            <sz val="9"/>
            <color indexed="81"/>
            <rFont val="Tahoma"/>
            <family val="2"/>
          </rPr>
          <t>Becky Dzingeleski:</t>
        </r>
        <r>
          <rPr>
            <sz val="9"/>
            <color indexed="81"/>
            <rFont val="Tahoma"/>
            <family val="2"/>
          </rPr>
          <t xml:space="preserve">
Per FOD is a new Unit.  Contributions began in 2018</t>
        </r>
      </text>
    </comment>
    <comment ref="UNN19" authorId="0" shapeId="0" xr:uid="{DB04F454-7A9C-4595-9B54-733B4821E55D}">
      <text>
        <r>
          <rPr>
            <b/>
            <sz val="9"/>
            <color indexed="81"/>
            <rFont val="Tahoma"/>
            <family val="2"/>
          </rPr>
          <t>Becky Dzingeleski:</t>
        </r>
        <r>
          <rPr>
            <sz val="9"/>
            <color indexed="81"/>
            <rFont val="Tahoma"/>
            <family val="2"/>
          </rPr>
          <t xml:space="preserve">
Per FOD is a new Unit.  Contributions began in 2018</t>
        </r>
      </text>
    </comment>
    <comment ref="UNR19" authorId="0" shapeId="0" xr:uid="{546A81C1-5E09-45BD-B0E6-51AE9B124ECD}">
      <text>
        <r>
          <rPr>
            <b/>
            <sz val="9"/>
            <color indexed="81"/>
            <rFont val="Tahoma"/>
            <family val="2"/>
          </rPr>
          <t>Becky Dzingeleski:</t>
        </r>
        <r>
          <rPr>
            <sz val="9"/>
            <color indexed="81"/>
            <rFont val="Tahoma"/>
            <family val="2"/>
          </rPr>
          <t xml:space="preserve">
Per FOD is a new Unit.  Contributions began in 2018</t>
        </r>
      </text>
    </comment>
    <comment ref="UNV19" authorId="0" shapeId="0" xr:uid="{BB0E91EC-666E-4E47-92FD-4D976E3DFE43}">
      <text>
        <r>
          <rPr>
            <b/>
            <sz val="9"/>
            <color indexed="81"/>
            <rFont val="Tahoma"/>
            <family val="2"/>
          </rPr>
          <t>Becky Dzingeleski:</t>
        </r>
        <r>
          <rPr>
            <sz val="9"/>
            <color indexed="81"/>
            <rFont val="Tahoma"/>
            <family val="2"/>
          </rPr>
          <t xml:space="preserve">
Per FOD is a new Unit.  Contributions began in 2018</t>
        </r>
      </text>
    </comment>
    <comment ref="UNZ19" authorId="0" shapeId="0" xr:uid="{7CAF8B6F-A21A-4B74-A06D-F14E6A8E6619}">
      <text>
        <r>
          <rPr>
            <b/>
            <sz val="9"/>
            <color indexed="81"/>
            <rFont val="Tahoma"/>
            <family val="2"/>
          </rPr>
          <t>Becky Dzingeleski:</t>
        </r>
        <r>
          <rPr>
            <sz val="9"/>
            <color indexed="81"/>
            <rFont val="Tahoma"/>
            <family val="2"/>
          </rPr>
          <t xml:space="preserve">
Per FOD is a new Unit.  Contributions began in 2018</t>
        </r>
      </text>
    </comment>
    <comment ref="UOD19" authorId="0" shapeId="0" xr:uid="{714F27C2-203B-4106-B474-923E73614E09}">
      <text>
        <r>
          <rPr>
            <b/>
            <sz val="9"/>
            <color indexed="81"/>
            <rFont val="Tahoma"/>
            <family val="2"/>
          </rPr>
          <t>Becky Dzingeleski:</t>
        </r>
        <r>
          <rPr>
            <sz val="9"/>
            <color indexed="81"/>
            <rFont val="Tahoma"/>
            <family val="2"/>
          </rPr>
          <t xml:space="preserve">
Per FOD is a new Unit.  Contributions began in 2018</t>
        </r>
      </text>
    </comment>
    <comment ref="UOH19" authorId="0" shapeId="0" xr:uid="{362301F4-AA00-4C47-A7CE-357F167C85A8}">
      <text>
        <r>
          <rPr>
            <b/>
            <sz val="9"/>
            <color indexed="81"/>
            <rFont val="Tahoma"/>
            <family val="2"/>
          </rPr>
          <t>Becky Dzingeleski:</t>
        </r>
        <r>
          <rPr>
            <sz val="9"/>
            <color indexed="81"/>
            <rFont val="Tahoma"/>
            <family val="2"/>
          </rPr>
          <t xml:space="preserve">
Per FOD is a new Unit.  Contributions began in 2018</t>
        </r>
      </text>
    </comment>
    <comment ref="UOL19" authorId="0" shapeId="0" xr:uid="{DA6F0A51-A94D-41C3-9336-BB3CBA4E9437}">
      <text>
        <r>
          <rPr>
            <b/>
            <sz val="9"/>
            <color indexed="81"/>
            <rFont val="Tahoma"/>
            <family val="2"/>
          </rPr>
          <t>Becky Dzingeleski:</t>
        </r>
        <r>
          <rPr>
            <sz val="9"/>
            <color indexed="81"/>
            <rFont val="Tahoma"/>
            <family val="2"/>
          </rPr>
          <t xml:space="preserve">
Per FOD is a new Unit.  Contributions began in 2018</t>
        </r>
      </text>
    </comment>
    <comment ref="UOP19" authorId="0" shapeId="0" xr:uid="{9BDD817F-F7E0-46D7-8537-A3A1104B5F48}">
      <text>
        <r>
          <rPr>
            <b/>
            <sz val="9"/>
            <color indexed="81"/>
            <rFont val="Tahoma"/>
            <family val="2"/>
          </rPr>
          <t>Becky Dzingeleski:</t>
        </r>
        <r>
          <rPr>
            <sz val="9"/>
            <color indexed="81"/>
            <rFont val="Tahoma"/>
            <family val="2"/>
          </rPr>
          <t xml:space="preserve">
Per FOD is a new Unit.  Contributions began in 2018</t>
        </r>
      </text>
    </comment>
    <comment ref="UOT19" authorId="0" shapeId="0" xr:uid="{6BFCA83E-8D16-4911-A4DC-83D5184FDEDF}">
      <text>
        <r>
          <rPr>
            <b/>
            <sz val="9"/>
            <color indexed="81"/>
            <rFont val="Tahoma"/>
            <family val="2"/>
          </rPr>
          <t>Becky Dzingeleski:</t>
        </r>
        <r>
          <rPr>
            <sz val="9"/>
            <color indexed="81"/>
            <rFont val="Tahoma"/>
            <family val="2"/>
          </rPr>
          <t xml:space="preserve">
Per FOD is a new Unit.  Contributions began in 2018</t>
        </r>
      </text>
    </comment>
    <comment ref="UOX19" authorId="0" shapeId="0" xr:uid="{C9BDC3C5-846A-4CD2-BA0E-1A0C92F59171}">
      <text>
        <r>
          <rPr>
            <b/>
            <sz val="9"/>
            <color indexed="81"/>
            <rFont val="Tahoma"/>
            <family val="2"/>
          </rPr>
          <t>Becky Dzingeleski:</t>
        </r>
        <r>
          <rPr>
            <sz val="9"/>
            <color indexed="81"/>
            <rFont val="Tahoma"/>
            <family val="2"/>
          </rPr>
          <t xml:space="preserve">
Per FOD is a new Unit.  Contributions began in 2018</t>
        </r>
      </text>
    </comment>
    <comment ref="UPB19" authorId="0" shapeId="0" xr:uid="{79760D8D-58FB-4664-B2E0-151358AC6928}">
      <text>
        <r>
          <rPr>
            <b/>
            <sz val="9"/>
            <color indexed="81"/>
            <rFont val="Tahoma"/>
            <family val="2"/>
          </rPr>
          <t>Becky Dzingeleski:</t>
        </r>
        <r>
          <rPr>
            <sz val="9"/>
            <color indexed="81"/>
            <rFont val="Tahoma"/>
            <family val="2"/>
          </rPr>
          <t xml:space="preserve">
Per FOD is a new Unit.  Contributions began in 2018</t>
        </r>
      </text>
    </comment>
    <comment ref="UPF19" authorId="0" shapeId="0" xr:uid="{DB0481DF-55BB-4A23-A1C8-D4392FB16CD5}">
      <text>
        <r>
          <rPr>
            <b/>
            <sz val="9"/>
            <color indexed="81"/>
            <rFont val="Tahoma"/>
            <family val="2"/>
          </rPr>
          <t>Becky Dzingeleski:</t>
        </r>
        <r>
          <rPr>
            <sz val="9"/>
            <color indexed="81"/>
            <rFont val="Tahoma"/>
            <family val="2"/>
          </rPr>
          <t xml:space="preserve">
Per FOD is a new Unit.  Contributions began in 2018</t>
        </r>
      </text>
    </comment>
    <comment ref="UPJ19" authorId="0" shapeId="0" xr:uid="{5A14E04C-055A-43B3-88F2-C8CCB90AC605}">
      <text>
        <r>
          <rPr>
            <b/>
            <sz val="9"/>
            <color indexed="81"/>
            <rFont val="Tahoma"/>
            <family val="2"/>
          </rPr>
          <t>Becky Dzingeleski:</t>
        </r>
        <r>
          <rPr>
            <sz val="9"/>
            <color indexed="81"/>
            <rFont val="Tahoma"/>
            <family val="2"/>
          </rPr>
          <t xml:space="preserve">
Per FOD is a new Unit.  Contributions began in 2018</t>
        </r>
      </text>
    </comment>
    <comment ref="UPN19" authorId="0" shapeId="0" xr:uid="{1694E841-106F-4AAD-A72E-5464225DF800}">
      <text>
        <r>
          <rPr>
            <b/>
            <sz val="9"/>
            <color indexed="81"/>
            <rFont val="Tahoma"/>
            <family val="2"/>
          </rPr>
          <t>Becky Dzingeleski:</t>
        </r>
        <r>
          <rPr>
            <sz val="9"/>
            <color indexed="81"/>
            <rFont val="Tahoma"/>
            <family val="2"/>
          </rPr>
          <t xml:space="preserve">
Per FOD is a new Unit.  Contributions began in 2018</t>
        </r>
      </text>
    </comment>
    <comment ref="UPR19" authorId="0" shapeId="0" xr:uid="{B17070F5-E3D9-422B-9961-F6B0C90E78C1}">
      <text>
        <r>
          <rPr>
            <b/>
            <sz val="9"/>
            <color indexed="81"/>
            <rFont val="Tahoma"/>
            <family val="2"/>
          </rPr>
          <t>Becky Dzingeleski:</t>
        </r>
        <r>
          <rPr>
            <sz val="9"/>
            <color indexed="81"/>
            <rFont val="Tahoma"/>
            <family val="2"/>
          </rPr>
          <t xml:space="preserve">
Per FOD is a new Unit.  Contributions began in 2018</t>
        </r>
      </text>
    </comment>
    <comment ref="UPV19" authorId="0" shapeId="0" xr:uid="{97FE6678-AA22-4E0D-96AA-A7736AA14AA1}">
      <text>
        <r>
          <rPr>
            <b/>
            <sz val="9"/>
            <color indexed="81"/>
            <rFont val="Tahoma"/>
            <family val="2"/>
          </rPr>
          <t>Becky Dzingeleski:</t>
        </r>
        <r>
          <rPr>
            <sz val="9"/>
            <color indexed="81"/>
            <rFont val="Tahoma"/>
            <family val="2"/>
          </rPr>
          <t xml:space="preserve">
Per FOD is a new Unit.  Contributions began in 2018</t>
        </r>
      </text>
    </comment>
    <comment ref="UPZ19" authorId="0" shapeId="0" xr:uid="{E3800689-F4AC-4C0E-BD68-99A4D267496F}">
      <text>
        <r>
          <rPr>
            <b/>
            <sz val="9"/>
            <color indexed="81"/>
            <rFont val="Tahoma"/>
            <family val="2"/>
          </rPr>
          <t>Becky Dzingeleski:</t>
        </r>
        <r>
          <rPr>
            <sz val="9"/>
            <color indexed="81"/>
            <rFont val="Tahoma"/>
            <family val="2"/>
          </rPr>
          <t xml:space="preserve">
Per FOD is a new Unit.  Contributions began in 2018</t>
        </r>
      </text>
    </comment>
    <comment ref="UQD19" authorId="0" shapeId="0" xr:uid="{0E4BBDEB-EE3B-4A5C-88F4-CB4A5F4B6B14}">
      <text>
        <r>
          <rPr>
            <b/>
            <sz val="9"/>
            <color indexed="81"/>
            <rFont val="Tahoma"/>
            <family val="2"/>
          </rPr>
          <t>Becky Dzingeleski:</t>
        </r>
        <r>
          <rPr>
            <sz val="9"/>
            <color indexed="81"/>
            <rFont val="Tahoma"/>
            <family val="2"/>
          </rPr>
          <t xml:space="preserve">
Per FOD is a new Unit.  Contributions began in 2018</t>
        </r>
      </text>
    </comment>
    <comment ref="UQH19" authorId="0" shapeId="0" xr:uid="{A3DA9E57-4DAC-477D-B5AF-DC9C352ED6DA}">
      <text>
        <r>
          <rPr>
            <b/>
            <sz val="9"/>
            <color indexed="81"/>
            <rFont val="Tahoma"/>
            <family val="2"/>
          </rPr>
          <t>Becky Dzingeleski:</t>
        </r>
        <r>
          <rPr>
            <sz val="9"/>
            <color indexed="81"/>
            <rFont val="Tahoma"/>
            <family val="2"/>
          </rPr>
          <t xml:space="preserve">
Per FOD is a new Unit.  Contributions began in 2018</t>
        </r>
      </text>
    </comment>
    <comment ref="UQL19" authorId="0" shapeId="0" xr:uid="{6EAD3106-6F0C-4D91-8D28-0FC069F329AF}">
      <text>
        <r>
          <rPr>
            <b/>
            <sz val="9"/>
            <color indexed="81"/>
            <rFont val="Tahoma"/>
            <family val="2"/>
          </rPr>
          <t>Becky Dzingeleski:</t>
        </r>
        <r>
          <rPr>
            <sz val="9"/>
            <color indexed="81"/>
            <rFont val="Tahoma"/>
            <family val="2"/>
          </rPr>
          <t xml:space="preserve">
Per FOD is a new Unit.  Contributions began in 2018</t>
        </r>
      </text>
    </comment>
    <comment ref="UQP19" authorId="0" shapeId="0" xr:uid="{E903FE13-8BAA-449B-B716-1C5FC8809B0B}">
      <text>
        <r>
          <rPr>
            <b/>
            <sz val="9"/>
            <color indexed="81"/>
            <rFont val="Tahoma"/>
            <family val="2"/>
          </rPr>
          <t>Becky Dzingeleski:</t>
        </r>
        <r>
          <rPr>
            <sz val="9"/>
            <color indexed="81"/>
            <rFont val="Tahoma"/>
            <family val="2"/>
          </rPr>
          <t xml:space="preserve">
Per FOD is a new Unit.  Contributions began in 2018</t>
        </r>
      </text>
    </comment>
    <comment ref="UQT19" authorId="0" shapeId="0" xr:uid="{D65DDFAB-B077-4010-9100-0943782DD591}">
      <text>
        <r>
          <rPr>
            <b/>
            <sz val="9"/>
            <color indexed="81"/>
            <rFont val="Tahoma"/>
            <family val="2"/>
          </rPr>
          <t>Becky Dzingeleski:</t>
        </r>
        <r>
          <rPr>
            <sz val="9"/>
            <color indexed="81"/>
            <rFont val="Tahoma"/>
            <family val="2"/>
          </rPr>
          <t xml:space="preserve">
Per FOD is a new Unit.  Contributions began in 2018</t>
        </r>
      </text>
    </comment>
    <comment ref="UQX19" authorId="0" shapeId="0" xr:uid="{4BB32A44-4191-4179-91B1-65FEE99CCCBC}">
      <text>
        <r>
          <rPr>
            <b/>
            <sz val="9"/>
            <color indexed="81"/>
            <rFont val="Tahoma"/>
            <family val="2"/>
          </rPr>
          <t>Becky Dzingeleski:</t>
        </r>
        <r>
          <rPr>
            <sz val="9"/>
            <color indexed="81"/>
            <rFont val="Tahoma"/>
            <family val="2"/>
          </rPr>
          <t xml:space="preserve">
Per FOD is a new Unit.  Contributions began in 2018</t>
        </r>
      </text>
    </comment>
    <comment ref="URB19" authorId="0" shapeId="0" xr:uid="{5B25DC56-536F-4687-B404-340F53ABDC1D}">
      <text>
        <r>
          <rPr>
            <b/>
            <sz val="9"/>
            <color indexed="81"/>
            <rFont val="Tahoma"/>
            <family val="2"/>
          </rPr>
          <t>Becky Dzingeleski:</t>
        </r>
        <r>
          <rPr>
            <sz val="9"/>
            <color indexed="81"/>
            <rFont val="Tahoma"/>
            <family val="2"/>
          </rPr>
          <t xml:space="preserve">
Per FOD is a new Unit.  Contributions began in 2018</t>
        </r>
      </text>
    </comment>
    <comment ref="URF19" authorId="0" shapeId="0" xr:uid="{F0C3FE0F-BAE0-4722-83E6-EC3DE5436B8F}">
      <text>
        <r>
          <rPr>
            <b/>
            <sz val="9"/>
            <color indexed="81"/>
            <rFont val="Tahoma"/>
            <family val="2"/>
          </rPr>
          <t>Becky Dzingeleski:</t>
        </r>
        <r>
          <rPr>
            <sz val="9"/>
            <color indexed="81"/>
            <rFont val="Tahoma"/>
            <family val="2"/>
          </rPr>
          <t xml:space="preserve">
Per FOD is a new Unit.  Contributions began in 2018</t>
        </r>
      </text>
    </comment>
    <comment ref="URJ19" authorId="0" shapeId="0" xr:uid="{03DE0A8A-CBDA-4989-92EC-CF37110DAED6}">
      <text>
        <r>
          <rPr>
            <b/>
            <sz val="9"/>
            <color indexed="81"/>
            <rFont val="Tahoma"/>
            <family val="2"/>
          </rPr>
          <t>Becky Dzingeleski:</t>
        </r>
        <r>
          <rPr>
            <sz val="9"/>
            <color indexed="81"/>
            <rFont val="Tahoma"/>
            <family val="2"/>
          </rPr>
          <t xml:space="preserve">
Per FOD is a new Unit.  Contributions began in 2018</t>
        </r>
      </text>
    </comment>
    <comment ref="URN19" authorId="0" shapeId="0" xr:uid="{5A40FD9D-28F7-402F-99AF-6E281551F28C}">
      <text>
        <r>
          <rPr>
            <b/>
            <sz val="9"/>
            <color indexed="81"/>
            <rFont val="Tahoma"/>
            <family val="2"/>
          </rPr>
          <t>Becky Dzingeleski:</t>
        </r>
        <r>
          <rPr>
            <sz val="9"/>
            <color indexed="81"/>
            <rFont val="Tahoma"/>
            <family val="2"/>
          </rPr>
          <t xml:space="preserve">
Per FOD is a new Unit.  Contributions began in 2018</t>
        </r>
      </text>
    </comment>
    <comment ref="URR19" authorId="0" shapeId="0" xr:uid="{4DC643FD-27AB-45E5-8BE6-65FF3D832E65}">
      <text>
        <r>
          <rPr>
            <b/>
            <sz val="9"/>
            <color indexed="81"/>
            <rFont val="Tahoma"/>
            <family val="2"/>
          </rPr>
          <t>Becky Dzingeleski:</t>
        </r>
        <r>
          <rPr>
            <sz val="9"/>
            <color indexed="81"/>
            <rFont val="Tahoma"/>
            <family val="2"/>
          </rPr>
          <t xml:space="preserve">
Per FOD is a new Unit.  Contributions began in 2018</t>
        </r>
      </text>
    </comment>
    <comment ref="URV19" authorId="0" shapeId="0" xr:uid="{EA9D9B20-7472-43AF-8E6F-331D383FF10F}">
      <text>
        <r>
          <rPr>
            <b/>
            <sz val="9"/>
            <color indexed="81"/>
            <rFont val="Tahoma"/>
            <family val="2"/>
          </rPr>
          <t>Becky Dzingeleski:</t>
        </r>
        <r>
          <rPr>
            <sz val="9"/>
            <color indexed="81"/>
            <rFont val="Tahoma"/>
            <family val="2"/>
          </rPr>
          <t xml:space="preserve">
Per FOD is a new Unit.  Contributions began in 2018</t>
        </r>
      </text>
    </comment>
    <comment ref="URZ19" authorId="0" shapeId="0" xr:uid="{8C3483F3-AA6E-4A1F-94D5-1FAB8607B4CF}">
      <text>
        <r>
          <rPr>
            <b/>
            <sz val="9"/>
            <color indexed="81"/>
            <rFont val="Tahoma"/>
            <family val="2"/>
          </rPr>
          <t>Becky Dzingeleski:</t>
        </r>
        <r>
          <rPr>
            <sz val="9"/>
            <color indexed="81"/>
            <rFont val="Tahoma"/>
            <family val="2"/>
          </rPr>
          <t xml:space="preserve">
Per FOD is a new Unit.  Contributions began in 2018</t>
        </r>
      </text>
    </comment>
    <comment ref="USD19" authorId="0" shapeId="0" xr:uid="{24362C61-9CB0-4913-9F53-6FDDEB208F1A}">
      <text>
        <r>
          <rPr>
            <b/>
            <sz val="9"/>
            <color indexed="81"/>
            <rFont val="Tahoma"/>
            <family val="2"/>
          </rPr>
          <t>Becky Dzingeleski:</t>
        </r>
        <r>
          <rPr>
            <sz val="9"/>
            <color indexed="81"/>
            <rFont val="Tahoma"/>
            <family val="2"/>
          </rPr>
          <t xml:space="preserve">
Per FOD is a new Unit.  Contributions began in 2018</t>
        </r>
      </text>
    </comment>
    <comment ref="USH19" authorId="0" shapeId="0" xr:uid="{AA162D72-56F5-4114-9333-6C21523FA367}">
      <text>
        <r>
          <rPr>
            <b/>
            <sz val="9"/>
            <color indexed="81"/>
            <rFont val="Tahoma"/>
            <family val="2"/>
          </rPr>
          <t>Becky Dzingeleski:</t>
        </r>
        <r>
          <rPr>
            <sz val="9"/>
            <color indexed="81"/>
            <rFont val="Tahoma"/>
            <family val="2"/>
          </rPr>
          <t xml:space="preserve">
Per FOD is a new Unit.  Contributions began in 2018</t>
        </r>
      </text>
    </comment>
    <comment ref="USL19" authorId="0" shapeId="0" xr:uid="{85642300-5F1C-4C06-A303-80BC61D49A13}">
      <text>
        <r>
          <rPr>
            <b/>
            <sz val="9"/>
            <color indexed="81"/>
            <rFont val="Tahoma"/>
            <family val="2"/>
          </rPr>
          <t>Becky Dzingeleski:</t>
        </r>
        <r>
          <rPr>
            <sz val="9"/>
            <color indexed="81"/>
            <rFont val="Tahoma"/>
            <family val="2"/>
          </rPr>
          <t xml:space="preserve">
Per FOD is a new Unit.  Contributions began in 2018</t>
        </r>
      </text>
    </comment>
    <comment ref="USP19" authorId="0" shapeId="0" xr:uid="{188AC7A9-D3D2-468B-BE84-DEAAAC1E8D23}">
      <text>
        <r>
          <rPr>
            <b/>
            <sz val="9"/>
            <color indexed="81"/>
            <rFont val="Tahoma"/>
            <family val="2"/>
          </rPr>
          <t>Becky Dzingeleski:</t>
        </r>
        <r>
          <rPr>
            <sz val="9"/>
            <color indexed="81"/>
            <rFont val="Tahoma"/>
            <family val="2"/>
          </rPr>
          <t xml:space="preserve">
Per FOD is a new Unit.  Contributions began in 2018</t>
        </r>
      </text>
    </comment>
    <comment ref="UST19" authorId="0" shapeId="0" xr:uid="{845DDE6D-BAC1-4CB5-A8E2-374194B4EAD5}">
      <text>
        <r>
          <rPr>
            <b/>
            <sz val="9"/>
            <color indexed="81"/>
            <rFont val="Tahoma"/>
            <family val="2"/>
          </rPr>
          <t>Becky Dzingeleski:</t>
        </r>
        <r>
          <rPr>
            <sz val="9"/>
            <color indexed="81"/>
            <rFont val="Tahoma"/>
            <family val="2"/>
          </rPr>
          <t xml:space="preserve">
Per FOD is a new Unit.  Contributions began in 2018</t>
        </r>
      </text>
    </comment>
    <comment ref="USX19" authorId="0" shapeId="0" xr:uid="{C2BF4599-2121-40E0-AE56-47F727F2405B}">
      <text>
        <r>
          <rPr>
            <b/>
            <sz val="9"/>
            <color indexed="81"/>
            <rFont val="Tahoma"/>
            <family val="2"/>
          </rPr>
          <t>Becky Dzingeleski:</t>
        </r>
        <r>
          <rPr>
            <sz val="9"/>
            <color indexed="81"/>
            <rFont val="Tahoma"/>
            <family val="2"/>
          </rPr>
          <t xml:space="preserve">
Per FOD is a new Unit.  Contributions began in 2018</t>
        </r>
      </text>
    </comment>
    <comment ref="UTB19" authorId="0" shapeId="0" xr:uid="{E4488F83-79FB-4505-AC23-FB9F62206B22}">
      <text>
        <r>
          <rPr>
            <b/>
            <sz val="9"/>
            <color indexed="81"/>
            <rFont val="Tahoma"/>
            <family val="2"/>
          </rPr>
          <t>Becky Dzingeleski:</t>
        </r>
        <r>
          <rPr>
            <sz val="9"/>
            <color indexed="81"/>
            <rFont val="Tahoma"/>
            <family val="2"/>
          </rPr>
          <t xml:space="preserve">
Per FOD is a new Unit.  Contributions began in 2018</t>
        </r>
      </text>
    </comment>
    <comment ref="UTF19" authorId="0" shapeId="0" xr:uid="{D74AB7E4-6311-4EB3-AE19-E888FDAA6946}">
      <text>
        <r>
          <rPr>
            <b/>
            <sz val="9"/>
            <color indexed="81"/>
            <rFont val="Tahoma"/>
            <family val="2"/>
          </rPr>
          <t>Becky Dzingeleski:</t>
        </r>
        <r>
          <rPr>
            <sz val="9"/>
            <color indexed="81"/>
            <rFont val="Tahoma"/>
            <family val="2"/>
          </rPr>
          <t xml:space="preserve">
Per FOD is a new Unit.  Contributions began in 2018</t>
        </r>
      </text>
    </comment>
    <comment ref="UTJ19" authorId="0" shapeId="0" xr:uid="{77FAA7A9-DBAE-4D73-BA66-5EAA8DF08D32}">
      <text>
        <r>
          <rPr>
            <b/>
            <sz val="9"/>
            <color indexed="81"/>
            <rFont val="Tahoma"/>
            <family val="2"/>
          </rPr>
          <t>Becky Dzingeleski:</t>
        </r>
        <r>
          <rPr>
            <sz val="9"/>
            <color indexed="81"/>
            <rFont val="Tahoma"/>
            <family val="2"/>
          </rPr>
          <t xml:space="preserve">
Per FOD is a new Unit.  Contributions began in 2018</t>
        </r>
      </text>
    </comment>
    <comment ref="UTN19" authorId="0" shapeId="0" xr:uid="{23423558-A1CC-4079-A6A5-2103CC2C657C}">
      <text>
        <r>
          <rPr>
            <b/>
            <sz val="9"/>
            <color indexed="81"/>
            <rFont val="Tahoma"/>
            <family val="2"/>
          </rPr>
          <t>Becky Dzingeleski:</t>
        </r>
        <r>
          <rPr>
            <sz val="9"/>
            <color indexed="81"/>
            <rFont val="Tahoma"/>
            <family val="2"/>
          </rPr>
          <t xml:space="preserve">
Per FOD is a new Unit.  Contributions began in 2018</t>
        </r>
      </text>
    </comment>
    <comment ref="UTR19" authorId="0" shapeId="0" xr:uid="{49965475-EBCD-487B-8FE6-A6E34450A04D}">
      <text>
        <r>
          <rPr>
            <b/>
            <sz val="9"/>
            <color indexed="81"/>
            <rFont val="Tahoma"/>
            <family val="2"/>
          </rPr>
          <t>Becky Dzingeleski:</t>
        </r>
        <r>
          <rPr>
            <sz val="9"/>
            <color indexed="81"/>
            <rFont val="Tahoma"/>
            <family val="2"/>
          </rPr>
          <t xml:space="preserve">
Per FOD is a new Unit.  Contributions began in 2018</t>
        </r>
      </text>
    </comment>
    <comment ref="UTV19" authorId="0" shapeId="0" xr:uid="{CEFAEDF0-DF47-455D-852F-2CE7B00622CD}">
      <text>
        <r>
          <rPr>
            <b/>
            <sz val="9"/>
            <color indexed="81"/>
            <rFont val="Tahoma"/>
            <family val="2"/>
          </rPr>
          <t>Becky Dzingeleski:</t>
        </r>
        <r>
          <rPr>
            <sz val="9"/>
            <color indexed="81"/>
            <rFont val="Tahoma"/>
            <family val="2"/>
          </rPr>
          <t xml:space="preserve">
Per FOD is a new Unit.  Contributions began in 2018</t>
        </r>
      </text>
    </comment>
    <comment ref="UTZ19" authorId="0" shapeId="0" xr:uid="{E4D97FF5-E8E5-45E0-851D-F98EEE9D4D51}">
      <text>
        <r>
          <rPr>
            <b/>
            <sz val="9"/>
            <color indexed="81"/>
            <rFont val="Tahoma"/>
            <family val="2"/>
          </rPr>
          <t>Becky Dzingeleski:</t>
        </r>
        <r>
          <rPr>
            <sz val="9"/>
            <color indexed="81"/>
            <rFont val="Tahoma"/>
            <family val="2"/>
          </rPr>
          <t xml:space="preserve">
Per FOD is a new Unit.  Contributions began in 2018</t>
        </r>
      </text>
    </comment>
    <comment ref="UUD19" authorId="0" shapeId="0" xr:uid="{1496C69E-C95D-4094-B5C0-64DEBEAA5FAD}">
      <text>
        <r>
          <rPr>
            <b/>
            <sz val="9"/>
            <color indexed="81"/>
            <rFont val="Tahoma"/>
            <family val="2"/>
          </rPr>
          <t>Becky Dzingeleski:</t>
        </r>
        <r>
          <rPr>
            <sz val="9"/>
            <color indexed="81"/>
            <rFont val="Tahoma"/>
            <family val="2"/>
          </rPr>
          <t xml:space="preserve">
Per FOD is a new Unit.  Contributions began in 2018</t>
        </r>
      </text>
    </comment>
    <comment ref="UUH19" authorId="0" shapeId="0" xr:uid="{584609BE-BFD0-4907-A849-9D1F444ADECB}">
      <text>
        <r>
          <rPr>
            <b/>
            <sz val="9"/>
            <color indexed="81"/>
            <rFont val="Tahoma"/>
            <family val="2"/>
          </rPr>
          <t>Becky Dzingeleski:</t>
        </r>
        <r>
          <rPr>
            <sz val="9"/>
            <color indexed="81"/>
            <rFont val="Tahoma"/>
            <family val="2"/>
          </rPr>
          <t xml:space="preserve">
Per FOD is a new Unit.  Contributions began in 2018</t>
        </r>
      </text>
    </comment>
    <comment ref="UUL19" authorId="0" shapeId="0" xr:uid="{7227EDF4-33C2-48F5-944F-D563E91E6BB0}">
      <text>
        <r>
          <rPr>
            <b/>
            <sz val="9"/>
            <color indexed="81"/>
            <rFont val="Tahoma"/>
            <family val="2"/>
          </rPr>
          <t>Becky Dzingeleski:</t>
        </r>
        <r>
          <rPr>
            <sz val="9"/>
            <color indexed="81"/>
            <rFont val="Tahoma"/>
            <family val="2"/>
          </rPr>
          <t xml:space="preserve">
Per FOD is a new Unit.  Contributions began in 2018</t>
        </r>
      </text>
    </comment>
    <comment ref="UUP19" authorId="0" shapeId="0" xr:uid="{BBB68BF9-73CA-451F-9E32-91EFB79C9B61}">
      <text>
        <r>
          <rPr>
            <b/>
            <sz val="9"/>
            <color indexed="81"/>
            <rFont val="Tahoma"/>
            <family val="2"/>
          </rPr>
          <t>Becky Dzingeleski:</t>
        </r>
        <r>
          <rPr>
            <sz val="9"/>
            <color indexed="81"/>
            <rFont val="Tahoma"/>
            <family val="2"/>
          </rPr>
          <t xml:space="preserve">
Per FOD is a new Unit.  Contributions began in 2018</t>
        </r>
      </text>
    </comment>
    <comment ref="UUT19" authorId="0" shapeId="0" xr:uid="{3337BE81-6A3C-4918-BE3A-AAD1BEC9DDB8}">
      <text>
        <r>
          <rPr>
            <b/>
            <sz val="9"/>
            <color indexed="81"/>
            <rFont val="Tahoma"/>
            <family val="2"/>
          </rPr>
          <t>Becky Dzingeleski:</t>
        </r>
        <r>
          <rPr>
            <sz val="9"/>
            <color indexed="81"/>
            <rFont val="Tahoma"/>
            <family val="2"/>
          </rPr>
          <t xml:space="preserve">
Per FOD is a new Unit.  Contributions began in 2018</t>
        </r>
      </text>
    </comment>
    <comment ref="UUX19" authorId="0" shapeId="0" xr:uid="{2473029A-DD8C-468E-8886-7993A274CAA8}">
      <text>
        <r>
          <rPr>
            <b/>
            <sz val="9"/>
            <color indexed="81"/>
            <rFont val="Tahoma"/>
            <family val="2"/>
          </rPr>
          <t>Becky Dzingeleski:</t>
        </r>
        <r>
          <rPr>
            <sz val="9"/>
            <color indexed="81"/>
            <rFont val="Tahoma"/>
            <family val="2"/>
          </rPr>
          <t xml:space="preserve">
Per FOD is a new Unit.  Contributions began in 2018</t>
        </r>
      </text>
    </comment>
    <comment ref="UVB19" authorId="0" shapeId="0" xr:uid="{1B6D0D80-3523-43E2-95AE-95BD8409B98F}">
      <text>
        <r>
          <rPr>
            <b/>
            <sz val="9"/>
            <color indexed="81"/>
            <rFont val="Tahoma"/>
            <family val="2"/>
          </rPr>
          <t>Becky Dzingeleski:</t>
        </r>
        <r>
          <rPr>
            <sz val="9"/>
            <color indexed="81"/>
            <rFont val="Tahoma"/>
            <family val="2"/>
          </rPr>
          <t xml:space="preserve">
Per FOD is a new Unit.  Contributions began in 2018</t>
        </r>
      </text>
    </comment>
    <comment ref="UVF19" authorId="0" shapeId="0" xr:uid="{02747572-10F0-49CE-8667-E8E5F04BCBC6}">
      <text>
        <r>
          <rPr>
            <b/>
            <sz val="9"/>
            <color indexed="81"/>
            <rFont val="Tahoma"/>
            <family val="2"/>
          </rPr>
          <t>Becky Dzingeleski:</t>
        </r>
        <r>
          <rPr>
            <sz val="9"/>
            <color indexed="81"/>
            <rFont val="Tahoma"/>
            <family val="2"/>
          </rPr>
          <t xml:space="preserve">
Per FOD is a new Unit.  Contributions began in 2018</t>
        </r>
      </text>
    </comment>
    <comment ref="UVJ19" authorId="0" shapeId="0" xr:uid="{5EBBFADE-E792-412F-8DCC-0B960FC7C981}">
      <text>
        <r>
          <rPr>
            <b/>
            <sz val="9"/>
            <color indexed="81"/>
            <rFont val="Tahoma"/>
            <family val="2"/>
          </rPr>
          <t>Becky Dzingeleski:</t>
        </r>
        <r>
          <rPr>
            <sz val="9"/>
            <color indexed="81"/>
            <rFont val="Tahoma"/>
            <family val="2"/>
          </rPr>
          <t xml:space="preserve">
Per FOD is a new Unit.  Contributions began in 2018</t>
        </r>
      </text>
    </comment>
    <comment ref="UVN19" authorId="0" shapeId="0" xr:uid="{C8F97688-48BF-472D-93F5-CE848FF53485}">
      <text>
        <r>
          <rPr>
            <b/>
            <sz val="9"/>
            <color indexed="81"/>
            <rFont val="Tahoma"/>
            <family val="2"/>
          </rPr>
          <t>Becky Dzingeleski:</t>
        </r>
        <r>
          <rPr>
            <sz val="9"/>
            <color indexed="81"/>
            <rFont val="Tahoma"/>
            <family val="2"/>
          </rPr>
          <t xml:space="preserve">
Per FOD is a new Unit.  Contributions began in 2018</t>
        </r>
      </text>
    </comment>
    <comment ref="UVR19" authorId="0" shapeId="0" xr:uid="{4BDF0770-979C-4AE3-8FF4-E0E74A1E3C75}">
      <text>
        <r>
          <rPr>
            <b/>
            <sz val="9"/>
            <color indexed="81"/>
            <rFont val="Tahoma"/>
            <family val="2"/>
          </rPr>
          <t>Becky Dzingeleski:</t>
        </r>
        <r>
          <rPr>
            <sz val="9"/>
            <color indexed="81"/>
            <rFont val="Tahoma"/>
            <family val="2"/>
          </rPr>
          <t xml:space="preserve">
Per FOD is a new Unit.  Contributions began in 2018</t>
        </r>
      </text>
    </comment>
    <comment ref="UVV19" authorId="0" shapeId="0" xr:uid="{A29B4AFF-BA53-4225-B7A4-8CFEACDF76C4}">
      <text>
        <r>
          <rPr>
            <b/>
            <sz val="9"/>
            <color indexed="81"/>
            <rFont val="Tahoma"/>
            <family val="2"/>
          </rPr>
          <t>Becky Dzingeleski:</t>
        </r>
        <r>
          <rPr>
            <sz val="9"/>
            <color indexed="81"/>
            <rFont val="Tahoma"/>
            <family val="2"/>
          </rPr>
          <t xml:space="preserve">
Per FOD is a new Unit.  Contributions began in 2018</t>
        </r>
      </text>
    </comment>
    <comment ref="UVZ19" authorId="0" shapeId="0" xr:uid="{1E74BDB0-4B8A-44BC-8757-2B714A2D7F78}">
      <text>
        <r>
          <rPr>
            <b/>
            <sz val="9"/>
            <color indexed="81"/>
            <rFont val="Tahoma"/>
            <family val="2"/>
          </rPr>
          <t>Becky Dzingeleski:</t>
        </r>
        <r>
          <rPr>
            <sz val="9"/>
            <color indexed="81"/>
            <rFont val="Tahoma"/>
            <family val="2"/>
          </rPr>
          <t xml:space="preserve">
Per FOD is a new Unit.  Contributions began in 2018</t>
        </r>
      </text>
    </comment>
    <comment ref="UWD19" authorId="0" shapeId="0" xr:uid="{6EA43637-CD00-4855-BBE7-5D03363F1F91}">
      <text>
        <r>
          <rPr>
            <b/>
            <sz val="9"/>
            <color indexed="81"/>
            <rFont val="Tahoma"/>
            <family val="2"/>
          </rPr>
          <t>Becky Dzingeleski:</t>
        </r>
        <r>
          <rPr>
            <sz val="9"/>
            <color indexed="81"/>
            <rFont val="Tahoma"/>
            <family val="2"/>
          </rPr>
          <t xml:space="preserve">
Per FOD is a new Unit.  Contributions began in 2018</t>
        </r>
      </text>
    </comment>
    <comment ref="UWH19" authorId="0" shapeId="0" xr:uid="{2DA6465A-B884-4A4E-ACBD-E2F2E6F6D18E}">
      <text>
        <r>
          <rPr>
            <b/>
            <sz val="9"/>
            <color indexed="81"/>
            <rFont val="Tahoma"/>
            <family val="2"/>
          </rPr>
          <t>Becky Dzingeleski:</t>
        </r>
        <r>
          <rPr>
            <sz val="9"/>
            <color indexed="81"/>
            <rFont val="Tahoma"/>
            <family val="2"/>
          </rPr>
          <t xml:space="preserve">
Per FOD is a new Unit.  Contributions began in 2018</t>
        </r>
      </text>
    </comment>
    <comment ref="UWL19" authorId="0" shapeId="0" xr:uid="{7E8567E7-CE0D-4802-B2D8-0B2539347D23}">
      <text>
        <r>
          <rPr>
            <b/>
            <sz val="9"/>
            <color indexed="81"/>
            <rFont val="Tahoma"/>
            <family val="2"/>
          </rPr>
          <t>Becky Dzingeleski:</t>
        </r>
        <r>
          <rPr>
            <sz val="9"/>
            <color indexed="81"/>
            <rFont val="Tahoma"/>
            <family val="2"/>
          </rPr>
          <t xml:space="preserve">
Per FOD is a new Unit.  Contributions began in 2018</t>
        </r>
      </text>
    </comment>
    <comment ref="UWP19" authorId="0" shapeId="0" xr:uid="{0E07134D-2D83-478E-90AD-E03E185DBF43}">
      <text>
        <r>
          <rPr>
            <b/>
            <sz val="9"/>
            <color indexed="81"/>
            <rFont val="Tahoma"/>
            <family val="2"/>
          </rPr>
          <t>Becky Dzingeleski:</t>
        </r>
        <r>
          <rPr>
            <sz val="9"/>
            <color indexed="81"/>
            <rFont val="Tahoma"/>
            <family val="2"/>
          </rPr>
          <t xml:space="preserve">
Per FOD is a new Unit.  Contributions began in 2018</t>
        </r>
      </text>
    </comment>
    <comment ref="UWT19" authorId="0" shapeId="0" xr:uid="{47DA58CC-E9EB-48B2-820F-F281B1C4C918}">
      <text>
        <r>
          <rPr>
            <b/>
            <sz val="9"/>
            <color indexed="81"/>
            <rFont val="Tahoma"/>
            <family val="2"/>
          </rPr>
          <t>Becky Dzingeleski:</t>
        </r>
        <r>
          <rPr>
            <sz val="9"/>
            <color indexed="81"/>
            <rFont val="Tahoma"/>
            <family val="2"/>
          </rPr>
          <t xml:space="preserve">
Per FOD is a new Unit.  Contributions began in 2018</t>
        </r>
      </text>
    </comment>
    <comment ref="UWX19" authorId="0" shapeId="0" xr:uid="{809EBF4D-1E23-4909-B8DD-927C1EF5DCF4}">
      <text>
        <r>
          <rPr>
            <b/>
            <sz val="9"/>
            <color indexed="81"/>
            <rFont val="Tahoma"/>
            <family val="2"/>
          </rPr>
          <t>Becky Dzingeleski:</t>
        </r>
        <r>
          <rPr>
            <sz val="9"/>
            <color indexed="81"/>
            <rFont val="Tahoma"/>
            <family val="2"/>
          </rPr>
          <t xml:space="preserve">
Per FOD is a new Unit.  Contributions began in 2018</t>
        </r>
      </text>
    </comment>
    <comment ref="UXB19" authorId="0" shapeId="0" xr:uid="{A5D02E47-9BDC-47E4-82B6-7E31E5F56AF8}">
      <text>
        <r>
          <rPr>
            <b/>
            <sz val="9"/>
            <color indexed="81"/>
            <rFont val="Tahoma"/>
            <family val="2"/>
          </rPr>
          <t>Becky Dzingeleski:</t>
        </r>
        <r>
          <rPr>
            <sz val="9"/>
            <color indexed="81"/>
            <rFont val="Tahoma"/>
            <family val="2"/>
          </rPr>
          <t xml:space="preserve">
Per FOD is a new Unit.  Contributions began in 2018</t>
        </r>
      </text>
    </comment>
    <comment ref="UXF19" authorId="0" shapeId="0" xr:uid="{1834943E-C591-49CE-BC59-B6605665A662}">
      <text>
        <r>
          <rPr>
            <b/>
            <sz val="9"/>
            <color indexed="81"/>
            <rFont val="Tahoma"/>
            <family val="2"/>
          </rPr>
          <t>Becky Dzingeleski:</t>
        </r>
        <r>
          <rPr>
            <sz val="9"/>
            <color indexed="81"/>
            <rFont val="Tahoma"/>
            <family val="2"/>
          </rPr>
          <t xml:space="preserve">
Per FOD is a new Unit.  Contributions began in 2018</t>
        </r>
      </text>
    </comment>
    <comment ref="UXJ19" authorId="0" shapeId="0" xr:uid="{DBE0BC02-6E7E-4308-A3D1-E882352FC2DA}">
      <text>
        <r>
          <rPr>
            <b/>
            <sz val="9"/>
            <color indexed="81"/>
            <rFont val="Tahoma"/>
            <family val="2"/>
          </rPr>
          <t>Becky Dzingeleski:</t>
        </r>
        <r>
          <rPr>
            <sz val="9"/>
            <color indexed="81"/>
            <rFont val="Tahoma"/>
            <family val="2"/>
          </rPr>
          <t xml:space="preserve">
Per FOD is a new Unit.  Contributions began in 2018</t>
        </r>
      </text>
    </comment>
    <comment ref="UXN19" authorId="0" shapeId="0" xr:uid="{6130268D-4F5B-49FD-95C7-2C51DA7FCF9C}">
      <text>
        <r>
          <rPr>
            <b/>
            <sz val="9"/>
            <color indexed="81"/>
            <rFont val="Tahoma"/>
            <family val="2"/>
          </rPr>
          <t>Becky Dzingeleski:</t>
        </r>
        <r>
          <rPr>
            <sz val="9"/>
            <color indexed="81"/>
            <rFont val="Tahoma"/>
            <family val="2"/>
          </rPr>
          <t xml:space="preserve">
Per FOD is a new Unit.  Contributions began in 2018</t>
        </r>
      </text>
    </comment>
    <comment ref="UXR19" authorId="0" shapeId="0" xr:uid="{106231AC-3DED-45CB-B6C2-3706662DCE5F}">
      <text>
        <r>
          <rPr>
            <b/>
            <sz val="9"/>
            <color indexed="81"/>
            <rFont val="Tahoma"/>
            <family val="2"/>
          </rPr>
          <t>Becky Dzingeleski:</t>
        </r>
        <r>
          <rPr>
            <sz val="9"/>
            <color indexed="81"/>
            <rFont val="Tahoma"/>
            <family val="2"/>
          </rPr>
          <t xml:space="preserve">
Per FOD is a new Unit.  Contributions began in 2018</t>
        </r>
      </text>
    </comment>
    <comment ref="UXV19" authorId="0" shapeId="0" xr:uid="{005288D4-F79A-4C7A-9BB6-2979DAB1934A}">
      <text>
        <r>
          <rPr>
            <b/>
            <sz val="9"/>
            <color indexed="81"/>
            <rFont val="Tahoma"/>
            <family val="2"/>
          </rPr>
          <t>Becky Dzingeleski:</t>
        </r>
        <r>
          <rPr>
            <sz val="9"/>
            <color indexed="81"/>
            <rFont val="Tahoma"/>
            <family val="2"/>
          </rPr>
          <t xml:space="preserve">
Per FOD is a new Unit.  Contributions began in 2018</t>
        </r>
      </text>
    </comment>
    <comment ref="UXZ19" authorId="0" shapeId="0" xr:uid="{B2C46876-D293-418C-B73A-397179975A5F}">
      <text>
        <r>
          <rPr>
            <b/>
            <sz val="9"/>
            <color indexed="81"/>
            <rFont val="Tahoma"/>
            <family val="2"/>
          </rPr>
          <t>Becky Dzingeleski:</t>
        </r>
        <r>
          <rPr>
            <sz val="9"/>
            <color indexed="81"/>
            <rFont val="Tahoma"/>
            <family val="2"/>
          </rPr>
          <t xml:space="preserve">
Per FOD is a new Unit.  Contributions began in 2018</t>
        </r>
      </text>
    </comment>
    <comment ref="UYD19" authorId="0" shapeId="0" xr:uid="{FDBB4241-A756-44C2-B200-4CB0F40C2EB5}">
      <text>
        <r>
          <rPr>
            <b/>
            <sz val="9"/>
            <color indexed="81"/>
            <rFont val="Tahoma"/>
            <family val="2"/>
          </rPr>
          <t>Becky Dzingeleski:</t>
        </r>
        <r>
          <rPr>
            <sz val="9"/>
            <color indexed="81"/>
            <rFont val="Tahoma"/>
            <family val="2"/>
          </rPr>
          <t xml:space="preserve">
Per FOD is a new Unit.  Contributions began in 2018</t>
        </r>
      </text>
    </comment>
    <comment ref="UYH19" authorId="0" shapeId="0" xr:uid="{12626037-4A9B-42A7-B196-9341568FD1E4}">
      <text>
        <r>
          <rPr>
            <b/>
            <sz val="9"/>
            <color indexed="81"/>
            <rFont val="Tahoma"/>
            <family val="2"/>
          </rPr>
          <t>Becky Dzingeleski:</t>
        </r>
        <r>
          <rPr>
            <sz val="9"/>
            <color indexed="81"/>
            <rFont val="Tahoma"/>
            <family val="2"/>
          </rPr>
          <t xml:space="preserve">
Per FOD is a new Unit.  Contributions began in 2018</t>
        </r>
      </text>
    </comment>
    <comment ref="UYL19" authorId="0" shapeId="0" xr:uid="{C681E97D-E572-4CFB-ADDD-BBB0173EEDCF}">
      <text>
        <r>
          <rPr>
            <b/>
            <sz val="9"/>
            <color indexed="81"/>
            <rFont val="Tahoma"/>
            <family val="2"/>
          </rPr>
          <t>Becky Dzingeleski:</t>
        </r>
        <r>
          <rPr>
            <sz val="9"/>
            <color indexed="81"/>
            <rFont val="Tahoma"/>
            <family val="2"/>
          </rPr>
          <t xml:space="preserve">
Per FOD is a new Unit.  Contributions began in 2018</t>
        </r>
      </text>
    </comment>
    <comment ref="UYP19" authorId="0" shapeId="0" xr:uid="{E556D083-4F4E-4DC5-A388-3A383746DB48}">
      <text>
        <r>
          <rPr>
            <b/>
            <sz val="9"/>
            <color indexed="81"/>
            <rFont val="Tahoma"/>
            <family val="2"/>
          </rPr>
          <t>Becky Dzingeleski:</t>
        </r>
        <r>
          <rPr>
            <sz val="9"/>
            <color indexed="81"/>
            <rFont val="Tahoma"/>
            <family val="2"/>
          </rPr>
          <t xml:space="preserve">
Per FOD is a new Unit.  Contributions began in 2018</t>
        </r>
      </text>
    </comment>
    <comment ref="UYT19" authorId="0" shapeId="0" xr:uid="{AEECD043-F7EE-4069-87DC-0CE4F94DF9E7}">
      <text>
        <r>
          <rPr>
            <b/>
            <sz val="9"/>
            <color indexed="81"/>
            <rFont val="Tahoma"/>
            <family val="2"/>
          </rPr>
          <t>Becky Dzingeleski:</t>
        </r>
        <r>
          <rPr>
            <sz val="9"/>
            <color indexed="81"/>
            <rFont val="Tahoma"/>
            <family val="2"/>
          </rPr>
          <t xml:space="preserve">
Per FOD is a new Unit.  Contributions began in 2018</t>
        </r>
      </text>
    </comment>
    <comment ref="UYX19" authorId="0" shapeId="0" xr:uid="{B0756791-1D92-46E6-994D-823BC63E331F}">
      <text>
        <r>
          <rPr>
            <b/>
            <sz val="9"/>
            <color indexed="81"/>
            <rFont val="Tahoma"/>
            <family val="2"/>
          </rPr>
          <t>Becky Dzingeleski:</t>
        </r>
        <r>
          <rPr>
            <sz val="9"/>
            <color indexed="81"/>
            <rFont val="Tahoma"/>
            <family val="2"/>
          </rPr>
          <t xml:space="preserve">
Per FOD is a new Unit.  Contributions began in 2018</t>
        </r>
      </text>
    </comment>
    <comment ref="UZB19" authorId="0" shapeId="0" xr:uid="{A8E43AF4-71A2-4571-9BFF-BA45A7A899A6}">
      <text>
        <r>
          <rPr>
            <b/>
            <sz val="9"/>
            <color indexed="81"/>
            <rFont val="Tahoma"/>
            <family val="2"/>
          </rPr>
          <t>Becky Dzingeleski:</t>
        </r>
        <r>
          <rPr>
            <sz val="9"/>
            <color indexed="81"/>
            <rFont val="Tahoma"/>
            <family val="2"/>
          </rPr>
          <t xml:space="preserve">
Per FOD is a new Unit.  Contributions began in 2018</t>
        </r>
      </text>
    </comment>
    <comment ref="UZF19" authorId="0" shapeId="0" xr:uid="{50409ACC-3B84-42C2-BBC3-159863E15734}">
      <text>
        <r>
          <rPr>
            <b/>
            <sz val="9"/>
            <color indexed="81"/>
            <rFont val="Tahoma"/>
            <family val="2"/>
          </rPr>
          <t>Becky Dzingeleski:</t>
        </r>
        <r>
          <rPr>
            <sz val="9"/>
            <color indexed="81"/>
            <rFont val="Tahoma"/>
            <family val="2"/>
          </rPr>
          <t xml:space="preserve">
Per FOD is a new Unit.  Contributions began in 2018</t>
        </r>
      </text>
    </comment>
    <comment ref="UZJ19" authorId="0" shapeId="0" xr:uid="{B6D426F5-AD20-4D1F-8811-A31E8E5A001D}">
      <text>
        <r>
          <rPr>
            <b/>
            <sz val="9"/>
            <color indexed="81"/>
            <rFont val="Tahoma"/>
            <family val="2"/>
          </rPr>
          <t>Becky Dzingeleski:</t>
        </r>
        <r>
          <rPr>
            <sz val="9"/>
            <color indexed="81"/>
            <rFont val="Tahoma"/>
            <family val="2"/>
          </rPr>
          <t xml:space="preserve">
Per FOD is a new Unit.  Contributions began in 2018</t>
        </r>
      </text>
    </comment>
    <comment ref="UZN19" authorId="0" shapeId="0" xr:uid="{DEE88FAC-A5DA-40FA-86F1-45A309FD79BC}">
      <text>
        <r>
          <rPr>
            <b/>
            <sz val="9"/>
            <color indexed="81"/>
            <rFont val="Tahoma"/>
            <family val="2"/>
          </rPr>
          <t>Becky Dzingeleski:</t>
        </r>
        <r>
          <rPr>
            <sz val="9"/>
            <color indexed="81"/>
            <rFont val="Tahoma"/>
            <family val="2"/>
          </rPr>
          <t xml:space="preserve">
Per FOD is a new Unit.  Contributions began in 2018</t>
        </r>
      </text>
    </comment>
    <comment ref="UZR19" authorId="0" shapeId="0" xr:uid="{0FD0124C-894F-4566-89C5-3788212A0FC4}">
      <text>
        <r>
          <rPr>
            <b/>
            <sz val="9"/>
            <color indexed="81"/>
            <rFont val="Tahoma"/>
            <family val="2"/>
          </rPr>
          <t>Becky Dzingeleski:</t>
        </r>
        <r>
          <rPr>
            <sz val="9"/>
            <color indexed="81"/>
            <rFont val="Tahoma"/>
            <family val="2"/>
          </rPr>
          <t xml:space="preserve">
Per FOD is a new Unit.  Contributions began in 2018</t>
        </r>
      </text>
    </comment>
    <comment ref="UZV19" authorId="0" shapeId="0" xr:uid="{FBF10ECD-A434-4FAB-AE6E-D31BB2207E9B}">
      <text>
        <r>
          <rPr>
            <b/>
            <sz val="9"/>
            <color indexed="81"/>
            <rFont val="Tahoma"/>
            <family val="2"/>
          </rPr>
          <t>Becky Dzingeleski:</t>
        </r>
        <r>
          <rPr>
            <sz val="9"/>
            <color indexed="81"/>
            <rFont val="Tahoma"/>
            <family val="2"/>
          </rPr>
          <t xml:space="preserve">
Per FOD is a new Unit.  Contributions began in 2018</t>
        </r>
      </text>
    </comment>
    <comment ref="UZZ19" authorId="0" shapeId="0" xr:uid="{03A49460-937B-4874-B7FF-2DFF23CD9BCC}">
      <text>
        <r>
          <rPr>
            <b/>
            <sz val="9"/>
            <color indexed="81"/>
            <rFont val="Tahoma"/>
            <family val="2"/>
          </rPr>
          <t>Becky Dzingeleski:</t>
        </r>
        <r>
          <rPr>
            <sz val="9"/>
            <color indexed="81"/>
            <rFont val="Tahoma"/>
            <family val="2"/>
          </rPr>
          <t xml:space="preserve">
Per FOD is a new Unit.  Contributions began in 2018</t>
        </r>
      </text>
    </comment>
    <comment ref="VAD19" authorId="0" shapeId="0" xr:uid="{70BEF90B-395D-4007-A18B-D27E5C5D8297}">
      <text>
        <r>
          <rPr>
            <b/>
            <sz val="9"/>
            <color indexed="81"/>
            <rFont val="Tahoma"/>
            <family val="2"/>
          </rPr>
          <t>Becky Dzingeleski:</t>
        </r>
        <r>
          <rPr>
            <sz val="9"/>
            <color indexed="81"/>
            <rFont val="Tahoma"/>
            <family val="2"/>
          </rPr>
          <t xml:space="preserve">
Per FOD is a new Unit.  Contributions began in 2018</t>
        </r>
      </text>
    </comment>
    <comment ref="VAH19" authorId="0" shapeId="0" xr:uid="{E602EC6F-7BCF-4A99-BF46-EDD576E261DB}">
      <text>
        <r>
          <rPr>
            <b/>
            <sz val="9"/>
            <color indexed="81"/>
            <rFont val="Tahoma"/>
            <family val="2"/>
          </rPr>
          <t>Becky Dzingeleski:</t>
        </r>
        <r>
          <rPr>
            <sz val="9"/>
            <color indexed="81"/>
            <rFont val="Tahoma"/>
            <family val="2"/>
          </rPr>
          <t xml:space="preserve">
Per FOD is a new Unit.  Contributions began in 2018</t>
        </r>
      </text>
    </comment>
    <comment ref="VAL19" authorId="0" shapeId="0" xr:uid="{9FFCC953-8D7C-461F-87B2-D5E4A2B6C301}">
      <text>
        <r>
          <rPr>
            <b/>
            <sz val="9"/>
            <color indexed="81"/>
            <rFont val="Tahoma"/>
            <family val="2"/>
          </rPr>
          <t>Becky Dzingeleski:</t>
        </r>
        <r>
          <rPr>
            <sz val="9"/>
            <color indexed="81"/>
            <rFont val="Tahoma"/>
            <family val="2"/>
          </rPr>
          <t xml:space="preserve">
Per FOD is a new Unit.  Contributions began in 2018</t>
        </r>
      </text>
    </comment>
    <comment ref="VAP19" authorId="0" shapeId="0" xr:uid="{5A1DA0B5-BBA4-476B-A63E-98726C3F1115}">
      <text>
        <r>
          <rPr>
            <b/>
            <sz val="9"/>
            <color indexed="81"/>
            <rFont val="Tahoma"/>
            <family val="2"/>
          </rPr>
          <t>Becky Dzingeleski:</t>
        </r>
        <r>
          <rPr>
            <sz val="9"/>
            <color indexed="81"/>
            <rFont val="Tahoma"/>
            <family val="2"/>
          </rPr>
          <t xml:space="preserve">
Per FOD is a new Unit.  Contributions began in 2018</t>
        </r>
      </text>
    </comment>
    <comment ref="VAT19" authorId="0" shapeId="0" xr:uid="{3ECEC54C-D2F7-464F-9F5E-4622BA662942}">
      <text>
        <r>
          <rPr>
            <b/>
            <sz val="9"/>
            <color indexed="81"/>
            <rFont val="Tahoma"/>
            <family val="2"/>
          </rPr>
          <t>Becky Dzingeleski:</t>
        </r>
        <r>
          <rPr>
            <sz val="9"/>
            <color indexed="81"/>
            <rFont val="Tahoma"/>
            <family val="2"/>
          </rPr>
          <t xml:space="preserve">
Per FOD is a new Unit.  Contributions began in 2018</t>
        </r>
      </text>
    </comment>
    <comment ref="VAX19" authorId="0" shapeId="0" xr:uid="{6A666B95-CBB3-4D28-8482-6D96A1680C10}">
      <text>
        <r>
          <rPr>
            <b/>
            <sz val="9"/>
            <color indexed="81"/>
            <rFont val="Tahoma"/>
            <family val="2"/>
          </rPr>
          <t>Becky Dzingeleski:</t>
        </r>
        <r>
          <rPr>
            <sz val="9"/>
            <color indexed="81"/>
            <rFont val="Tahoma"/>
            <family val="2"/>
          </rPr>
          <t xml:space="preserve">
Per FOD is a new Unit.  Contributions began in 2018</t>
        </r>
      </text>
    </comment>
    <comment ref="VBB19" authorId="0" shapeId="0" xr:uid="{6C9A9476-E764-4165-A1A8-C132AE5DD8D9}">
      <text>
        <r>
          <rPr>
            <b/>
            <sz val="9"/>
            <color indexed="81"/>
            <rFont val="Tahoma"/>
            <family val="2"/>
          </rPr>
          <t>Becky Dzingeleski:</t>
        </r>
        <r>
          <rPr>
            <sz val="9"/>
            <color indexed="81"/>
            <rFont val="Tahoma"/>
            <family val="2"/>
          </rPr>
          <t xml:space="preserve">
Per FOD is a new Unit.  Contributions began in 2018</t>
        </r>
      </text>
    </comment>
    <comment ref="VBF19" authorId="0" shapeId="0" xr:uid="{3CCAFABA-6B66-4864-AC68-D1370E9D41D7}">
      <text>
        <r>
          <rPr>
            <b/>
            <sz val="9"/>
            <color indexed="81"/>
            <rFont val="Tahoma"/>
            <family val="2"/>
          </rPr>
          <t>Becky Dzingeleski:</t>
        </r>
        <r>
          <rPr>
            <sz val="9"/>
            <color indexed="81"/>
            <rFont val="Tahoma"/>
            <family val="2"/>
          </rPr>
          <t xml:space="preserve">
Per FOD is a new Unit.  Contributions began in 2018</t>
        </r>
      </text>
    </comment>
    <comment ref="VBJ19" authorId="0" shapeId="0" xr:uid="{8D29B125-1A29-41B0-AF44-C193EB926781}">
      <text>
        <r>
          <rPr>
            <b/>
            <sz val="9"/>
            <color indexed="81"/>
            <rFont val="Tahoma"/>
            <family val="2"/>
          </rPr>
          <t>Becky Dzingeleski:</t>
        </r>
        <r>
          <rPr>
            <sz val="9"/>
            <color indexed="81"/>
            <rFont val="Tahoma"/>
            <family val="2"/>
          </rPr>
          <t xml:space="preserve">
Per FOD is a new Unit.  Contributions began in 2018</t>
        </r>
      </text>
    </comment>
    <comment ref="VBN19" authorId="0" shapeId="0" xr:uid="{9E982467-F943-4080-8F9C-E13DABD3144A}">
      <text>
        <r>
          <rPr>
            <b/>
            <sz val="9"/>
            <color indexed="81"/>
            <rFont val="Tahoma"/>
            <family val="2"/>
          </rPr>
          <t>Becky Dzingeleski:</t>
        </r>
        <r>
          <rPr>
            <sz val="9"/>
            <color indexed="81"/>
            <rFont val="Tahoma"/>
            <family val="2"/>
          </rPr>
          <t xml:space="preserve">
Per FOD is a new Unit.  Contributions began in 2018</t>
        </r>
      </text>
    </comment>
    <comment ref="VBR19" authorId="0" shapeId="0" xr:uid="{46AD896B-9ACF-4F13-8C63-F45C21214116}">
      <text>
        <r>
          <rPr>
            <b/>
            <sz val="9"/>
            <color indexed="81"/>
            <rFont val="Tahoma"/>
            <family val="2"/>
          </rPr>
          <t>Becky Dzingeleski:</t>
        </r>
        <r>
          <rPr>
            <sz val="9"/>
            <color indexed="81"/>
            <rFont val="Tahoma"/>
            <family val="2"/>
          </rPr>
          <t xml:space="preserve">
Per FOD is a new Unit.  Contributions began in 2018</t>
        </r>
      </text>
    </comment>
    <comment ref="VBV19" authorId="0" shapeId="0" xr:uid="{B488C778-1E12-425E-A436-63C3A4DCAE21}">
      <text>
        <r>
          <rPr>
            <b/>
            <sz val="9"/>
            <color indexed="81"/>
            <rFont val="Tahoma"/>
            <family val="2"/>
          </rPr>
          <t>Becky Dzingeleski:</t>
        </r>
        <r>
          <rPr>
            <sz val="9"/>
            <color indexed="81"/>
            <rFont val="Tahoma"/>
            <family val="2"/>
          </rPr>
          <t xml:space="preserve">
Per FOD is a new Unit.  Contributions began in 2018</t>
        </r>
      </text>
    </comment>
    <comment ref="VBZ19" authorId="0" shapeId="0" xr:uid="{9FF9D5E8-CCE9-4261-8A57-68CE8EACB050}">
      <text>
        <r>
          <rPr>
            <b/>
            <sz val="9"/>
            <color indexed="81"/>
            <rFont val="Tahoma"/>
            <family val="2"/>
          </rPr>
          <t>Becky Dzingeleski:</t>
        </r>
        <r>
          <rPr>
            <sz val="9"/>
            <color indexed="81"/>
            <rFont val="Tahoma"/>
            <family val="2"/>
          </rPr>
          <t xml:space="preserve">
Per FOD is a new Unit.  Contributions began in 2018</t>
        </r>
      </text>
    </comment>
    <comment ref="VCD19" authorId="0" shapeId="0" xr:uid="{C1371A87-961D-452A-B3E7-C6BA0AB143E4}">
      <text>
        <r>
          <rPr>
            <b/>
            <sz val="9"/>
            <color indexed="81"/>
            <rFont val="Tahoma"/>
            <family val="2"/>
          </rPr>
          <t>Becky Dzingeleski:</t>
        </r>
        <r>
          <rPr>
            <sz val="9"/>
            <color indexed="81"/>
            <rFont val="Tahoma"/>
            <family val="2"/>
          </rPr>
          <t xml:space="preserve">
Per FOD is a new Unit.  Contributions began in 2018</t>
        </r>
      </text>
    </comment>
    <comment ref="VCH19" authorId="0" shapeId="0" xr:uid="{99890AA8-60D3-4A9E-9BC8-FD46763464E0}">
      <text>
        <r>
          <rPr>
            <b/>
            <sz val="9"/>
            <color indexed="81"/>
            <rFont val="Tahoma"/>
            <family val="2"/>
          </rPr>
          <t>Becky Dzingeleski:</t>
        </r>
        <r>
          <rPr>
            <sz val="9"/>
            <color indexed="81"/>
            <rFont val="Tahoma"/>
            <family val="2"/>
          </rPr>
          <t xml:space="preserve">
Per FOD is a new Unit.  Contributions began in 2018</t>
        </r>
      </text>
    </comment>
    <comment ref="VCL19" authorId="0" shapeId="0" xr:uid="{9ABD982D-E53C-4B16-8A96-F53DD2F4CD63}">
      <text>
        <r>
          <rPr>
            <b/>
            <sz val="9"/>
            <color indexed="81"/>
            <rFont val="Tahoma"/>
            <family val="2"/>
          </rPr>
          <t>Becky Dzingeleski:</t>
        </r>
        <r>
          <rPr>
            <sz val="9"/>
            <color indexed="81"/>
            <rFont val="Tahoma"/>
            <family val="2"/>
          </rPr>
          <t xml:space="preserve">
Per FOD is a new Unit.  Contributions began in 2018</t>
        </r>
      </text>
    </comment>
    <comment ref="VCP19" authorId="0" shapeId="0" xr:uid="{22E90A63-0D1F-4D4E-9A2C-3B4EC1D4BC05}">
      <text>
        <r>
          <rPr>
            <b/>
            <sz val="9"/>
            <color indexed="81"/>
            <rFont val="Tahoma"/>
            <family val="2"/>
          </rPr>
          <t>Becky Dzingeleski:</t>
        </r>
        <r>
          <rPr>
            <sz val="9"/>
            <color indexed="81"/>
            <rFont val="Tahoma"/>
            <family val="2"/>
          </rPr>
          <t xml:space="preserve">
Per FOD is a new Unit.  Contributions began in 2018</t>
        </r>
      </text>
    </comment>
    <comment ref="VCT19" authorId="0" shapeId="0" xr:uid="{989A3E78-CFAC-4D8C-9929-BBCDB5DF9E7C}">
      <text>
        <r>
          <rPr>
            <b/>
            <sz val="9"/>
            <color indexed="81"/>
            <rFont val="Tahoma"/>
            <family val="2"/>
          </rPr>
          <t>Becky Dzingeleski:</t>
        </r>
        <r>
          <rPr>
            <sz val="9"/>
            <color indexed="81"/>
            <rFont val="Tahoma"/>
            <family val="2"/>
          </rPr>
          <t xml:space="preserve">
Per FOD is a new Unit.  Contributions began in 2018</t>
        </r>
      </text>
    </comment>
    <comment ref="VCX19" authorId="0" shapeId="0" xr:uid="{263240B8-82A9-4459-969E-BFFB08ACA917}">
      <text>
        <r>
          <rPr>
            <b/>
            <sz val="9"/>
            <color indexed="81"/>
            <rFont val="Tahoma"/>
            <family val="2"/>
          </rPr>
          <t>Becky Dzingeleski:</t>
        </r>
        <r>
          <rPr>
            <sz val="9"/>
            <color indexed="81"/>
            <rFont val="Tahoma"/>
            <family val="2"/>
          </rPr>
          <t xml:space="preserve">
Per FOD is a new Unit.  Contributions began in 2018</t>
        </r>
      </text>
    </comment>
    <comment ref="VDB19" authorId="0" shapeId="0" xr:uid="{92567860-EEA1-4E02-B1D0-568820BA28C9}">
      <text>
        <r>
          <rPr>
            <b/>
            <sz val="9"/>
            <color indexed="81"/>
            <rFont val="Tahoma"/>
            <family val="2"/>
          </rPr>
          <t>Becky Dzingeleski:</t>
        </r>
        <r>
          <rPr>
            <sz val="9"/>
            <color indexed="81"/>
            <rFont val="Tahoma"/>
            <family val="2"/>
          </rPr>
          <t xml:space="preserve">
Per FOD is a new Unit.  Contributions began in 2018</t>
        </r>
      </text>
    </comment>
    <comment ref="VDF19" authorId="0" shapeId="0" xr:uid="{FEE1BF02-AF0E-49E4-BED1-83ACDC28563A}">
      <text>
        <r>
          <rPr>
            <b/>
            <sz val="9"/>
            <color indexed="81"/>
            <rFont val="Tahoma"/>
            <family val="2"/>
          </rPr>
          <t>Becky Dzingeleski:</t>
        </r>
        <r>
          <rPr>
            <sz val="9"/>
            <color indexed="81"/>
            <rFont val="Tahoma"/>
            <family val="2"/>
          </rPr>
          <t xml:space="preserve">
Per FOD is a new Unit.  Contributions began in 2018</t>
        </r>
      </text>
    </comment>
    <comment ref="VDJ19" authorId="0" shapeId="0" xr:uid="{3F9CC909-554E-4018-AE16-C59C3E68902E}">
      <text>
        <r>
          <rPr>
            <b/>
            <sz val="9"/>
            <color indexed="81"/>
            <rFont val="Tahoma"/>
            <family val="2"/>
          </rPr>
          <t>Becky Dzingeleski:</t>
        </r>
        <r>
          <rPr>
            <sz val="9"/>
            <color indexed="81"/>
            <rFont val="Tahoma"/>
            <family val="2"/>
          </rPr>
          <t xml:space="preserve">
Per FOD is a new Unit.  Contributions began in 2018</t>
        </r>
      </text>
    </comment>
    <comment ref="VDN19" authorId="0" shapeId="0" xr:uid="{1A0E046D-7980-4A81-9C4D-2CADCD7146C6}">
      <text>
        <r>
          <rPr>
            <b/>
            <sz val="9"/>
            <color indexed="81"/>
            <rFont val="Tahoma"/>
            <family val="2"/>
          </rPr>
          <t>Becky Dzingeleski:</t>
        </r>
        <r>
          <rPr>
            <sz val="9"/>
            <color indexed="81"/>
            <rFont val="Tahoma"/>
            <family val="2"/>
          </rPr>
          <t xml:space="preserve">
Per FOD is a new Unit.  Contributions began in 2018</t>
        </r>
      </text>
    </comment>
    <comment ref="VDR19" authorId="0" shapeId="0" xr:uid="{5B874A77-75AA-4754-94AF-2C5E1177D323}">
      <text>
        <r>
          <rPr>
            <b/>
            <sz val="9"/>
            <color indexed="81"/>
            <rFont val="Tahoma"/>
            <family val="2"/>
          </rPr>
          <t>Becky Dzingeleski:</t>
        </r>
        <r>
          <rPr>
            <sz val="9"/>
            <color indexed="81"/>
            <rFont val="Tahoma"/>
            <family val="2"/>
          </rPr>
          <t xml:space="preserve">
Per FOD is a new Unit.  Contributions began in 2018</t>
        </r>
      </text>
    </comment>
    <comment ref="VDV19" authorId="0" shapeId="0" xr:uid="{F2CF7D64-2EEF-4A8A-8B6A-2620EBE1AF5D}">
      <text>
        <r>
          <rPr>
            <b/>
            <sz val="9"/>
            <color indexed="81"/>
            <rFont val="Tahoma"/>
            <family val="2"/>
          </rPr>
          <t>Becky Dzingeleski:</t>
        </r>
        <r>
          <rPr>
            <sz val="9"/>
            <color indexed="81"/>
            <rFont val="Tahoma"/>
            <family val="2"/>
          </rPr>
          <t xml:space="preserve">
Per FOD is a new Unit.  Contributions began in 2018</t>
        </r>
      </text>
    </comment>
    <comment ref="VDZ19" authorId="0" shapeId="0" xr:uid="{006ECA3C-0F60-458F-A118-804C0A16F87B}">
      <text>
        <r>
          <rPr>
            <b/>
            <sz val="9"/>
            <color indexed="81"/>
            <rFont val="Tahoma"/>
            <family val="2"/>
          </rPr>
          <t>Becky Dzingeleski:</t>
        </r>
        <r>
          <rPr>
            <sz val="9"/>
            <color indexed="81"/>
            <rFont val="Tahoma"/>
            <family val="2"/>
          </rPr>
          <t xml:space="preserve">
Per FOD is a new Unit.  Contributions began in 2018</t>
        </r>
      </text>
    </comment>
    <comment ref="VED19" authorId="0" shapeId="0" xr:uid="{58617849-1259-4258-BDE0-84D26D06CC1C}">
      <text>
        <r>
          <rPr>
            <b/>
            <sz val="9"/>
            <color indexed="81"/>
            <rFont val="Tahoma"/>
            <family val="2"/>
          </rPr>
          <t>Becky Dzingeleski:</t>
        </r>
        <r>
          <rPr>
            <sz val="9"/>
            <color indexed="81"/>
            <rFont val="Tahoma"/>
            <family val="2"/>
          </rPr>
          <t xml:space="preserve">
Per FOD is a new Unit.  Contributions began in 2018</t>
        </r>
      </text>
    </comment>
    <comment ref="VEH19" authorId="0" shapeId="0" xr:uid="{53EEC6DC-8104-4A08-98FC-606B79A67E73}">
      <text>
        <r>
          <rPr>
            <b/>
            <sz val="9"/>
            <color indexed="81"/>
            <rFont val="Tahoma"/>
            <family val="2"/>
          </rPr>
          <t>Becky Dzingeleski:</t>
        </r>
        <r>
          <rPr>
            <sz val="9"/>
            <color indexed="81"/>
            <rFont val="Tahoma"/>
            <family val="2"/>
          </rPr>
          <t xml:space="preserve">
Per FOD is a new Unit.  Contributions began in 2018</t>
        </r>
      </text>
    </comment>
    <comment ref="VEL19" authorId="0" shapeId="0" xr:uid="{FC54DE5D-2508-429C-B45D-991FA7606A7A}">
      <text>
        <r>
          <rPr>
            <b/>
            <sz val="9"/>
            <color indexed="81"/>
            <rFont val="Tahoma"/>
            <family val="2"/>
          </rPr>
          <t>Becky Dzingeleski:</t>
        </r>
        <r>
          <rPr>
            <sz val="9"/>
            <color indexed="81"/>
            <rFont val="Tahoma"/>
            <family val="2"/>
          </rPr>
          <t xml:space="preserve">
Per FOD is a new Unit.  Contributions began in 2018</t>
        </r>
      </text>
    </comment>
    <comment ref="VEP19" authorId="0" shapeId="0" xr:uid="{FC40E880-122E-4FF2-89DD-7570AFE465EB}">
      <text>
        <r>
          <rPr>
            <b/>
            <sz val="9"/>
            <color indexed="81"/>
            <rFont val="Tahoma"/>
            <family val="2"/>
          </rPr>
          <t>Becky Dzingeleski:</t>
        </r>
        <r>
          <rPr>
            <sz val="9"/>
            <color indexed="81"/>
            <rFont val="Tahoma"/>
            <family val="2"/>
          </rPr>
          <t xml:space="preserve">
Per FOD is a new Unit.  Contributions began in 2018</t>
        </r>
      </text>
    </comment>
    <comment ref="VET19" authorId="0" shapeId="0" xr:uid="{464C1C01-AB99-4603-A6A2-B613A57FF48B}">
      <text>
        <r>
          <rPr>
            <b/>
            <sz val="9"/>
            <color indexed="81"/>
            <rFont val="Tahoma"/>
            <family val="2"/>
          </rPr>
          <t>Becky Dzingeleski:</t>
        </r>
        <r>
          <rPr>
            <sz val="9"/>
            <color indexed="81"/>
            <rFont val="Tahoma"/>
            <family val="2"/>
          </rPr>
          <t xml:space="preserve">
Per FOD is a new Unit.  Contributions began in 2018</t>
        </r>
      </text>
    </comment>
    <comment ref="VEX19" authorId="0" shapeId="0" xr:uid="{757DF1CD-007C-46E5-B621-1F1EBFC1BA7C}">
      <text>
        <r>
          <rPr>
            <b/>
            <sz val="9"/>
            <color indexed="81"/>
            <rFont val="Tahoma"/>
            <family val="2"/>
          </rPr>
          <t>Becky Dzingeleski:</t>
        </r>
        <r>
          <rPr>
            <sz val="9"/>
            <color indexed="81"/>
            <rFont val="Tahoma"/>
            <family val="2"/>
          </rPr>
          <t xml:space="preserve">
Per FOD is a new Unit.  Contributions began in 2018</t>
        </r>
      </text>
    </comment>
    <comment ref="VFB19" authorId="0" shapeId="0" xr:uid="{5749B53C-9B09-40E4-B04F-EFB9A9FCDB22}">
      <text>
        <r>
          <rPr>
            <b/>
            <sz val="9"/>
            <color indexed="81"/>
            <rFont val="Tahoma"/>
            <family val="2"/>
          </rPr>
          <t>Becky Dzingeleski:</t>
        </r>
        <r>
          <rPr>
            <sz val="9"/>
            <color indexed="81"/>
            <rFont val="Tahoma"/>
            <family val="2"/>
          </rPr>
          <t xml:space="preserve">
Per FOD is a new Unit.  Contributions began in 2018</t>
        </r>
      </text>
    </comment>
    <comment ref="VFF19" authorId="0" shapeId="0" xr:uid="{A456A2AF-2537-433F-A567-4533BEAF8338}">
      <text>
        <r>
          <rPr>
            <b/>
            <sz val="9"/>
            <color indexed="81"/>
            <rFont val="Tahoma"/>
            <family val="2"/>
          </rPr>
          <t>Becky Dzingeleski:</t>
        </r>
        <r>
          <rPr>
            <sz val="9"/>
            <color indexed="81"/>
            <rFont val="Tahoma"/>
            <family val="2"/>
          </rPr>
          <t xml:space="preserve">
Per FOD is a new Unit.  Contributions began in 2018</t>
        </r>
      </text>
    </comment>
    <comment ref="VFJ19" authorId="0" shapeId="0" xr:uid="{ACD28F97-1094-4B50-A7B1-FB6CAFDA3EC7}">
      <text>
        <r>
          <rPr>
            <b/>
            <sz val="9"/>
            <color indexed="81"/>
            <rFont val="Tahoma"/>
            <family val="2"/>
          </rPr>
          <t>Becky Dzingeleski:</t>
        </r>
        <r>
          <rPr>
            <sz val="9"/>
            <color indexed="81"/>
            <rFont val="Tahoma"/>
            <family val="2"/>
          </rPr>
          <t xml:space="preserve">
Per FOD is a new Unit.  Contributions began in 2018</t>
        </r>
      </text>
    </comment>
    <comment ref="VFN19" authorId="0" shapeId="0" xr:uid="{770AF94D-1FA1-4634-874F-913494A74B41}">
      <text>
        <r>
          <rPr>
            <b/>
            <sz val="9"/>
            <color indexed="81"/>
            <rFont val="Tahoma"/>
            <family val="2"/>
          </rPr>
          <t>Becky Dzingeleski:</t>
        </r>
        <r>
          <rPr>
            <sz val="9"/>
            <color indexed="81"/>
            <rFont val="Tahoma"/>
            <family val="2"/>
          </rPr>
          <t xml:space="preserve">
Per FOD is a new Unit.  Contributions began in 2018</t>
        </r>
      </text>
    </comment>
    <comment ref="VFR19" authorId="0" shapeId="0" xr:uid="{AC397653-FB07-456B-91D1-BF178823DA07}">
      <text>
        <r>
          <rPr>
            <b/>
            <sz val="9"/>
            <color indexed="81"/>
            <rFont val="Tahoma"/>
            <family val="2"/>
          </rPr>
          <t>Becky Dzingeleski:</t>
        </r>
        <r>
          <rPr>
            <sz val="9"/>
            <color indexed="81"/>
            <rFont val="Tahoma"/>
            <family val="2"/>
          </rPr>
          <t xml:space="preserve">
Per FOD is a new Unit.  Contributions began in 2018</t>
        </r>
      </text>
    </comment>
    <comment ref="VFV19" authorId="0" shapeId="0" xr:uid="{9763DDD4-D866-437B-896F-F600D8267AEA}">
      <text>
        <r>
          <rPr>
            <b/>
            <sz val="9"/>
            <color indexed="81"/>
            <rFont val="Tahoma"/>
            <family val="2"/>
          </rPr>
          <t>Becky Dzingeleski:</t>
        </r>
        <r>
          <rPr>
            <sz val="9"/>
            <color indexed="81"/>
            <rFont val="Tahoma"/>
            <family val="2"/>
          </rPr>
          <t xml:space="preserve">
Per FOD is a new Unit.  Contributions began in 2018</t>
        </r>
      </text>
    </comment>
    <comment ref="VFZ19" authorId="0" shapeId="0" xr:uid="{339DC96B-6491-4049-8125-25F028907DEC}">
      <text>
        <r>
          <rPr>
            <b/>
            <sz val="9"/>
            <color indexed="81"/>
            <rFont val="Tahoma"/>
            <family val="2"/>
          </rPr>
          <t>Becky Dzingeleski:</t>
        </r>
        <r>
          <rPr>
            <sz val="9"/>
            <color indexed="81"/>
            <rFont val="Tahoma"/>
            <family val="2"/>
          </rPr>
          <t xml:space="preserve">
Per FOD is a new Unit.  Contributions began in 2018</t>
        </r>
      </text>
    </comment>
    <comment ref="VGD19" authorId="0" shapeId="0" xr:uid="{0908B83F-E840-4B5D-82A7-E2D7A3034079}">
      <text>
        <r>
          <rPr>
            <b/>
            <sz val="9"/>
            <color indexed="81"/>
            <rFont val="Tahoma"/>
            <family val="2"/>
          </rPr>
          <t>Becky Dzingeleski:</t>
        </r>
        <r>
          <rPr>
            <sz val="9"/>
            <color indexed="81"/>
            <rFont val="Tahoma"/>
            <family val="2"/>
          </rPr>
          <t xml:space="preserve">
Per FOD is a new Unit.  Contributions began in 2018</t>
        </r>
      </text>
    </comment>
    <comment ref="VGH19" authorId="0" shapeId="0" xr:uid="{2CDB72CC-D2F7-4B4B-A924-6DB4D32E0289}">
      <text>
        <r>
          <rPr>
            <b/>
            <sz val="9"/>
            <color indexed="81"/>
            <rFont val="Tahoma"/>
            <family val="2"/>
          </rPr>
          <t>Becky Dzingeleski:</t>
        </r>
        <r>
          <rPr>
            <sz val="9"/>
            <color indexed="81"/>
            <rFont val="Tahoma"/>
            <family val="2"/>
          </rPr>
          <t xml:space="preserve">
Per FOD is a new Unit.  Contributions began in 2018</t>
        </r>
      </text>
    </comment>
    <comment ref="VGL19" authorId="0" shapeId="0" xr:uid="{625EE5B7-E762-4168-B5B9-9B2029CE2428}">
      <text>
        <r>
          <rPr>
            <b/>
            <sz val="9"/>
            <color indexed="81"/>
            <rFont val="Tahoma"/>
            <family val="2"/>
          </rPr>
          <t>Becky Dzingeleski:</t>
        </r>
        <r>
          <rPr>
            <sz val="9"/>
            <color indexed="81"/>
            <rFont val="Tahoma"/>
            <family val="2"/>
          </rPr>
          <t xml:space="preserve">
Per FOD is a new Unit.  Contributions began in 2018</t>
        </r>
      </text>
    </comment>
    <comment ref="VGP19" authorId="0" shapeId="0" xr:uid="{6FA65E40-8113-4768-A804-2963D6B0FC62}">
      <text>
        <r>
          <rPr>
            <b/>
            <sz val="9"/>
            <color indexed="81"/>
            <rFont val="Tahoma"/>
            <family val="2"/>
          </rPr>
          <t>Becky Dzingeleski:</t>
        </r>
        <r>
          <rPr>
            <sz val="9"/>
            <color indexed="81"/>
            <rFont val="Tahoma"/>
            <family val="2"/>
          </rPr>
          <t xml:space="preserve">
Per FOD is a new Unit.  Contributions began in 2018</t>
        </r>
      </text>
    </comment>
    <comment ref="VGT19" authorId="0" shapeId="0" xr:uid="{705C3D5D-766F-43AE-8B05-D88CA3FE4807}">
      <text>
        <r>
          <rPr>
            <b/>
            <sz val="9"/>
            <color indexed="81"/>
            <rFont val="Tahoma"/>
            <family val="2"/>
          </rPr>
          <t>Becky Dzingeleski:</t>
        </r>
        <r>
          <rPr>
            <sz val="9"/>
            <color indexed="81"/>
            <rFont val="Tahoma"/>
            <family val="2"/>
          </rPr>
          <t xml:space="preserve">
Per FOD is a new Unit.  Contributions began in 2018</t>
        </r>
      </text>
    </comment>
    <comment ref="VGX19" authorId="0" shapeId="0" xr:uid="{0E00E955-E175-4197-AFBE-E28F5DED0472}">
      <text>
        <r>
          <rPr>
            <b/>
            <sz val="9"/>
            <color indexed="81"/>
            <rFont val="Tahoma"/>
            <family val="2"/>
          </rPr>
          <t>Becky Dzingeleski:</t>
        </r>
        <r>
          <rPr>
            <sz val="9"/>
            <color indexed="81"/>
            <rFont val="Tahoma"/>
            <family val="2"/>
          </rPr>
          <t xml:space="preserve">
Per FOD is a new Unit.  Contributions began in 2018</t>
        </r>
      </text>
    </comment>
    <comment ref="VHB19" authorId="0" shapeId="0" xr:uid="{DAFE2ED0-0D48-4158-B848-A2FEF64BE695}">
      <text>
        <r>
          <rPr>
            <b/>
            <sz val="9"/>
            <color indexed="81"/>
            <rFont val="Tahoma"/>
            <family val="2"/>
          </rPr>
          <t>Becky Dzingeleski:</t>
        </r>
        <r>
          <rPr>
            <sz val="9"/>
            <color indexed="81"/>
            <rFont val="Tahoma"/>
            <family val="2"/>
          </rPr>
          <t xml:space="preserve">
Per FOD is a new Unit.  Contributions began in 2018</t>
        </r>
      </text>
    </comment>
    <comment ref="VHF19" authorId="0" shapeId="0" xr:uid="{9358A485-047F-4EAD-8429-0E2871BABBB4}">
      <text>
        <r>
          <rPr>
            <b/>
            <sz val="9"/>
            <color indexed="81"/>
            <rFont val="Tahoma"/>
            <family val="2"/>
          </rPr>
          <t>Becky Dzingeleski:</t>
        </r>
        <r>
          <rPr>
            <sz val="9"/>
            <color indexed="81"/>
            <rFont val="Tahoma"/>
            <family val="2"/>
          </rPr>
          <t xml:space="preserve">
Per FOD is a new Unit.  Contributions began in 2018</t>
        </r>
      </text>
    </comment>
    <comment ref="VHJ19" authorId="0" shapeId="0" xr:uid="{EE484B85-384D-403C-B8E6-63276823EBD4}">
      <text>
        <r>
          <rPr>
            <b/>
            <sz val="9"/>
            <color indexed="81"/>
            <rFont val="Tahoma"/>
            <family val="2"/>
          </rPr>
          <t>Becky Dzingeleski:</t>
        </r>
        <r>
          <rPr>
            <sz val="9"/>
            <color indexed="81"/>
            <rFont val="Tahoma"/>
            <family val="2"/>
          </rPr>
          <t xml:space="preserve">
Per FOD is a new Unit.  Contributions began in 2018</t>
        </r>
      </text>
    </comment>
    <comment ref="VHN19" authorId="0" shapeId="0" xr:uid="{7C722AFE-5B10-481D-B20D-42DE3DC0DFE5}">
      <text>
        <r>
          <rPr>
            <b/>
            <sz val="9"/>
            <color indexed="81"/>
            <rFont val="Tahoma"/>
            <family val="2"/>
          </rPr>
          <t>Becky Dzingeleski:</t>
        </r>
        <r>
          <rPr>
            <sz val="9"/>
            <color indexed="81"/>
            <rFont val="Tahoma"/>
            <family val="2"/>
          </rPr>
          <t xml:space="preserve">
Per FOD is a new Unit.  Contributions began in 2018</t>
        </r>
      </text>
    </comment>
    <comment ref="VHR19" authorId="0" shapeId="0" xr:uid="{6B25D000-A587-40D6-9856-1FF258600C21}">
      <text>
        <r>
          <rPr>
            <b/>
            <sz val="9"/>
            <color indexed="81"/>
            <rFont val="Tahoma"/>
            <family val="2"/>
          </rPr>
          <t>Becky Dzingeleski:</t>
        </r>
        <r>
          <rPr>
            <sz val="9"/>
            <color indexed="81"/>
            <rFont val="Tahoma"/>
            <family val="2"/>
          </rPr>
          <t xml:space="preserve">
Per FOD is a new Unit.  Contributions began in 2018</t>
        </r>
      </text>
    </comment>
    <comment ref="VHV19" authorId="0" shapeId="0" xr:uid="{4583FF61-0F44-4B37-9F0B-62CFD08D15B2}">
      <text>
        <r>
          <rPr>
            <b/>
            <sz val="9"/>
            <color indexed="81"/>
            <rFont val="Tahoma"/>
            <family val="2"/>
          </rPr>
          <t>Becky Dzingeleski:</t>
        </r>
        <r>
          <rPr>
            <sz val="9"/>
            <color indexed="81"/>
            <rFont val="Tahoma"/>
            <family val="2"/>
          </rPr>
          <t xml:space="preserve">
Per FOD is a new Unit.  Contributions began in 2018</t>
        </r>
      </text>
    </comment>
    <comment ref="VHZ19" authorId="0" shapeId="0" xr:uid="{842054B4-CE2C-4216-B1A6-5C1BDF0BC8F1}">
      <text>
        <r>
          <rPr>
            <b/>
            <sz val="9"/>
            <color indexed="81"/>
            <rFont val="Tahoma"/>
            <family val="2"/>
          </rPr>
          <t>Becky Dzingeleski:</t>
        </r>
        <r>
          <rPr>
            <sz val="9"/>
            <color indexed="81"/>
            <rFont val="Tahoma"/>
            <family val="2"/>
          </rPr>
          <t xml:space="preserve">
Per FOD is a new Unit.  Contributions began in 2018</t>
        </r>
      </text>
    </comment>
    <comment ref="VID19" authorId="0" shapeId="0" xr:uid="{85479038-0213-4351-8AD3-55CA815DDD2F}">
      <text>
        <r>
          <rPr>
            <b/>
            <sz val="9"/>
            <color indexed="81"/>
            <rFont val="Tahoma"/>
            <family val="2"/>
          </rPr>
          <t>Becky Dzingeleski:</t>
        </r>
        <r>
          <rPr>
            <sz val="9"/>
            <color indexed="81"/>
            <rFont val="Tahoma"/>
            <family val="2"/>
          </rPr>
          <t xml:space="preserve">
Per FOD is a new Unit.  Contributions began in 2018</t>
        </r>
      </text>
    </comment>
    <comment ref="VIH19" authorId="0" shapeId="0" xr:uid="{428FFB7E-7273-4E4E-928B-FBFB8D4C81B5}">
      <text>
        <r>
          <rPr>
            <b/>
            <sz val="9"/>
            <color indexed="81"/>
            <rFont val="Tahoma"/>
            <family val="2"/>
          </rPr>
          <t>Becky Dzingeleski:</t>
        </r>
        <r>
          <rPr>
            <sz val="9"/>
            <color indexed="81"/>
            <rFont val="Tahoma"/>
            <family val="2"/>
          </rPr>
          <t xml:space="preserve">
Per FOD is a new Unit.  Contributions began in 2018</t>
        </r>
      </text>
    </comment>
    <comment ref="VIL19" authorId="0" shapeId="0" xr:uid="{310255DA-C0F6-4B2C-BB88-B39C8FE21D3C}">
      <text>
        <r>
          <rPr>
            <b/>
            <sz val="9"/>
            <color indexed="81"/>
            <rFont val="Tahoma"/>
            <family val="2"/>
          </rPr>
          <t>Becky Dzingeleski:</t>
        </r>
        <r>
          <rPr>
            <sz val="9"/>
            <color indexed="81"/>
            <rFont val="Tahoma"/>
            <family val="2"/>
          </rPr>
          <t xml:space="preserve">
Per FOD is a new Unit.  Contributions began in 2018</t>
        </r>
      </text>
    </comment>
    <comment ref="VIP19" authorId="0" shapeId="0" xr:uid="{34B9908A-05B1-474A-8416-5B01415326D4}">
      <text>
        <r>
          <rPr>
            <b/>
            <sz val="9"/>
            <color indexed="81"/>
            <rFont val="Tahoma"/>
            <family val="2"/>
          </rPr>
          <t>Becky Dzingeleski:</t>
        </r>
        <r>
          <rPr>
            <sz val="9"/>
            <color indexed="81"/>
            <rFont val="Tahoma"/>
            <family val="2"/>
          </rPr>
          <t xml:space="preserve">
Per FOD is a new Unit.  Contributions began in 2018</t>
        </r>
      </text>
    </comment>
    <comment ref="VIT19" authorId="0" shapeId="0" xr:uid="{EE658AE5-1CC0-4CEA-AB3B-3C52A61472E2}">
      <text>
        <r>
          <rPr>
            <b/>
            <sz val="9"/>
            <color indexed="81"/>
            <rFont val="Tahoma"/>
            <family val="2"/>
          </rPr>
          <t>Becky Dzingeleski:</t>
        </r>
        <r>
          <rPr>
            <sz val="9"/>
            <color indexed="81"/>
            <rFont val="Tahoma"/>
            <family val="2"/>
          </rPr>
          <t xml:space="preserve">
Per FOD is a new Unit.  Contributions began in 2018</t>
        </r>
      </text>
    </comment>
    <comment ref="VIX19" authorId="0" shapeId="0" xr:uid="{36DAEEDE-CDDE-414A-8975-79FFD0E75B38}">
      <text>
        <r>
          <rPr>
            <b/>
            <sz val="9"/>
            <color indexed="81"/>
            <rFont val="Tahoma"/>
            <family val="2"/>
          </rPr>
          <t>Becky Dzingeleski:</t>
        </r>
        <r>
          <rPr>
            <sz val="9"/>
            <color indexed="81"/>
            <rFont val="Tahoma"/>
            <family val="2"/>
          </rPr>
          <t xml:space="preserve">
Per FOD is a new Unit.  Contributions began in 2018</t>
        </r>
      </text>
    </comment>
    <comment ref="VJB19" authorId="0" shapeId="0" xr:uid="{EE0D667F-0AA9-4830-B19F-8CA79872BE1D}">
      <text>
        <r>
          <rPr>
            <b/>
            <sz val="9"/>
            <color indexed="81"/>
            <rFont val="Tahoma"/>
            <family val="2"/>
          </rPr>
          <t>Becky Dzingeleski:</t>
        </r>
        <r>
          <rPr>
            <sz val="9"/>
            <color indexed="81"/>
            <rFont val="Tahoma"/>
            <family val="2"/>
          </rPr>
          <t xml:space="preserve">
Per FOD is a new Unit.  Contributions began in 2018</t>
        </r>
      </text>
    </comment>
    <comment ref="VJF19" authorId="0" shapeId="0" xr:uid="{F67B6B7F-D1C7-4864-821E-4FD237180AC0}">
      <text>
        <r>
          <rPr>
            <b/>
            <sz val="9"/>
            <color indexed="81"/>
            <rFont val="Tahoma"/>
            <family val="2"/>
          </rPr>
          <t>Becky Dzingeleski:</t>
        </r>
        <r>
          <rPr>
            <sz val="9"/>
            <color indexed="81"/>
            <rFont val="Tahoma"/>
            <family val="2"/>
          </rPr>
          <t xml:space="preserve">
Per FOD is a new Unit.  Contributions began in 2018</t>
        </r>
      </text>
    </comment>
    <comment ref="VJJ19" authorId="0" shapeId="0" xr:uid="{20956200-FD56-44E7-9949-0306D7247BAA}">
      <text>
        <r>
          <rPr>
            <b/>
            <sz val="9"/>
            <color indexed="81"/>
            <rFont val="Tahoma"/>
            <family val="2"/>
          </rPr>
          <t>Becky Dzingeleski:</t>
        </r>
        <r>
          <rPr>
            <sz val="9"/>
            <color indexed="81"/>
            <rFont val="Tahoma"/>
            <family val="2"/>
          </rPr>
          <t xml:space="preserve">
Per FOD is a new Unit.  Contributions began in 2018</t>
        </r>
      </text>
    </comment>
    <comment ref="VJN19" authorId="0" shapeId="0" xr:uid="{99490ADE-C12A-4C30-96D5-F52DADB858BD}">
      <text>
        <r>
          <rPr>
            <b/>
            <sz val="9"/>
            <color indexed="81"/>
            <rFont val="Tahoma"/>
            <family val="2"/>
          </rPr>
          <t>Becky Dzingeleski:</t>
        </r>
        <r>
          <rPr>
            <sz val="9"/>
            <color indexed="81"/>
            <rFont val="Tahoma"/>
            <family val="2"/>
          </rPr>
          <t xml:space="preserve">
Per FOD is a new Unit.  Contributions began in 2018</t>
        </r>
      </text>
    </comment>
    <comment ref="VJR19" authorId="0" shapeId="0" xr:uid="{0BEF5576-93D5-4865-9B93-1C9735306972}">
      <text>
        <r>
          <rPr>
            <b/>
            <sz val="9"/>
            <color indexed="81"/>
            <rFont val="Tahoma"/>
            <family val="2"/>
          </rPr>
          <t>Becky Dzingeleski:</t>
        </r>
        <r>
          <rPr>
            <sz val="9"/>
            <color indexed="81"/>
            <rFont val="Tahoma"/>
            <family val="2"/>
          </rPr>
          <t xml:space="preserve">
Per FOD is a new Unit.  Contributions began in 2018</t>
        </r>
      </text>
    </comment>
    <comment ref="VJV19" authorId="0" shapeId="0" xr:uid="{D3CCD677-DAF8-4D75-9FEB-43FF64CE7EAA}">
      <text>
        <r>
          <rPr>
            <b/>
            <sz val="9"/>
            <color indexed="81"/>
            <rFont val="Tahoma"/>
            <family val="2"/>
          </rPr>
          <t>Becky Dzingeleski:</t>
        </r>
        <r>
          <rPr>
            <sz val="9"/>
            <color indexed="81"/>
            <rFont val="Tahoma"/>
            <family val="2"/>
          </rPr>
          <t xml:space="preserve">
Per FOD is a new Unit.  Contributions began in 2018</t>
        </r>
      </text>
    </comment>
    <comment ref="VJZ19" authorId="0" shapeId="0" xr:uid="{B39E24A9-8A60-423A-A80A-F794F4B29FF8}">
      <text>
        <r>
          <rPr>
            <b/>
            <sz val="9"/>
            <color indexed="81"/>
            <rFont val="Tahoma"/>
            <family val="2"/>
          </rPr>
          <t>Becky Dzingeleski:</t>
        </r>
        <r>
          <rPr>
            <sz val="9"/>
            <color indexed="81"/>
            <rFont val="Tahoma"/>
            <family val="2"/>
          </rPr>
          <t xml:space="preserve">
Per FOD is a new Unit.  Contributions began in 2018</t>
        </r>
      </text>
    </comment>
    <comment ref="VKD19" authorId="0" shapeId="0" xr:uid="{A4579D90-19D3-4152-A09F-37BB1A5C818E}">
      <text>
        <r>
          <rPr>
            <b/>
            <sz val="9"/>
            <color indexed="81"/>
            <rFont val="Tahoma"/>
            <family val="2"/>
          </rPr>
          <t>Becky Dzingeleski:</t>
        </r>
        <r>
          <rPr>
            <sz val="9"/>
            <color indexed="81"/>
            <rFont val="Tahoma"/>
            <family val="2"/>
          </rPr>
          <t xml:space="preserve">
Per FOD is a new Unit.  Contributions began in 2018</t>
        </r>
      </text>
    </comment>
    <comment ref="VKH19" authorId="0" shapeId="0" xr:uid="{14509F7B-D124-4040-B705-39586ABDA6C3}">
      <text>
        <r>
          <rPr>
            <b/>
            <sz val="9"/>
            <color indexed="81"/>
            <rFont val="Tahoma"/>
            <family val="2"/>
          </rPr>
          <t>Becky Dzingeleski:</t>
        </r>
        <r>
          <rPr>
            <sz val="9"/>
            <color indexed="81"/>
            <rFont val="Tahoma"/>
            <family val="2"/>
          </rPr>
          <t xml:space="preserve">
Per FOD is a new Unit.  Contributions began in 2018</t>
        </r>
      </text>
    </comment>
    <comment ref="VKL19" authorId="0" shapeId="0" xr:uid="{50DE8EA3-313D-4F9B-912B-C32B1933D240}">
      <text>
        <r>
          <rPr>
            <b/>
            <sz val="9"/>
            <color indexed="81"/>
            <rFont val="Tahoma"/>
            <family val="2"/>
          </rPr>
          <t>Becky Dzingeleski:</t>
        </r>
        <r>
          <rPr>
            <sz val="9"/>
            <color indexed="81"/>
            <rFont val="Tahoma"/>
            <family val="2"/>
          </rPr>
          <t xml:space="preserve">
Per FOD is a new Unit.  Contributions began in 2018</t>
        </r>
      </text>
    </comment>
    <comment ref="VKP19" authorId="0" shapeId="0" xr:uid="{FFB16C99-E65E-4819-BCB8-D3D0C3D47FF8}">
      <text>
        <r>
          <rPr>
            <b/>
            <sz val="9"/>
            <color indexed="81"/>
            <rFont val="Tahoma"/>
            <family val="2"/>
          </rPr>
          <t>Becky Dzingeleski:</t>
        </r>
        <r>
          <rPr>
            <sz val="9"/>
            <color indexed="81"/>
            <rFont val="Tahoma"/>
            <family val="2"/>
          </rPr>
          <t xml:space="preserve">
Per FOD is a new Unit.  Contributions began in 2018</t>
        </r>
      </text>
    </comment>
    <comment ref="VKT19" authorId="0" shapeId="0" xr:uid="{47CCD4B9-565C-4164-8040-E2DB03548EF3}">
      <text>
        <r>
          <rPr>
            <b/>
            <sz val="9"/>
            <color indexed="81"/>
            <rFont val="Tahoma"/>
            <family val="2"/>
          </rPr>
          <t>Becky Dzingeleski:</t>
        </r>
        <r>
          <rPr>
            <sz val="9"/>
            <color indexed="81"/>
            <rFont val="Tahoma"/>
            <family val="2"/>
          </rPr>
          <t xml:space="preserve">
Per FOD is a new Unit.  Contributions began in 2018</t>
        </r>
      </text>
    </comment>
    <comment ref="VKX19" authorId="0" shapeId="0" xr:uid="{79CB64B1-9413-4064-8A82-43FB1CCC8578}">
      <text>
        <r>
          <rPr>
            <b/>
            <sz val="9"/>
            <color indexed="81"/>
            <rFont val="Tahoma"/>
            <family val="2"/>
          </rPr>
          <t>Becky Dzingeleski:</t>
        </r>
        <r>
          <rPr>
            <sz val="9"/>
            <color indexed="81"/>
            <rFont val="Tahoma"/>
            <family val="2"/>
          </rPr>
          <t xml:space="preserve">
Per FOD is a new Unit.  Contributions began in 2018</t>
        </r>
      </text>
    </comment>
    <comment ref="VLB19" authorId="0" shapeId="0" xr:uid="{16149F4D-E875-4BF4-A336-D321F3D01C6B}">
      <text>
        <r>
          <rPr>
            <b/>
            <sz val="9"/>
            <color indexed="81"/>
            <rFont val="Tahoma"/>
            <family val="2"/>
          </rPr>
          <t>Becky Dzingeleski:</t>
        </r>
        <r>
          <rPr>
            <sz val="9"/>
            <color indexed="81"/>
            <rFont val="Tahoma"/>
            <family val="2"/>
          </rPr>
          <t xml:space="preserve">
Per FOD is a new Unit.  Contributions began in 2018</t>
        </r>
      </text>
    </comment>
    <comment ref="VLF19" authorId="0" shapeId="0" xr:uid="{036D84A7-5628-4337-AED4-29798835ADBE}">
      <text>
        <r>
          <rPr>
            <b/>
            <sz val="9"/>
            <color indexed="81"/>
            <rFont val="Tahoma"/>
            <family val="2"/>
          </rPr>
          <t>Becky Dzingeleski:</t>
        </r>
        <r>
          <rPr>
            <sz val="9"/>
            <color indexed="81"/>
            <rFont val="Tahoma"/>
            <family val="2"/>
          </rPr>
          <t xml:space="preserve">
Per FOD is a new Unit.  Contributions began in 2018</t>
        </r>
      </text>
    </comment>
    <comment ref="VLJ19" authorId="0" shapeId="0" xr:uid="{E13BD51E-FD42-4537-BE05-E87D6FCCC63B}">
      <text>
        <r>
          <rPr>
            <b/>
            <sz val="9"/>
            <color indexed="81"/>
            <rFont val="Tahoma"/>
            <family val="2"/>
          </rPr>
          <t>Becky Dzingeleski:</t>
        </r>
        <r>
          <rPr>
            <sz val="9"/>
            <color indexed="81"/>
            <rFont val="Tahoma"/>
            <family val="2"/>
          </rPr>
          <t xml:space="preserve">
Per FOD is a new Unit.  Contributions began in 2018</t>
        </r>
      </text>
    </comment>
    <comment ref="VLN19" authorId="0" shapeId="0" xr:uid="{87BEF636-814B-4030-ACE6-1B321BD84EF2}">
      <text>
        <r>
          <rPr>
            <b/>
            <sz val="9"/>
            <color indexed="81"/>
            <rFont val="Tahoma"/>
            <family val="2"/>
          </rPr>
          <t>Becky Dzingeleski:</t>
        </r>
        <r>
          <rPr>
            <sz val="9"/>
            <color indexed="81"/>
            <rFont val="Tahoma"/>
            <family val="2"/>
          </rPr>
          <t xml:space="preserve">
Per FOD is a new Unit.  Contributions began in 2018</t>
        </r>
      </text>
    </comment>
    <comment ref="VLR19" authorId="0" shapeId="0" xr:uid="{ECFBC300-46B1-4DA4-8BCF-9CB029F5222A}">
      <text>
        <r>
          <rPr>
            <b/>
            <sz val="9"/>
            <color indexed="81"/>
            <rFont val="Tahoma"/>
            <family val="2"/>
          </rPr>
          <t>Becky Dzingeleski:</t>
        </r>
        <r>
          <rPr>
            <sz val="9"/>
            <color indexed="81"/>
            <rFont val="Tahoma"/>
            <family val="2"/>
          </rPr>
          <t xml:space="preserve">
Per FOD is a new Unit.  Contributions began in 2018</t>
        </r>
      </text>
    </comment>
    <comment ref="VLV19" authorId="0" shapeId="0" xr:uid="{2EA3FE2E-C667-4D54-94F3-59E1B8A6F801}">
      <text>
        <r>
          <rPr>
            <b/>
            <sz val="9"/>
            <color indexed="81"/>
            <rFont val="Tahoma"/>
            <family val="2"/>
          </rPr>
          <t>Becky Dzingeleski:</t>
        </r>
        <r>
          <rPr>
            <sz val="9"/>
            <color indexed="81"/>
            <rFont val="Tahoma"/>
            <family val="2"/>
          </rPr>
          <t xml:space="preserve">
Per FOD is a new Unit.  Contributions began in 2018</t>
        </r>
      </text>
    </comment>
    <comment ref="VLZ19" authorId="0" shapeId="0" xr:uid="{097A44B4-0C12-40C1-9A75-05C572478344}">
      <text>
        <r>
          <rPr>
            <b/>
            <sz val="9"/>
            <color indexed="81"/>
            <rFont val="Tahoma"/>
            <family val="2"/>
          </rPr>
          <t>Becky Dzingeleski:</t>
        </r>
        <r>
          <rPr>
            <sz val="9"/>
            <color indexed="81"/>
            <rFont val="Tahoma"/>
            <family val="2"/>
          </rPr>
          <t xml:space="preserve">
Per FOD is a new Unit.  Contributions began in 2018</t>
        </r>
      </text>
    </comment>
    <comment ref="VMD19" authorId="0" shapeId="0" xr:uid="{9BBEF50C-DA62-4188-B06E-459FAA203183}">
      <text>
        <r>
          <rPr>
            <b/>
            <sz val="9"/>
            <color indexed="81"/>
            <rFont val="Tahoma"/>
            <family val="2"/>
          </rPr>
          <t>Becky Dzingeleski:</t>
        </r>
        <r>
          <rPr>
            <sz val="9"/>
            <color indexed="81"/>
            <rFont val="Tahoma"/>
            <family val="2"/>
          </rPr>
          <t xml:space="preserve">
Per FOD is a new Unit.  Contributions began in 2018</t>
        </r>
      </text>
    </comment>
    <comment ref="VMH19" authorId="0" shapeId="0" xr:uid="{6529CD7B-4F7B-4522-A491-73E47157D263}">
      <text>
        <r>
          <rPr>
            <b/>
            <sz val="9"/>
            <color indexed="81"/>
            <rFont val="Tahoma"/>
            <family val="2"/>
          </rPr>
          <t>Becky Dzingeleski:</t>
        </r>
        <r>
          <rPr>
            <sz val="9"/>
            <color indexed="81"/>
            <rFont val="Tahoma"/>
            <family val="2"/>
          </rPr>
          <t xml:space="preserve">
Per FOD is a new Unit.  Contributions began in 2018</t>
        </r>
      </text>
    </comment>
    <comment ref="VML19" authorId="0" shapeId="0" xr:uid="{5DF321CB-AF23-4AEF-8DB7-486603518CC6}">
      <text>
        <r>
          <rPr>
            <b/>
            <sz val="9"/>
            <color indexed="81"/>
            <rFont val="Tahoma"/>
            <family val="2"/>
          </rPr>
          <t>Becky Dzingeleski:</t>
        </r>
        <r>
          <rPr>
            <sz val="9"/>
            <color indexed="81"/>
            <rFont val="Tahoma"/>
            <family val="2"/>
          </rPr>
          <t xml:space="preserve">
Per FOD is a new Unit.  Contributions began in 2018</t>
        </r>
      </text>
    </comment>
    <comment ref="VMP19" authorId="0" shapeId="0" xr:uid="{38E48CD0-3E1D-40BB-BC6B-0E59D8023FE4}">
      <text>
        <r>
          <rPr>
            <b/>
            <sz val="9"/>
            <color indexed="81"/>
            <rFont val="Tahoma"/>
            <family val="2"/>
          </rPr>
          <t>Becky Dzingeleski:</t>
        </r>
        <r>
          <rPr>
            <sz val="9"/>
            <color indexed="81"/>
            <rFont val="Tahoma"/>
            <family val="2"/>
          </rPr>
          <t xml:space="preserve">
Per FOD is a new Unit.  Contributions began in 2018</t>
        </r>
      </text>
    </comment>
    <comment ref="VMT19" authorId="0" shapeId="0" xr:uid="{325A1156-9EEB-4396-8CE3-22546429085A}">
      <text>
        <r>
          <rPr>
            <b/>
            <sz val="9"/>
            <color indexed="81"/>
            <rFont val="Tahoma"/>
            <family val="2"/>
          </rPr>
          <t>Becky Dzingeleski:</t>
        </r>
        <r>
          <rPr>
            <sz val="9"/>
            <color indexed="81"/>
            <rFont val="Tahoma"/>
            <family val="2"/>
          </rPr>
          <t xml:space="preserve">
Per FOD is a new Unit.  Contributions began in 2018</t>
        </r>
      </text>
    </comment>
    <comment ref="VMX19" authorId="0" shapeId="0" xr:uid="{85510E3F-E866-4DBE-938B-2B0CDD8ABD3A}">
      <text>
        <r>
          <rPr>
            <b/>
            <sz val="9"/>
            <color indexed="81"/>
            <rFont val="Tahoma"/>
            <family val="2"/>
          </rPr>
          <t>Becky Dzingeleski:</t>
        </r>
        <r>
          <rPr>
            <sz val="9"/>
            <color indexed="81"/>
            <rFont val="Tahoma"/>
            <family val="2"/>
          </rPr>
          <t xml:space="preserve">
Per FOD is a new Unit.  Contributions began in 2018</t>
        </r>
      </text>
    </comment>
    <comment ref="VNB19" authorId="0" shapeId="0" xr:uid="{A8DCB296-C031-48EE-A4CC-71F3B9FD76F2}">
      <text>
        <r>
          <rPr>
            <b/>
            <sz val="9"/>
            <color indexed="81"/>
            <rFont val="Tahoma"/>
            <family val="2"/>
          </rPr>
          <t>Becky Dzingeleski:</t>
        </r>
        <r>
          <rPr>
            <sz val="9"/>
            <color indexed="81"/>
            <rFont val="Tahoma"/>
            <family val="2"/>
          </rPr>
          <t xml:space="preserve">
Per FOD is a new Unit.  Contributions began in 2018</t>
        </r>
      </text>
    </comment>
    <comment ref="VNF19" authorId="0" shapeId="0" xr:uid="{F0DBAD40-6093-430C-BD18-FF2201764E06}">
      <text>
        <r>
          <rPr>
            <b/>
            <sz val="9"/>
            <color indexed="81"/>
            <rFont val="Tahoma"/>
            <family val="2"/>
          </rPr>
          <t>Becky Dzingeleski:</t>
        </r>
        <r>
          <rPr>
            <sz val="9"/>
            <color indexed="81"/>
            <rFont val="Tahoma"/>
            <family val="2"/>
          </rPr>
          <t xml:space="preserve">
Per FOD is a new Unit.  Contributions began in 2018</t>
        </r>
      </text>
    </comment>
    <comment ref="VNJ19" authorId="0" shapeId="0" xr:uid="{813623B6-2AFA-4E1C-97DC-D02C71CF6E6E}">
      <text>
        <r>
          <rPr>
            <b/>
            <sz val="9"/>
            <color indexed="81"/>
            <rFont val="Tahoma"/>
            <family val="2"/>
          </rPr>
          <t>Becky Dzingeleski:</t>
        </r>
        <r>
          <rPr>
            <sz val="9"/>
            <color indexed="81"/>
            <rFont val="Tahoma"/>
            <family val="2"/>
          </rPr>
          <t xml:space="preserve">
Per FOD is a new Unit.  Contributions began in 2018</t>
        </r>
      </text>
    </comment>
    <comment ref="VNN19" authorId="0" shapeId="0" xr:uid="{23F9B7F7-84E0-45A4-B23E-DDFB20829C09}">
      <text>
        <r>
          <rPr>
            <b/>
            <sz val="9"/>
            <color indexed="81"/>
            <rFont val="Tahoma"/>
            <family val="2"/>
          </rPr>
          <t>Becky Dzingeleski:</t>
        </r>
        <r>
          <rPr>
            <sz val="9"/>
            <color indexed="81"/>
            <rFont val="Tahoma"/>
            <family val="2"/>
          </rPr>
          <t xml:space="preserve">
Per FOD is a new Unit.  Contributions began in 2018</t>
        </r>
      </text>
    </comment>
    <comment ref="VNR19" authorId="0" shapeId="0" xr:uid="{2909CC7C-B5BA-4B0D-B045-30AB21F0CB0A}">
      <text>
        <r>
          <rPr>
            <b/>
            <sz val="9"/>
            <color indexed="81"/>
            <rFont val="Tahoma"/>
            <family val="2"/>
          </rPr>
          <t>Becky Dzingeleski:</t>
        </r>
        <r>
          <rPr>
            <sz val="9"/>
            <color indexed="81"/>
            <rFont val="Tahoma"/>
            <family val="2"/>
          </rPr>
          <t xml:space="preserve">
Per FOD is a new Unit.  Contributions began in 2018</t>
        </r>
      </text>
    </comment>
    <comment ref="VNV19" authorId="0" shapeId="0" xr:uid="{9EC1B4D7-9334-458A-90B5-2851AED51AC3}">
      <text>
        <r>
          <rPr>
            <b/>
            <sz val="9"/>
            <color indexed="81"/>
            <rFont val="Tahoma"/>
            <family val="2"/>
          </rPr>
          <t>Becky Dzingeleski:</t>
        </r>
        <r>
          <rPr>
            <sz val="9"/>
            <color indexed="81"/>
            <rFont val="Tahoma"/>
            <family val="2"/>
          </rPr>
          <t xml:space="preserve">
Per FOD is a new Unit.  Contributions began in 2018</t>
        </r>
      </text>
    </comment>
    <comment ref="VNZ19" authorId="0" shapeId="0" xr:uid="{6C9D4B11-40CD-495F-BBA8-F961C3521BE9}">
      <text>
        <r>
          <rPr>
            <b/>
            <sz val="9"/>
            <color indexed="81"/>
            <rFont val="Tahoma"/>
            <family val="2"/>
          </rPr>
          <t>Becky Dzingeleski:</t>
        </r>
        <r>
          <rPr>
            <sz val="9"/>
            <color indexed="81"/>
            <rFont val="Tahoma"/>
            <family val="2"/>
          </rPr>
          <t xml:space="preserve">
Per FOD is a new Unit.  Contributions began in 2018</t>
        </r>
      </text>
    </comment>
    <comment ref="VOD19" authorId="0" shapeId="0" xr:uid="{57D3B3EA-4B33-41F4-BA0D-98F9D336309F}">
      <text>
        <r>
          <rPr>
            <b/>
            <sz val="9"/>
            <color indexed="81"/>
            <rFont val="Tahoma"/>
            <family val="2"/>
          </rPr>
          <t>Becky Dzingeleski:</t>
        </r>
        <r>
          <rPr>
            <sz val="9"/>
            <color indexed="81"/>
            <rFont val="Tahoma"/>
            <family val="2"/>
          </rPr>
          <t xml:space="preserve">
Per FOD is a new Unit.  Contributions began in 2018</t>
        </r>
      </text>
    </comment>
    <comment ref="VOH19" authorId="0" shapeId="0" xr:uid="{533932D3-73FA-42DF-A966-FFD4FFBE7694}">
      <text>
        <r>
          <rPr>
            <b/>
            <sz val="9"/>
            <color indexed="81"/>
            <rFont val="Tahoma"/>
            <family val="2"/>
          </rPr>
          <t>Becky Dzingeleski:</t>
        </r>
        <r>
          <rPr>
            <sz val="9"/>
            <color indexed="81"/>
            <rFont val="Tahoma"/>
            <family val="2"/>
          </rPr>
          <t xml:space="preserve">
Per FOD is a new Unit.  Contributions began in 2018</t>
        </r>
      </text>
    </comment>
    <comment ref="VOL19" authorId="0" shapeId="0" xr:uid="{80E551D1-0943-4CD7-941A-81A60989699E}">
      <text>
        <r>
          <rPr>
            <b/>
            <sz val="9"/>
            <color indexed="81"/>
            <rFont val="Tahoma"/>
            <family val="2"/>
          </rPr>
          <t>Becky Dzingeleski:</t>
        </r>
        <r>
          <rPr>
            <sz val="9"/>
            <color indexed="81"/>
            <rFont val="Tahoma"/>
            <family val="2"/>
          </rPr>
          <t xml:space="preserve">
Per FOD is a new Unit.  Contributions began in 2018</t>
        </r>
      </text>
    </comment>
    <comment ref="VOP19" authorId="0" shapeId="0" xr:uid="{1FFCBD34-122E-4666-AE9D-6475B67BD083}">
      <text>
        <r>
          <rPr>
            <b/>
            <sz val="9"/>
            <color indexed="81"/>
            <rFont val="Tahoma"/>
            <family val="2"/>
          </rPr>
          <t>Becky Dzingeleski:</t>
        </r>
        <r>
          <rPr>
            <sz val="9"/>
            <color indexed="81"/>
            <rFont val="Tahoma"/>
            <family val="2"/>
          </rPr>
          <t xml:space="preserve">
Per FOD is a new Unit.  Contributions began in 2018</t>
        </r>
      </text>
    </comment>
    <comment ref="VOT19" authorId="0" shapeId="0" xr:uid="{B9292C79-6CB0-4B46-BB4A-5BF7A06A3967}">
      <text>
        <r>
          <rPr>
            <b/>
            <sz val="9"/>
            <color indexed="81"/>
            <rFont val="Tahoma"/>
            <family val="2"/>
          </rPr>
          <t>Becky Dzingeleski:</t>
        </r>
        <r>
          <rPr>
            <sz val="9"/>
            <color indexed="81"/>
            <rFont val="Tahoma"/>
            <family val="2"/>
          </rPr>
          <t xml:space="preserve">
Per FOD is a new Unit.  Contributions began in 2018</t>
        </r>
      </text>
    </comment>
    <comment ref="VOX19" authorId="0" shapeId="0" xr:uid="{0066B429-6C59-4022-A2B5-039E4497011F}">
      <text>
        <r>
          <rPr>
            <b/>
            <sz val="9"/>
            <color indexed="81"/>
            <rFont val="Tahoma"/>
            <family val="2"/>
          </rPr>
          <t>Becky Dzingeleski:</t>
        </r>
        <r>
          <rPr>
            <sz val="9"/>
            <color indexed="81"/>
            <rFont val="Tahoma"/>
            <family val="2"/>
          </rPr>
          <t xml:space="preserve">
Per FOD is a new Unit.  Contributions began in 2018</t>
        </r>
      </text>
    </comment>
    <comment ref="VPB19" authorId="0" shapeId="0" xr:uid="{41624500-0C25-4CFF-8A7A-30773F595E7F}">
      <text>
        <r>
          <rPr>
            <b/>
            <sz val="9"/>
            <color indexed="81"/>
            <rFont val="Tahoma"/>
            <family val="2"/>
          </rPr>
          <t>Becky Dzingeleski:</t>
        </r>
        <r>
          <rPr>
            <sz val="9"/>
            <color indexed="81"/>
            <rFont val="Tahoma"/>
            <family val="2"/>
          </rPr>
          <t xml:space="preserve">
Per FOD is a new Unit.  Contributions began in 2018</t>
        </r>
      </text>
    </comment>
    <comment ref="VPF19" authorId="0" shapeId="0" xr:uid="{14077FFC-031A-445F-A0F6-49ED4B8B8AFB}">
      <text>
        <r>
          <rPr>
            <b/>
            <sz val="9"/>
            <color indexed="81"/>
            <rFont val="Tahoma"/>
            <family val="2"/>
          </rPr>
          <t>Becky Dzingeleski:</t>
        </r>
        <r>
          <rPr>
            <sz val="9"/>
            <color indexed="81"/>
            <rFont val="Tahoma"/>
            <family val="2"/>
          </rPr>
          <t xml:space="preserve">
Per FOD is a new Unit.  Contributions began in 2018</t>
        </r>
      </text>
    </comment>
    <comment ref="VPJ19" authorId="0" shapeId="0" xr:uid="{A033A6F7-6A74-46F3-B7E6-6A64D8E33D1B}">
      <text>
        <r>
          <rPr>
            <b/>
            <sz val="9"/>
            <color indexed="81"/>
            <rFont val="Tahoma"/>
            <family val="2"/>
          </rPr>
          <t>Becky Dzingeleski:</t>
        </r>
        <r>
          <rPr>
            <sz val="9"/>
            <color indexed="81"/>
            <rFont val="Tahoma"/>
            <family val="2"/>
          </rPr>
          <t xml:space="preserve">
Per FOD is a new Unit.  Contributions began in 2018</t>
        </r>
      </text>
    </comment>
    <comment ref="VPN19" authorId="0" shapeId="0" xr:uid="{AE338201-7482-4681-B97C-72CDFFB46007}">
      <text>
        <r>
          <rPr>
            <b/>
            <sz val="9"/>
            <color indexed="81"/>
            <rFont val="Tahoma"/>
            <family val="2"/>
          </rPr>
          <t>Becky Dzingeleski:</t>
        </r>
        <r>
          <rPr>
            <sz val="9"/>
            <color indexed="81"/>
            <rFont val="Tahoma"/>
            <family val="2"/>
          </rPr>
          <t xml:space="preserve">
Per FOD is a new Unit.  Contributions began in 2018</t>
        </r>
      </text>
    </comment>
    <comment ref="VPR19" authorId="0" shapeId="0" xr:uid="{C5B49D0C-D2C7-4470-851C-8F9FFCF63F8F}">
      <text>
        <r>
          <rPr>
            <b/>
            <sz val="9"/>
            <color indexed="81"/>
            <rFont val="Tahoma"/>
            <family val="2"/>
          </rPr>
          <t>Becky Dzingeleski:</t>
        </r>
        <r>
          <rPr>
            <sz val="9"/>
            <color indexed="81"/>
            <rFont val="Tahoma"/>
            <family val="2"/>
          </rPr>
          <t xml:space="preserve">
Per FOD is a new Unit.  Contributions began in 2018</t>
        </r>
      </text>
    </comment>
    <comment ref="VPV19" authorId="0" shapeId="0" xr:uid="{14A9EF6B-189C-42DF-9580-E18A4077BEC0}">
      <text>
        <r>
          <rPr>
            <b/>
            <sz val="9"/>
            <color indexed="81"/>
            <rFont val="Tahoma"/>
            <family val="2"/>
          </rPr>
          <t>Becky Dzingeleski:</t>
        </r>
        <r>
          <rPr>
            <sz val="9"/>
            <color indexed="81"/>
            <rFont val="Tahoma"/>
            <family val="2"/>
          </rPr>
          <t xml:space="preserve">
Per FOD is a new Unit.  Contributions began in 2018</t>
        </r>
      </text>
    </comment>
    <comment ref="VPZ19" authorId="0" shapeId="0" xr:uid="{076E3CC2-5BC9-4BAD-B84E-B6FBD895EDDD}">
      <text>
        <r>
          <rPr>
            <b/>
            <sz val="9"/>
            <color indexed="81"/>
            <rFont val="Tahoma"/>
            <family val="2"/>
          </rPr>
          <t>Becky Dzingeleski:</t>
        </r>
        <r>
          <rPr>
            <sz val="9"/>
            <color indexed="81"/>
            <rFont val="Tahoma"/>
            <family val="2"/>
          </rPr>
          <t xml:space="preserve">
Per FOD is a new Unit.  Contributions began in 2018</t>
        </r>
      </text>
    </comment>
    <comment ref="VQD19" authorId="0" shapeId="0" xr:uid="{924A8D47-D7BA-4819-BD4D-4EE966B51955}">
      <text>
        <r>
          <rPr>
            <b/>
            <sz val="9"/>
            <color indexed="81"/>
            <rFont val="Tahoma"/>
            <family val="2"/>
          </rPr>
          <t>Becky Dzingeleski:</t>
        </r>
        <r>
          <rPr>
            <sz val="9"/>
            <color indexed="81"/>
            <rFont val="Tahoma"/>
            <family val="2"/>
          </rPr>
          <t xml:space="preserve">
Per FOD is a new Unit.  Contributions began in 2018</t>
        </r>
      </text>
    </comment>
    <comment ref="VQH19" authorId="0" shapeId="0" xr:uid="{6327DE55-E355-4D03-BAE0-12CA4D61D992}">
      <text>
        <r>
          <rPr>
            <b/>
            <sz val="9"/>
            <color indexed="81"/>
            <rFont val="Tahoma"/>
            <family val="2"/>
          </rPr>
          <t>Becky Dzingeleski:</t>
        </r>
        <r>
          <rPr>
            <sz val="9"/>
            <color indexed="81"/>
            <rFont val="Tahoma"/>
            <family val="2"/>
          </rPr>
          <t xml:space="preserve">
Per FOD is a new Unit.  Contributions began in 2018</t>
        </r>
      </text>
    </comment>
    <comment ref="VQL19" authorId="0" shapeId="0" xr:uid="{EBC91B44-62E6-41F0-8D3D-EDD0B28FEFEF}">
      <text>
        <r>
          <rPr>
            <b/>
            <sz val="9"/>
            <color indexed="81"/>
            <rFont val="Tahoma"/>
            <family val="2"/>
          </rPr>
          <t>Becky Dzingeleski:</t>
        </r>
        <r>
          <rPr>
            <sz val="9"/>
            <color indexed="81"/>
            <rFont val="Tahoma"/>
            <family val="2"/>
          </rPr>
          <t xml:space="preserve">
Per FOD is a new Unit.  Contributions began in 2018</t>
        </r>
      </text>
    </comment>
    <comment ref="VQP19" authorId="0" shapeId="0" xr:uid="{C62FDBAF-4A7D-4251-B941-53035ECCBDD8}">
      <text>
        <r>
          <rPr>
            <b/>
            <sz val="9"/>
            <color indexed="81"/>
            <rFont val="Tahoma"/>
            <family val="2"/>
          </rPr>
          <t>Becky Dzingeleski:</t>
        </r>
        <r>
          <rPr>
            <sz val="9"/>
            <color indexed="81"/>
            <rFont val="Tahoma"/>
            <family val="2"/>
          </rPr>
          <t xml:space="preserve">
Per FOD is a new Unit.  Contributions began in 2018</t>
        </r>
      </text>
    </comment>
    <comment ref="VQT19" authorId="0" shapeId="0" xr:uid="{537EE2C0-2156-4D32-8988-002ED5D27A5C}">
      <text>
        <r>
          <rPr>
            <b/>
            <sz val="9"/>
            <color indexed="81"/>
            <rFont val="Tahoma"/>
            <family val="2"/>
          </rPr>
          <t>Becky Dzingeleski:</t>
        </r>
        <r>
          <rPr>
            <sz val="9"/>
            <color indexed="81"/>
            <rFont val="Tahoma"/>
            <family val="2"/>
          </rPr>
          <t xml:space="preserve">
Per FOD is a new Unit.  Contributions began in 2018</t>
        </r>
      </text>
    </comment>
    <comment ref="VQX19" authorId="0" shapeId="0" xr:uid="{19E6F248-2322-4E38-BD87-B95A1CE437B0}">
      <text>
        <r>
          <rPr>
            <b/>
            <sz val="9"/>
            <color indexed="81"/>
            <rFont val="Tahoma"/>
            <family val="2"/>
          </rPr>
          <t>Becky Dzingeleski:</t>
        </r>
        <r>
          <rPr>
            <sz val="9"/>
            <color indexed="81"/>
            <rFont val="Tahoma"/>
            <family val="2"/>
          </rPr>
          <t xml:space="preserve">
Per FOD is a new Unit.  Contributions began in 2018</t>
        </r>
      </text>
    </comment>
    <comment ref="VRB19" authorId="0" shapeId="0" xr:uid="{9E05170A-360A-40BB-B70C-06C0C4EFA81A}">
      <text>
        <r>
          <rPr>
            <b/>
            <sz val="9"/>
            <color indexed="81"/>
            <rFont val="Tahoma"/>
            <family val="2"/>
          </rPr>
          <t>Becky Dzingeleski:</t>
        </r>
        <r>
          <rPr>
            <sz val="9"/>
            <color indexed="81"/>
            <rFont val="Tahoma"/>
            <family val="2"/>
          </rPr>
          <t xml:space="preserve">
Per FOD is a new Unit.  Contributions began in 2018</t>
        </r>
      </text>
    </comment>
    <comment ref="VRF19" authorId="0" shapeId="0" xr:uid="{4215EDB6-2DE6-437D-8A13-BBC178AA16F4}">
      <text>
        <r>
          <rPr>
            <b/>
            <sz val="9"/>
            <color indexed="81"/>
            <rFont val="Tahoma"/>
            <family val="2"/>
          </rPr>
          <t>Becky Dzingeleski:</t>
        </r>
        <r>
          <rPr>
            <sz val="9"/>
            <color indexed="81"/>
            <rFont val="Tahoma"/>
            <family val="2"/>
          </rPr>
          <t xml:space="preserve">
Per FOD is a new Unit.  Contributions began in 2018</t>
        </r>
      </text>
    </comment>
    <comment ref="VRJ19" authorId="0" shapeId="0" xr:uid="{AC64D062-E370-4B97-A999-2E77866CE4A7}">
      <text>
        <r>
          <rPr>
            <b/>
            <sz val="9"/>
            <color indexed="81"/>
            <rFont val="Tahoma"/>
            <family val="2"/>
          </rPr>
          <t>Becky Dzingeleski:</t>
        </r>
        <r>
          <rPr>
            <sz val="9"/>
            <color indexed="81"/>
            <rFont val="Tahoma"/>
            <family val="2"/>
          </rPr>
          <t xml:space="preserve">
Per FOD is a new Unit.  Contributions began in 2018</t>
        </r>
      </text>
    </comment>
    <comment ref="VRN19" authorId="0" shapeId="0" xr:uid="{E5589B56-FBFA-4F53-A8E8-75F5B9C42480}">
      <text>
        <r>
          <rPr>
            <b/>
            <sz val="9"/>
            <color indexed="81"/>
            <rFont val="Tahoma"/>
            <family val="2"/>
          </rPr>
          <t>Becky Dzingeleski:</t>
        </r>
        <r>
          <rPr>
            <sz val="9"/>
            <color indexed="81"/>
            <rFont val="Tahoma"/>
            <family val="2"/>
          </rPr>
          <t xml:space="preserve">
Per FOD is a new Unit.  Contributions began in 2018</t>
        </r>
      </text>
    </comment>
    <comment ref="VRR19" authorId="0" shapeId="0" xr:uid="{269B9CE9-4667-4608-B601-0DBD379D07BE}">
      <text>
        <r>
          <rPr>
            <b/>
            <sz val="9"/>
            <color indexed="81"/>
            <rFont val="Tahoma"/>
            <family val="2"/>
          </rPr>
          <t>Becky Dzingeleski:</t>
        </r>
        <r>
          <rPr>
            <sz val="9"/>
            <color indexed="81"/>
            <rFont val="Tahoma"/>
            <family val="2"/>
          </rPr>
          <t xml:space="preserve">
Per FOD is a new Unit.  Contributions began in 2018</t>
        </r>
      </text>
    </comment>
    <comment ref="VRV19" authorId="0" shapeId="0" xr:uid="{2C7E6BB2-EF02-49BA-8832-22B8BFE08AB1}">
      <text>
        <r>
          <rPr>
            <b/>
            <sz val="9"/>
            <color indexed="81"/>
            <rFont val="Tahoma"/>
            <family val="2"/>
          </rPr>
          <t>Becky Dzingeleski:</t>
        </r>
        <r>
          <rPr>
            <sz val="9"/>
            <color indexed="81"/>
            <rFont val="Tahoma"/>
            <family val="2"/>
          </rPr>
          <t xml:space="preserve">
Per FOD is a new Unit.  Contributions began in 2018</t>
        </r>
      </text>
    </comment>
    <comment ref="VRZ19" authorId="0" shapeId="0" xr:uid="{F57A40ED-A0D9-458E-B915-B085E8B06671}">
      <text>
        <r>
          <rPr>
            <b/>
            <sz val="9"/>
            <color indexed="81"/>
            <rFont val="Tahoma"/>
            <family val="2"/>
          </rPr>
          <t>Becky Dzingeleski:</t>
        </r>
        <r>
          <rPr>
            <sz val="9"/>
            <color indexed="81"/>
            <rFont val="Tahoma"/>
            <family val="2"/>
          </rPr>
          <t xml:space="preserve">
Per FOD is a new Unit.  Contributions began in 2018</t>
        </r>
      </text>
    </comment>
    <comment ref="VSD19" authorId="0" shapeId="0" xr:uid="{20283C7F-0D41-4E60-B77F-8467F6ADADBD}">
      <text>
        <r>
          <rPr>
            <b/>
            <sz val="9"/>
            <color indexed="81"/>
            <rFont val="Tahoma"/>
            <family val="2"/>
          </rPr>
          <t>Becky Dzingeleski:</t>
        </r>
        <r>
          <rPr>
            <sz val="9"/>
            <color indexed="81"/>
            <rFont val="Tahoma"/>
            <family val="2"/>
          </rPr>
          <t xml:space="preserve">
Per FOD is a new Unit.  Contributions began in 2018</t>
        </r>
      </text>
    </comment>
    <comment ref="VSH19" authorId="0" shapeId="0" xr:uid="{44DB7F34-E0F1-4DF3-88B5-AD3EAB72FAE8}">
      <text>
        <r>
          <rPr>
            <b/>
            <sz val="9"/>
            <color indexed="81"/>
            <rFont val="Tahoma"/>
            <family val="2"/>
          </rPr>
          <t>Becky Dzingeleski:</t>
        </r>
        <r>
          <rPr>
            <sz val="9"/>
            <color indexed="81"/>
            <rFont val="Tahoma"/>
            <family val="2"/>
          </rPr>
          <t xml:space="preserve">
Per FOD is a new Unit.  Contributions began in 2018</t>
        </r>
      </text>
    </comment>
    <comment ref="VSL19" authorId="0" shapeId="0" xr:uid="{494DE724-E40C-447A-80E3-35695E2B910D}">
      <text>
        <r>
          <rPr>
            <b/>
            <sz val="9"/>
            <color indexed="81"/>
            <rFont val="Tahoma"/>
            <family val="2"/>
          </rPr>
          <t>Becky Dzingeleski:</t>
        </r>
        <r>
          <rPr>
            <sz val="9"/>
            <color indexed="81"/>
            <rFont val="Tahoma"/>
            <family val="2"/>
          </rPr>
          <t xml:space="preserve">
Per FOD is a new Unit.  Contributions began in 2018</t>
        </r>
      </text>
    </comment>
    <comment ref="VSP19" authorId="0" shapeId="0" xr:uid="{97B25389-4D45-414E-8D92-711813166568}">
      <text>
        <r>
          <rPr>
            <b/>
            <sz val="9"/>
            <color indexed="81"/>
            <rFont val="Tahoma"/>
            <family val="2"/>
          </rPr>
          <t>Becky Dzingeleski:</t>
        </r>
        <r>
          <rPr>
            <sz val="9"/>
            <color indexed="81"/>
            <rFont val="Tahoma"/>
            <family val="2"/>
          </rPr>
          <t xml:space="preserve">
Per FOD is a new Unit.  Contributions began in 2018</t>
        </r>
      </text>
    </comment>
    <comment ref="VST19" authorId="0" shapeId="0" xr:uid="{231E693F-F187-46B3-BEB1-06080D375D25}">
      <text>
        <r>
          <rPr>
            <b/>
            <sz val="9"/>
            <color indexed="81"/>
            <rFont val="Tahoma"/>
            <family val="2"/>
          </rPr>
          <t>Becky Dzingeleski:</t>
        </r>
        <r>
          <rPr>
            <sz val="9"/>
            <color indexed="81"/>
            <rFont val="Tahoma"/>
            <family val="2"/>
          </rPr>
          <t xml:space="preserve">
Per FOD is a new Unit.  Contributions began in 2018</t>
        </r>
      </text>
    </comment>
    <comment ref="VSX19" authorId="0" shapeId="0" xr:uid="{64DBE1E5-2D1F-4A37-8A65-48EC7E8BEDED}">
      <text>
        <r>
          <rPr>
            <b/>
            <sz val="9"/>
            <color indexed="81"/>
            <rFont val="Tahoma"/>
            <family val="2"/>
          </rPr>
          <t>Becky Dzingeleski:</t>
        </r>
        <r>
          <rPr>
            <sz val="9"/>
            <color indexed="81"/>
            <rFont val="Tahoma"/>
            <family val="2"/>
          </rPr>
          <t xml:space="preserve">
Per FOD is a new Unit.  Contributions began in 2018</t>
        </r>
      </text>
    </comment>
    <comment ref="VTB19" authorId="0" shapeId="0" xr:uid="{459C1C11-0665-49E1-8E5E-9D9F7323B3BE}">
      <text>
        <r>
          <rPr>
            <b/>
            <sz val="9"/>
            <color indexed="81"/>
            <rFont val="Tahoma"/>
            <family val="2"/>
          </rPr>
          <t>Becky Dzingeleski:</t>
        </r>
        <r>
          <rPr>
            <sz val="9"/>
            <color indexed="81"/>
            <rFont val="Tahoma"/>
            <family val="2"/>
          </rPr>
          <t xml:space="preserve">
Per FOD is a new Unit.  Contributions began in 2018</t>
        </r>
      </text>
    </comment>
    <comment ref="VTF19" authorId="0" shapeId="0" xr:uid="{E4400118-CF44-469F-8C13-6012C1D578EB}">
      <text>
        <r>
          <rPr>
            <b/>
            <sz val="9"/>
            <color indexed="81"/>
            <rFont val="Tahoma"/>
            <family val="2"/>
          </rPr>
          <t>Becky Dzingeleski:</t>
        </r>
        <r>
          <rPr>
            <sz val="9"/>
            <color indexed="81"/>
            <rFont val="Tahoma"/>
            <family val="2"/>
          </rPr>
          <t xml:space="preserve">
Per FOD is a new Unit.  Contributions began in 2018</t>
        </r>
      </text>
    </comment>
    <comment ref="VTJ19" authorId="0" shapeId="0" xr:uid="{0BD8D9EF-4BBF-41C8-B752-7BDDF95E35B9}">
      <text>
        <r>
          <rPr>
            <b/>
            <sz val="9"/>
            <color indexed="81"/>
            <rFont val="Tahoma"/>
            <family val="2"/>
          </rPr>
          <t>Becky Dzingeleski:</t>
        </r>
        <r>
          <rPr>
            <sz val="9"/>
            <color indexed="81"/>
            <rFont val="Tahoma"/>
            <family val="2"/>
          </rPr>
          <t xml:space="preserve">
Per FOD is a new Unit.  Contributions began in 2018</t>
        </r>
      </text>
    </comment>
    <comment ref="VTN19" authorId="0" shapeId="0" xr:uid="{45612EDD-A262-4123-A8E2-A99C8056F0EA}">
      <text>
        <r>
          <rPr>
            <b/>
            <sz val="9"/>
            <color indexed="81"/>
            <rFont val="Tahoma"/>
            <family val="2"/>
          </rPr>
          <t>Becky Dzingeleski:</t>
        </r>
        <r>
          <rPr>
            <sz val="9"/>
            <color indexed="81"/>
            <rFont val="Tahoma"/>
            <family val="2"/>
          </rPr>
          <t xml:space="preserve">
Per FOD is a new Unit.  Contributions began in 2018</t>
        </r>
      </text>
    </comment>
    <comment ref="VTR19" authorId="0" shapeId="0" xr:uid="{D37BE2F9-1657-4F0F-AF68-C7AB41E82DC1}">
      <text>
        <r>
          <rPr>
            <b/>
            <sz val="9"/>
            <color indexed="81"/>
            <rFont val="Tahoma"/>
            <family val="2"/>
          </rPr>
          <t>Becky Dzingeleski:</t>
        </r>
        <r>
          <rPr>
            <sz val="9"/>
            <color indexed="81"/>
            <rFont val="Tahoma"/>
            <family val="2"/>
          </rPr>
          <t xml:space="preserve">
Per FOD is a new Unit.  Contributions began in 2018</t>
        </r>
      </text>
    </comment>
    <comment ref="VTV19" authorId="0" shapeId="0" xr:uid="{9FE9878D-BD72-4C6F-A685-7FD4011FAD44}">
      <text>
        <r>
          <rPr>
            <b/>
            <sz val="9"/>
            <color indexed="81"/>
            <rFont val="Tahoma"/>
            <family val="2"/>
          </rPr>
          <t>Becky Dzingeleski:</t>
        </r>
        <r>
          <rPr>
            <sz val="9"/>
            <color indexed="81"/>
            <rFont val="Tahoma"/>
            <family val="2"/>
          </rPr>
          <t xml:space="preserve">
Per FOD is a new Unit.  Contributions began in 2018</t>
        </r>
      </text>
    </comment>
    <comment ref="VTZ19" authorId="0" shapeId="0" xr:uid="{12688E61-42AC-4119-A40D-35D22BC69EFB}">
      <text>
        <r>
          <rPr>
            <b/>
            <sz val="9"/>
            <color indexed="81"/>
            <rFont val="Tahoma"/>
            <family val="2"/>
          </rPr>
          <t>Becky Dzingeleski:</t>
        </r>
        <r>
          <rPr>
            <sz val="9"/>
            <color indexed="81"/>
            <rFont val="Tahoma"/>
            <family val="2"/>
          </rPr>
          <t xml:space="preserve">
Per FOD is a new Unit.  Contributions began in 2018</t>
        </r>
      </text>
    </comment>
    <comment ref="VUD19" authorId="0" shapeId="0" xr:uid="{68F9B03C-A061-499D-A2FC-9DA408FE71F4}">
      <text>
        <r>
          <rPr>
            <b/>
            <sz val="9"/>
            <color indexed="81"/>
            <rFont val="Tahoma"/>
            <family val="2"/>
          </rPr>
          <t>Becky Dzingeleski:</t>
        </r>
        <r>
          <rPr>
            <sz val="9"/>
            <color indexed="81"/>
            <rFont val="Tahoma"/>
            <family val="2"/>
          </rPr>
          <t xml:space="preserve">
Per FOD is a new Unit.  Contributions began in 2018</t>
        </r>
      </text>
    </comment>
    <comment ref="VUH19" authorId="0" shapeId="0" xr:uid="{771994F1-0B27-434A-BB7F-F62057C20908}">
      <text>
        <r>
          <rPr>
            <b/>
            <sz val="9"/>
            <color indexed="81"/>
            <rFont val="Tahoma"/>
            <family val="2"/>
          </rPr>
          <t>Becky Dzingeleski:</t>
        </r>
        <r>
          <rPr>
            <sz val="9"/>
            <color indexed="81"/>
            <rFont val="Tahoma"/>
            <family val="2"/>
          </rPr>
          <t xml:space="preserve">
Per FOD is a new Unit.  Contributions began in 2018</t>
        </r>
      </text>
    </comment>
    <comment ref="VUL19" authorId="0" shapeId="0" xr:uid="{4A4960EC-AF6B-425D-81CB-EE6851025B66}">
      <text>
        <r>
          <rPr>
            <b/>
            <sz val="9"/>
            <color indexed="81"/>
            <rFont val="Tahoma"/>
            <family val="2"/>
          </rPr>
          <t>Becky Dzingeleski:</t>
        </r>
        <r>
          <rPr>
            <sz val="9"/>
            <color indexed="81"/>
            <rFont val="Tahoma"/>
            <family val="2"/>
          </rPr>
          <t xml:space="preserve">
Per FOD is a new Unit.  Contributions began in 2018</t>
        </r>
      </text>
    </comment>
    <comment ref="VUP19" authorId="0" shapeId="0" xr:uid="{39BA598F-8670-4574-A87A-E4865C933618}">
      <text>
        <r>
          <rPr>
            <b/>
            <sz val="9"/>
            <color indexed="81"/>
            <rFont val="Tahoma"/>
            <family val="2"/>
          </rPr>
          <t>Becky Dzingeleski:</t>
        </r>
        <r>
          <rPr>
            <sz val="9"/>
            <color indexed="81"/>
            <rFont val="Tahoma"/>
            <family val="2"/>
          </rPr>
          <t xml:space="preserve">
Per FOD is a new Unit.  Contributions began in 2018</t>
        </r>
      </text>
    </comment>
    <comment ref="VUT19" authorId="0" shapeId="0" xr:uid="{30223095-9CAA-46AD-A6A9-F9A857EFC201}">
      <text>
        <r>
          <rPr>
            <b/>
            <sz val="9"/>
            <color indexed="81"/>
            <rFont val="Tahoma"/>
            <family val="2"/>
          </rPr>
          <t>Becky Dzingeleski:</t>
        </r>
        <r>
          <rPr>
            <sz val="9"/>
            <color indexed="81"/>
            <rFont val="Tahoma"/>
            <family val="2"/>
          </rPr>
          <t xml:space="preserve">
Per FOD is a new Unit.  Contributions began in 2018</t>
        </r>
      </text>
    </comment>
    <comment ref="VUX19" authorId="0" shapeId="0" xr:uid="{FB46E1FC-332D-4D27-B7B5-150B591338E6}">
      <text>
        <r>
          <rPr>
            <b/>
            <sz val="9"/>
            <color indexed="81"/>
            <rFont val="Tahoma"/>
            <family val="2"/>
          </rPr>
          <t>Becky Dzingeleski:</t>
        </r>
        <r>
          <rPr>
            <sz val="9"/>
            <color indexed="81"/>
            <rFont val="Tahoma"/>
            <family val="2"/>
          </rPr>
          <t xml:space="preserve">
Per FOD is a new Unit.  Contributions began in 2018</t>
        </r>
      </text>
    </comment>
    <comment ref="VVB19" authorId="0" shapeId="0" xr:uid="{8783792B-7FA8-4C10-AE86-9638812A6753}">
      <text>
        <r>
          <rPr>
            <b/>
            <sz val="9"/>
            <color indexed="81"/>
            <rFont val="Tahoma"/>
            <family val="2"/>
          </rPr>
          <t>Becky Dzingeleski:</t>
        </r>
        <r>
          <rPr>
            <sz val="9"/>
            <color indexed="81"/>
            <rFont val="Tahoma"/>
            <family val="2"/>
          </rPr>
          <t xml:space="preserve">
Per FOD is a new Unit.  Contributions began in 2018</t>
        </r>
      </text>
    </comment>
    <comment ref="VVF19" authorId="0" shapeId="0" xr:uid="{BC57CC1D-41BB-4C7D-A811-D83789D2111D}">
      <text>
        <r>
          <rPr>
            <b/>
            <sz val="9"/>
            <color indexed="81"/>
            <rFont val="Tahoma"/>
            <family val="2"/>
          </rPr>
          <t>Becky Dzingeleski:</t>
        </r>
        <r>
          <rPr>
            <sz val="9"/>
            <color indexed="81"/>
            <rFont val="Tahoma"/>
            <family val="2"/>
          </rPr>
          <t xml:space="preserve">
Per FOD is a new Unit.  Contributions began in 2018</t>
        </r>
      </text>
    </comment>
    <comment ref="VVJ19" authorId="0" shapeId="0" xr:uid="{CE266D94-CED4-49A3-891D-A22660BCAA19}">
      <text>
        <r>
          <rPr>
            <b/>
            <sz val="9"/>
            <color indexed="81"/>
            <rFont val="Tahoma"/>
            <family val="2"/>
          </rPr>
          <t>Becky Dzingeleski:</t>
        </r>
        <r>
          <rPr>
            <sz val="9"/>
            <color indexed="81"/>
            <rFont val="Tahoma"/>
            <family val="2"/>
          </rPr>
          <t xml:space="preserve">
Per FOD is a new Unit.  Contributions began in 2018</t>
        </r>
      </text>
    </comment>
    <comment ref="VVN19" authorId="0" shapeId="0" xr:uid="{FA25816E-2876-4F41-8D35-1967F2144569}">
      <text>
        <r>
          <rPr>
            <b/>
            <sz val="9"/>
            <color indexed="81"/>
            <rFont val="Tahoma"/>
            <family val="2"/>
          </rPr>
          <t>Becky Dzingeleski:</t>
        </r>
        <r>
          <rPr>
            <sz val="9"/>
            <color indexed="81"/>
            <rFont val="Tahoma"/>
            <family val="2"/>
          </rPr>
          <t xml:space="preserve">
Per FOD is a new Unit.  Contributions began in 2018</t>
        </r>
      </text>
    </comment>
    <comment ref="VVR19" authorId="0" shapeId="0" xr:uid="{76649EE7-F6E8-4B22-AC00-9085AB16C072}">
      <text>
        <r>
          <rPr>
            <b/>
            <sz val="9"/>
            <color indexed="81"/>
            <rFont val="Tahoma"/>
            <family val="2"/>
          </rPr>
          <t>Becky Dzingeleski:</t>
        </r>
        <r>
          <rPr>
            <sz val="9"/>
            <color indexed="81"/>
            <rFont val="Tahoma"/>
            <family val="2"/>
          </rPr>
          <t xml:space="preserve">
Per FOD is a new Unit.  Contributions began in 2018</t>
        </r>
      </text>
    </comment>
    <comment ref="VVV19" authorId="0" shapeId="0" xr:uid="{D715D74E-CF18-447B-8821-876DC2214B90}">
      <text>
        <r>
          <rPr>
            <b/>
            <sz val="9"/>
            <color indexed="81"/>
            <rFont val="Tahoma"/>
            <family val="2"/>
          </rPr>
          <t>Becky Dzingeleski:</t>
        </r>
        <r>
          <rPr>
            <sz val="9"/>
            <color indexed="81"/>
            <rFont val="Tahoma"/>
            <family val="2"/>
          </rPr>
          <t xml:space="preserve">
Per FOD is a new Unit.  Contributions began in 2018</t>
        </r>
      </text>
    </comment>
    <comment ref="VVZ19" authorId="0" shapeId="0" xr:uid="{1ECA9E2F-30C9-4E91-A481-8C886911E28F}">
      <text>
        <r>
          <rPr>
            <b/>
            <sz val="9"/>
            <color indexed="81"/>
            <rFont val="Tahoma"/>
            <family val="2"/>
          </rPr>
          <t>Becky Dzingeleski:</t>
        </r>
        <r>
          <rPr>
            <sz val="9"/>
            <color indexed="81"/>
            <rFont val="Tahoma"/>
            <family val="2"/>
          </rPr>
          <t xml:space="preserve">
Per FOD is a new Unit.  Contributions began in 2018</t>
        </r>
      </text>
    </comment>
    <comment ref="VWD19" authorId="0" shapeId="0" xr:uid="{D7F5BA2E-CD05-4CEC-9DFF-F6317C54FE4C}">
      <text>
        <r>
          <rPr>
            <b/>
            <sz val="9"/>
            <color indexed="81"/>
            <rFont val="Tahoma"/>
            <family val="2"/>
          </rPr>
          <t>Becky Dzingeleski:</t>
        </r>
        <r>
          <rPr>
            <sz val="9"/>
            <color indexed="81"/>
            <rFont val="Tahoma"/>
            <family val="2"/>
          </rPr>
          <t xml:space="preserve">
Per FOD is a new Unit.  Contributions began in 2018</t>
        </r>
      </text>
    </comment>
    <comment ref="VWH19" authorId="0" shapeId="0" xr:uid="{69B2E3B0-F40A-436E-9AEA-AC29E2756AE8}">
      <text>
        <r>
          <rPr>
            <b/>
            <sz val="9"/>
            <color indexed="81"/>
            <rFont val="Tahoma"/>
            <family val="2"/>
          </rPr>
          <t>Becky Dzingeleski:</t>
        </r>
        <r>
          <rPr>
            <sz val="9"/>
            <color indexed="81"/>
            <rFont val="Tahoma"/>
            <family val="2"/>
          </rPr>
          <t xml:space="preserve">
Per FOD is a new Unit.  Contributions began in 2018</t>
        </r>
      </text>
    </comment>
    <comment ref="VWL19" authorId="0" shapeId="0" xr:uid="{FC1319B2-B9C8-471D-BC13-0D298D24FEE1}">
      <text>
        <r>
          <rPr>
            <b/>
            <sz val="9"/>
            <color indexed="81"/>
            <rFont val="Tahoma"/>
            <family val="2"/>
          </rPr>
          <t>Becky Dzingeleski:</t>
        </r>
        <r>
          <rPr>
            <sz val="9"/>
            <color indexed="81"/>
            <rFont val="Tahoma"/>
            <family val="2"/>
          </rPr>
          <t xml:space="preserve">
Per FOD is a new Unit.  Contributions began in 2018</t>
        </r>
      </text>
    </comment>
    <comment ref="VWP19" authorId="0" shapeId="0" xr:uid="{4A57D6FE-100F-4943-A6C9-9A56AC61436C}">
      <text>
        <r>
          <rPr>
            <b/>
            <sz val="9"/>
            <color indexed="81"/>
            <rFont val="Tahoma"/>
            <family val="2"/>
          </rPr>
          <t>Becky Dzingeleski:</t>
        </r>
        <r>
          <rPr>
            <sz val="9"/>
            <color indexed="81"/>
            <rFont val="Tahoma"/>
            <family val="2"/>
          </rPr>
          <t xml:space="preserve">
Per FOD is a new Unit.  Contributions began in 2018</t>
        </r>
      </text>
    </comment>
    <comment ref="VWT19" authorId="0" shapeId="0" xr:uid="{77AB4472-A0BC-43F6-9BAA-75D2D86E5282}">
      <text>
        <r>
          <rPr>
            <b/>
            <sz val="9"/>
            <color indexed="81"/>
            <rFont val="Tahoma"/>
            <family val="2"/>
          </rPr>
          <t>Becky Dzingeleski:</t>
        </r>
        <r>
          <rPr>
            <sz val="9"/>
            <color indexed="81"/>
            <rFont val="Tahoma"/>
            <family val="2"/>
          </rPr>
          <t xml:space="preserve">
Per FOD is a new Unit.  Contributions began in 2018</t>
        </r>
      </text>
    </comment>
    <comment ref="VWX19" authorId="0" shapeId="0" xr:uid="{1839AACA-2237-4AA9-8DD6-D46340E64AA5}">
      <text>
        <r>
          <rPr>
            <b/>
            <sz val="9"/>
            <color indexed="81"/>
            <rFont val="Tahoma"/>
            <family val="2"/>
          </rPr>
          <t>Becky Dzingeleski:</t>
        </r>
        <r>
          <rPr>
            <sz val="9"/>
            <color indexed="81"/>
            <rFont val="Tahoma"/>
            <family val="2"/>
          </rPr>
          <t xml:space="preserve">
Per FOD is a new Unit.  Contributions began in 2018</t>
        </r>
      </text>
    </comment>
    <comment ref="VXB19" authorId="0" shapeId="0" xr:uid="{7170421D-8606-4BD8-804B-F02FD2F04071}">
      <text>
        <r>
          <rPr>
            <b/>
            <sz val="9"/>
            <color indexed="81"/>
            <rFont val="Tahoma"/>
            <family val="2"/>
          </rPr>
          <t>Becky Dzingeleski:</t>
        </r>
        <r>
          <rPr>
            <sz val="9"/>
            <color indexed="81"/>
            <rFont val="Tahoma"/>
            <family val="2"/>
          </rPr>
          <t xml:space="preserve">
Per FOD is a new Unit.  Contributions began in 2018</t>
        </r>
      </text>
    </comment>
    <comment ref="VXF19" authorId="0" shapeId="0" xr:uid="{3C987C31-7CA7-4BB5-AF2F-9FAAD2F60F3A}">
      <text>
        <r>
          <rPr>
            <b/>
            <sz val="9"/>
            <color indexed="81"/>
            <rFont val="Tahoma"/>
            <family val="2"/>
          </rPr>
          <t>Becky Dzingeleski:</t>
        </r>
        <r>
          <rPr>
            <sz val="9"/>
            <color indexed="81"/>
            <rFont val="Tahoma"/>
            <family val="2"/>
          </rPr>
          <t xml:space="preserve">
Per FOD is a new Unit.  Contributions began in 2018</t>
        </r>
      </text>
    </comment>
    <comment ref="VXJ19" authorId="0" shapeId="0" xr:uid="{6805F32D-A055-4965-9829-617632E0E474}">
      <text>
        <r>
          <rPr>
            <b/>
            <sz val="9"/>
            <color indexed="81"/>
            <rFont val="Tahoma"/>
            <family val="2"/>
          </rPr>
          <t>Becky Dzingeleski:</t>
        </r>
        <r>
          <rPr>
            <sz val="9"/>
            <color indexed="81"/>
            <rFont val="Tahoma"/>
            <family val="2"/>
          </rPr>
          <t xml:space="preserve">
Per FOD is a new Unit.  Contributions began in 2018</t>
        </r>
      </text>
    </comment>
    <comment ref="VXN19" authorId="0" shapeId="0" xr:uid="{961EB101-E9A5-451A-BC81-3AD5F21D9783}">
      <text>
        <r>
          <rPr>
            <b/>
            <sz val="9"/>
            <color indexed="81"/>
            <rFont val="Tahoma"/>
            <family val="2"/>
          </rPr>
          <t>Becky Dzingeleski:</t>
        </r>
        <r>
          <rPr>
            <sz val="9"/>
            <color indexed="81"/>
            <rFont val="Tahoma"/>
            <family val="2"/>
          </rPr>
          <t xml:space="preserve">
Per FOD is a new Unit.  Contributions began in 2018</t>
        </r>
      </text>
    </comment>
    <comment ref="VXR19" authorId="0" shapeId="0" xr:uid="{622852EE-E9FA-4391-AE21-F5535B11C578}">
      <text>
        <r>
          <rPr>
            <b/>
            <sz val="9"/>
            <color indexed="81"/>
            <rFont val="Tahoma"/>
            <family val="2"/>
          </rPr>
          <t>Becky Dzingeleski:</t>
        </r>
        <r>
          <rPr>
            <sz val="9"/>
            <color indexed="81"/>
            <rFont val="Tahoma"/>
            <family val="2"/>
          </rPr>
          <t xml:space="preserve">
Per FOD is a new Unit.  Contributions began in 2018</t>
        </r>
      </text>
    </comment>
    <comment ref="VXV19" authorId="0" shapeId="0" xr:uid="{1E2A178F-CE67-493B-8693-90464BF78AC0}">
      <text>
        <r>
          <rPr>
            <b/>
            <sz val="9"/>
            <color indexed="81"/>
            <rFont val="Tahoma"/>
            <family val="2"/>
          </rPr>
          <t>Becky Dzingeleski:</t>
        </r>
        <r>
          <rPr>
            <sz val="9"/>
            <color indexed="81"/>
            <rFont val="Tahoma"/>
            <family val="2"/>
          </rPr>
          <t xml:space="preserve">
Per FOD is a new Unit.  Contributions began in 2018</t>
        </r>
      </text>
    </comment>
    <comment ref="VXZ19" authorId="0" shapeId="0" xr:uid="{0C0FF323-F75A-4825-A932-C19D917D8D2B}">
      <text>
        <r>
          <rPr>
            <b/>
            <sz val="9"/>
            <color indexed="81"/>
            <rFont val="Tahoma"/>
            <family val="2"/>
          </rPr>
          <t>Becky Dzingeleski:</t>
        </r>
        <r>
          <rPr>
            <sz val="9"/>
            <color indexed="81"/>
            <rFont val="Tahoma"/>
            <family val="2"/>
          </rPr>
          <t xml:space="preserve">
Per FOD is a new Unit.  Contributions began in 2018</t>
        </r>
      </text>
    </comment>
    <comment ref="VYD19" authorId="0" shapeId="0" xr:uid="{0EAC9EC8-37C3-403A-9647-31379B95E7B1}">
      <text>
        <r>
          <rPr>
            <b/>
            <sz val="9"/>
            <color indexed="81"/>
            <rFont val="Tahoma"/>
            <family val="2"/>
          </rPr>
          <t>Becky Dzingeleski:</t>
        </r>
        <r>
          <rPr>
            <sz val="9"/>
            <color indexed="81"/>
            <rFont val="Tahoma"/>
            <family val="2"/>
          </rPr>
          <t xml:space="preserve">
Per FOD is a new Unit.  Contributions began in 2018</t>
        </r>
      </text>
    </comment>
    <comment ref="VYH19" authorId="0" shapeId="0" xr:uid="{8BF419AC-2CF4-4CDE-BEB1-B9CEF885C037}">
      <text>
        <r>
          <rPr>
            <b/>
            <sz val="9"/>
            <color indexed="81"/>
            <rFont val="Tahoma"/>
            <family val="2"/>
          </rPr>
          <t>Becky Dzingeleski:</t>
        </r>
        <r>
          <rPr>
            <sz val="9"/>
            <color indexed="81"/>
            <rFont val="Tahoma"/>
            <family val="2"/>
          </rPr>
          <t xml:space="preserve">
Per FOD is a new Unit.  Contributions began in 2018</t>
        </r>
      </text>
    </comment>
    <comment ref="VYL19" authorId="0" shapeId="0" xr:uid="{7C100544-C7C5-4F0A-B7ED-533C4505946F}">
      <text>
        <r>
          <rPr>
            <b/>
            <sz val="9"/>
            <color indexed="81"/>
            <rFont val="Tahoma"/>
            <family val="2"/>
          </rPr>
          <t>Becky Dzingeleski:</t>
        </r>
        <r>
          <rPr>
            <sz val="9"/>
            <color indexed="81"/>
            <rFont val="Tahoma"/>
            <family val="2"/>
          </rPr>
          <t xml:space="preserve">
Per FOD is a new Unit.  Contributions began in 2018</t>
        </r>
      </text>
    </comment>
    <comment ref="VYP19" authorId="0" shapeId="0" xr:uid="{403E2F4E-C3FB-4475-A267-0620C9D4F2DB}">
      <text>
        <r>
          <rPr>
            <b/>
            <sz val="9"/>
            <color indexed="81"/>
            <rFont val="Tahoma"/>
            <family val="2"/>
          </rPr>
          <t>Becky Dzingeleski:</t>
        </r>
        <r>
          <rPr>
            <sz val="9"/>
            <color indexed="81"/>
            <rFont val="Tahoma"/>
            <family val="2"/>
          </rPr>
          <t xml:space="preserve">
Per FOD is a new Unit.  Contributions began in 2018</t>
        </r>
      </text>
    </comment>
    <comment ref="VYT19" authorId="0" shapeId="0" xr:uid="{5DA181D0-BB4E-456C-BCB8-E43D2691C555}">
      <text>
        <r>
          <rPr>
            <b/>
            <sz val="9"/>
            <color indexed="81"/>
            <rFont val="Tahoma"/>
            <family val="2"/>
          </rPr>
          <t>Becky Dzingeleski:</t>
        </r>
        <r>
          <rPr>
            <sz val="9"/>
            <color indexed="81"/>
            <rFont val="Tahoma"/>
            <family val="2"/>
          </rPr>
          <t xml:space="preserve">
Per FOD is a new Unit.  Contributions began in 2018</t>
        </r>
      </text>
    </comment>
    <comment ref="VYX19" authorId="0" shapeId="0" xr:uid="{C2DC4866-8F1E-44FA-B37C-F348790885B4}">
      <text>
        <r>
          <rPr>
            <b/>
            <sz val="9"/>
            <color indexed="81"/>
            <rFont val="Tahoma"/>
            <family val="2"/>
          </rPr>
          <t>Becky Dzingeleski:</t>
        </r>
        <r>
          <rPr>
            <sz val="9"/>
            <color indexed="81"/>
            <rFont val="Tahoma"/>
            <family val="2"/>
          </rPr>
          <t xml:space="preserve">
Per FOD is a new Unit.  Contributions began in 2018</t>
        </r>
      </text>
    </comment>
    <comment ref="VZB19" authorId="0" shapeId="0" xr:uid="{F36C9784-250F-4AAA-A950-985065AEA070}">
      <text>
        <r>
          <rPr>
            <b/>
            <sz val="9"/>
            <color indexed="81"/>
            <rFont val="Tahoma"/>
            <family val="2"/>
          </rPr>
          <t>Becky Dzingeleski:</t>
        </r>
        <r>
          <rPr>
            <sz val="9"/>
            <color indexed="81"/>
            <rFont val="Tahoma"/>
            <family val="2"/>
          </rPr>
          <t xml:space="preserve">
Per FOD is a new Unit.  Contributions began in 2018</t>
        </r>
      </text>
    </comment>
    <comment ref="VZF19" authorId="0" shapeId="0" xr:uid="{FF79676E-9E69-4E64-BDE0-F64642728EA1}">
      <text>
        <r>
          <rPr>
            <b/>
            <sz val="9"/>
            <color indexed="81"/>
            <rFont val="Tahoma"/>
            <family val="2"/>
          </rPr>
          <t>Becky Dzingeleski:</t>
        </r>
        <r>
          <rPr>
            <sz val="9"/>
            <color indexed="81"/>
            <rFont val="Tahoma"/>
            <family val="2"/>
          </rPr>
          <t xml:space="preserve">
Per FOD is a new Unit.  Contributions began in 2018</t>
        </r>
      </text>
    </comment>
    <comment ref="VZJ19" authorId="0" shapeId="0" xr:uid="{69542985-7FDE-4B1A-B1E3-03AF1EF78FB5}">
      <text>
        <r>
          <rPr>
            <b/>
            <sz val="9"/>
            <color indexed="81"/>
            <rFont val="Tahoma"/>
            <family val="2"/>
          </rPr>
          <t>Becky Dzingeleski:</t>
        </r>
        <r>
          <rPr>
            <sz val="9"/>
            <color indexed="81"/>
            <rFont val="Tahoma"/>
            <family val="2"/>
          </rPr>
          <t xml:space="preserve">
Per FOD is a new Unit.  Contributions began in 2018</t>
        </r>
      </text>
    </comment>
    <comment ref="VZN19" authorId="0" shapeId="0" xr:uid="{245906B2-2597-4940-86E0-58002051331B}">
      <text>
        <r>
          <rPr>
            <b/>
            <sz val="9"/>
            <color indexed="81"/>
            <rFont val="Tahoma"/>
            <family val="2"/>
          </rPr>
          <t>Becky Dzingeleski:</t>
        </r>
        <r>
          <rPr>
            <sz val="9"/>
            <color indexed="81"/>
            <rFont val="Tahoma"/>
            <family val="2"/>
          </rPr>
          <t xml:space="preserve">
Per FOD is a new Unit.  Contributions began in 2018</t>
        </r>
      </text>
    </comment>
    <comment ref="VZR19" authorId="0" shapeId="0" xr:uid="{5734974B-31B3-452E-B816-1211A17AAC90}">
      <text>
        <r>
          <rPr>
            <b/>
            <sz val="9"/>
            <color indexed="81"/>
            <rFont val="Tahoma"/>
            <family val="2"/>
          </rPr>
          <t>Becky Dzingeleski:</t>
        </r>
        <r>
          <rPr>
            <sz val="9"/>
            <color indexed="81"/>
            <rFont val="Tahoma"/>
            <family val="2"/>
          </rPr>
          <t xml:space="preserve">
Per FOD is a new Unit.  Contributions began in 2018</t>
        </r>
      </text>
    </comment>
    <comment ref="VZV19" authorId="0" shapeId="0" xr:uid="{7F3E941D-3271-4366-9165-82621C911FEF}">
      <text>
        <r>
          <rPr>
            <b/>
            <sz val="9"/>
            <color indexed="81"/>
            <rFont val="Tahoma"/>
            <family val="2"/>
          </rPr>
          <t>Becky Dzingeleski:</t>
        </r>
        <r>
          <rPr>
            <sz val="9"/>
            <color indexed="81"/>
            <rFont val="Tahoma"/>
            <family val="2"/>
          </rPr>
          <t xml:space="preserve">
Per FOD is a new Unit.  Contributions began in 2018</t>
        </r>
      </text>
    </comment>
    <comment ref="VZZ19" authorId="0" shapeId="0" xr:uid="{733415BD-C416-4ADA-A584-2FD967DBF908}">
      <text>
        <r>
          <rPr>
            <b/>
            <sz val="9"/>
            <color indexed="81"/>
            <rFont val="Tahoma"/>
            <family val="2"/>
          </rPr>
          <t>Becky Dzingeleski:</t>
        </r>
        <r>
          <rPr>
            <sz val="9"/>
            <color indexed="81"/>
            <rFont val="Tahoma"/>
            <family val="2"/>
          </rPr>
          <t xml:space="preserve">
Per FOD is a new Unit.  Contributions began in 2018</t>
        </r>
      </text>
    </comment>
    <comment ref="WAD19" authorId="0" shapeId="0" xr:uid="{2CB41F43-59CB-430B-A48F-63FB85EDDE18}">
      <text>
        <r>
          <rPr>
            <b/>
            <sz val="9"/>
            <color indexed="81"/>
            <rFont val="Tahoma"/>
            <family val="2"/>
          </rPr>
          <t>Becky Dzingeleski:</t>
        </r>
        <r>
          <rPr>
            <sz val="9"/>
            <color indexed="81"/>
            <rFont val="Tahoma"/>
            <family val="2"/>
          </rPr>
          <t xml:space="preserve">
Per FOD is a new Unit.  Contributions began in 2018</t>
        </r>
      </text>
    </comment>
    <comment ref="WAH19" authorId="0" shapeId="0" xr:uid="{958A7D18-4621-4EB4-B991-4B67B41AEB35}">
      <text>
        <r>
          <rPr>
            <b/>
            <sz val="9"/>
            <color indexed="81"/>
            <rFont val="Tahoma"/>
            <family val="2"/>
          </rPr>
          <t>Becky Dzingeleski:</t>
        </r>
        <r>
          <rPr>
            <sz val="9"/>
            <color indexed="81"/>
            <rFont val="Tahoma"/>
            <family val="2"/>
          </rPr>
          <t xml:space="preserve">
Per FOD is a new Unit.  Contributions began in 2018</t>
        </r>
      </text>
    </comment>
    <comment ref="WAL19" authorId="0" shapeId="0" xr:uid="{82820F3B-8DF6-48DF-8A00-388873D8598A}">
      <text>
        <r>
          <rPr>
            <b/>
            <sz val="9"/>
            <color indexed="81"/>
            <rFont val="Tahoma"/>
            <family val="2"/>
          </rPr>
          <t>Becky Dzingeleski:</t>
        </r>
        <r>
          <rPr>
            <sz val="9"/>
            <color indexed="81"/>
            <rFont val="Tahoma"/>
            <family val="2"/>
          </rPr>
          <t xml:space="preserve">
Per FOD is a new Unit.  Contributions began in 2018</t>
        </r>
      </text>
    </comment>
    <comment ref="WAP19" authorId="0" shapeId="0" xr:uid="{AB7B7A67-AD10-4140-ADC4-A02CF39B915C}">
      <text>
        <r>
          <rPr>
            <b/>
            <sz val="9"/>
            <color indexed="81"/>
            <rFont val="Tahoma"/>
            <family val="2"/>
          </rPr>
          <t>Becky Dzingeleski:</t>
        </r>
        <r>
          <rPr>
            <sz val="9"/>
            <color indexed="81"/>
            <rFont val="Tahoma"/>
            <family val="2"/>
          </rPr>
          <t xml:space="preserve">
Per FOD is a new Unit.  Contributions began in 2018</t>
        </r>
      </text>
    </comment>
    <comment ref="WAT19" authorId="0" shapeId="0" xr:uid="{5D3A90FB-2188-4460-8AD1-F0626AD324BD}">
      <text>
        <r>
          <rPr>
            <b/>
            <sz val="9"/>
            <color indexed="81"/>
            <rFont val="Tahoma"/>
            <family val="2"/>
          </rPr>
          <t>Becky Dzingeleski:</t>
        </r>
        <r>
          <rPr>
            <sz val="9"/>
            <color indexed="81"/>
            <rFont val="Tahoma"/>
            <family val="2"/>
          </rPr>
          <t xml:space="preserve">
Per FOD is a new Unit.  Contributions began in 2018</t>
        </r>
      </text>
    </comment>
    <comment ref="WAX19" authorId="0" shapeId="0" xr:uid="{70D80D98-94D8-45FB-BF54-1EB6A47EEE6C}">
      <text>
        <r>
          <rPr>
            <b/>
            <sz val="9"/>
            <color indexed="81"/>
            <rFont val="Tahoma"/>
            <family val="2"/>
          </rPr>
          <t>Becky Dzingeleski:</t>
        </r>
        <r>
          <rPr>
            <sz val="9"/>
            <color indexed="81"/>
            <rFont val="Tahoma"/>
            <family val="2"/>
          </rPr>
          <t xml:space="preserve">
Per FOD is a new Unit.  Contributions began in 2018</t>
        </r>
      </text>
    </comment>
    <comment ref="WBB19" authorId="0" shapeId="0" xr:uid="{1CFA5E5A-7808-46F9-A80F-410149F24357}">
      <text>
        <r>
          <rPr>
            <b/>
            <sz val="9"/>
            <color indexed="81"/>
            <rFont val="Tahoma"/>
            <family val="2"/>
          </rPr>
          <t>Becky Dzingeleski:</t>
        </r>
        <r>
          <rPr>
            <sz val="9"/>
            <color indexed="81"/>
            <rFont val="Tahoma"/>
            <family val="2"/>
          </rPr>
          <t xml:space="preserve">
Per FOD is a new Unit.  Contributions began in 2018</t>
        </r>
      </text>
    </comment>
    <comment ref="WBF19" authorId="0" shapeId="0" xr:uid="{250FB75F-6A7B-4370-BDAD-7A7CDEAEBCBF}">
      <text>
        <r>
          <rPr>
            <b/>
            <sz val="9"/>
            <color indexed="81"/>
            <rFont val="Tahoma"/>
            <family val="2"/>
          </rPr>
          <t>Becky Dzingeleski:</t>
        </r>
        <r>
          <rPr>
            <sz val="9"/>
            <color indexed="81"/>
            <rFont val="Tahoma"/>
            <family val="2"/>
          </rPr>
          <t xml:space="preserve">
Per FOD is a new Unit.  Contributions began in 2018</t>
        </r>
      </text>
    </comment>
    <comment ref="WBJ19" authorId="0" shapeId="0" xr:uid="{1F8E1AF1-B4E1-4D37-AD11-F1880212C921}">
      <text>
        <r>
          <rPr>
            <b/>
            <sz val="9"/>
            <color indexed="81"/>
            <rFont val="Tahoma"/>
            <family val="2"/>
          </rPr>
          <t>Becky Dzingeleski:</t>
        </r>
        <r>
          <rPr>
            <sz val="9"/>
            <color indexed="81"/>
            <rFont val="Tahoma"/>
            <family val="2"/>
          </rPr>
          <t xml:space="preserve">
Per FOD is a new Unit.  Contributions began in 2018</t>
        </r>
      </text>
    </comment>
    <comment ref="WBN19" authorId="0" shapeId="0" xr:uid="{975F8655-D0A7-4A1B-9C5B-E188D4405DDA}">
      <text>
        <r>
          <rPr>
            <b/>
            <sz val="9"/>
            <color indexed="81"/>
            <rFont val="Tahoma"/>
            <family val="2"/>
          </rPr>
          <t>Becky Dzingeleski:</t>
        </r>
        <r>
          <rPr>
            <sz val="9"/>
            <color indexed="81"/>
            <rFont val="Tahoma"/>
            <family val="2"/>
          </rPr>
          <t xml:space="preserve">
Per FOD is a new Unit.  Contributions began in 2018</t>
        </r>
      </text>
    </comment>
    <comment ref="WBR19" authorId="0" shapeId="0" xr:uid="{44386633-3357-417C-8DA6-0936A7741FE0}">
      <text>
        <r>
          <rPr>
            <b/>
            <sz val="9"/>
            <color indexed="81"/>
            <rFont val="Tahoma"/>
            <family val="2"/>
          </rPr>
          <t>Becky Dzingeleski:</t>
        </r>
        <r>
          <rPr>
            <sz val="9"/>
            <color indexed="81"/>
            <rFont val="Tahoma"/>
            <family val="2"/>
          </rPr>
          <t xml:space="preserve">
Per FOD is a new Unit.  Contributions began in 2018</t>
        </r>
      </text>
    </comment>
    <comment ref="WBV19" authorId="0" shapeId="0" xr:uid="{D0DC4939-6245-4ECD-92F2-88E121F93276}">
      <text>
        <r>
          <rPr>
            <b/>
            <sz val="9"/>
            <color indexed="81"/>
            <rFont val="Tahoma"/>
            <family val="2"/>
          </rPr>
          <t>Becky Dzingeleski:</t>
        </r>
        <r>
          <rPr>
            <sz val="9"/>
            <color indexed="81"/>
            <rFont val="Tahoma"/>
            <family val="2"/>
          </rPr>
          <t xml:space="preserve">
Per FOD is a new Unit.  Contributions began in 2018</t>
        </r>
      </text>
    </comment>
    <comment ref="WBZ19" authorId="0" shapeId="0" xr:uid="{C723DC7A-63D1-4345-BEA7-697C865FE38D}">
      <text>
        <r>
          <rPr>
            <b/>
            <sz val="9"/>
            <color indexed="81"/>
            <rFont val="Tahoma"/>
            <family val="2"/>
          </rPr>
          <t>Becky Dzingeleski:</t>
        </r>
        <r>
          <rPr>
            <sz val="9"/>
            <color indexed="81"/>
            <rFont val="Tahoma"/>
            <family val="2"/>
          </rPr>
          <t xml:space="preserve">
Per FOD is a new Unit.  Contributions began in 2018</t>
        </r>
      </text>
    </comment>
    <comment ref="WCD19" authorId="0" shapeId="0" xr:uid="{922D14C2-828F-4428-891D-D930F62EFFAB}">
      <text>
        <r>
          <rPr>
            <b/>
            <sz val="9"/>
            <color indexed="81"/>
            <rFont val="Tahoma"/>
            <family val="2"/>
          </rPr>
          <t>Becky Dzingeleski:</t>
        </r>
        <r>
          <rPr>
            <sz val="9"/>
            <color indexed="81"/>
            <rFont val="Tahoma"/>
            <family val="2"/>
          </rPr>
          <t xml:space="preserve">
Per FOD is a new Unit.  Contributions began in 2018</t>
        </r>
      </text>
    </comment>
    <comment ref="WCH19" authorId="0" shapeId="0" xr:uid="{75C2FF3B-CD88-4CA2-864A-C3FB72EE5D74}">
      <text>
        <r>
          <rPr>
            <b/>
            <sz val="9"/>
            <color indexed="81"/>
            <rFont val="Tahoma"/>
            <family val="2"/>
          </rPr>
          <t>Becky Dzingeleski:</t>
        </r>
        <r>
          <rPr>
            <sz val="9"/>
            <color indexed="81"/>
            <rFont val="Tahoma"/>
            <family val="2"/>
          </rPr>
          <t xml:space="preserve">
Per FOD is a new Unit.  Contributions began in 2018</t>
        </r>
      </text>
    </comment>
    <comment ref="WCL19" authorId="0" shapeId="0" xr:uid="{8F74BE3E-B255-4E0F-8CA4-38DE1442D4D3}">
      <text>
        <r>
          <rPr>
            <b/>
            <sz val="9"/>
            <color indexed="81"/>
            <rFont val="Tahoma"/>
            <family val="2"/>
          </rPr>
          <t>Becky Dzingeleski:</t>
        </r>
        <r>
          <rPr>
            <sz val="9"/>
            <color indexed="81"/>
            <rFont val="Tahoma"/>
            <family val="2"/>
          </rPr>
          <t xml:space="preserve">
Per FOD is a new Unit.  Contributions began in 2018</t>
        </r>
      </text>
    </comment>
    <comment ref="WCP19" authorId="0" shapeId="0" xr:uid="{7143D986-4284-4D86-8499-99D0E95A57BB}">
      <text>
        <r>
          <rPr>
            <b/>
            <sz val="9"/>
            <color indexed="81"/>
            <rFont val="Tahoma"/>
            <family val="2"/>
          </rPr>
          <t>Becky Dzingeleski:</t>
        </r>
        <r>
          <rPr>
            <sz val="9"/>
            <color indexed="81"/>
            <rFont val="Tahoma"/>
            <family val="2"/>
          </rPr>
          <t xml:space="preserve">
Per FOD is a new Unit.  Contributions began in 2018</t>
        </r>
      </text>
    </comment>
    <comment ref="WCT19" authorId="0" shapeId="0" xr:uid="{A02D3093-5B14-4AC2-A3DE-E45E0E702269}">
      <text>
        <r>
          <rPr>
            <b/>
            <sz val="9"/>
            <color indexed="81"/>
            <rFont val="Tahoma"/>
            <family val="2"/>
          </rPr>
          <t>Becky Dzingeleski:</t>
        </r>
        <r>
          <rPr>
            <sz val="9"/>
            <color indexed="81"/>
            <rFont val="Tahoma"/>
            <family val="2"/>
          </rPr>
          <t xml:space="preserve">
Per FOD is a new Unit.  Contributions began in 2018</t>
        </r>
      </text>
    </comment>
    <comment ref="WCX19" authorId="0" shapeId="0" xr:uid="{D7E0918E-0FC2-481D-8BFB-85E2E034BAC3}">
      <text>
        <r>
          <rPr>
            <b/>
            <sz val="9"/>
            <color indexed="81"/>
            <rFont val="Tahoma"/>
            <family val="2"/>
          </rPr>
          <t>Becky Dzingeleski:</t>
        </r>
        <r>
          <rPr>
            <sz val="9"/>
            <color indexed="81"/>
            <rFont val="Tahoma"/>
            <family val="2"/>
          </rPr>
          <t xml:space="preserve">
Per FOD is a new Unit.  Contributions began in 2018</t>
        </r>
      </text>
    </comment>
    <comment ref="WDB19" authorId="0" shapeId="0" xr:uid="{922A8801-E70D-464A-8AC6-2131DEAC9D13}">
      <text>
        <r>
          <rPr>
            <b/>
            <sz val="9"/>
            <color indexed="81"/>
            <rFont val="Tahoma"/>
            <family val="2"/>
          </rPr>
          <t>Becky Dzingeleski:</t>
        </r>
        <r>
          <rPr>
            <sz val="9"/>
            <color indexed="81"/>
            <rFont val="Tahoma"/>
            <family val="2"/>
          </rPr>
          <t xml:space="preserve">
Per FOD is a new Unit.  Contributions began in 2018</t>
        </r>
      </text>
    </comment>
    <comment ref="WDF19" authorId="0" shapeId="0" xr:uid="{7B723383-F477-4BF8-8AEB-32C08371DC76}">
      <text>
        <r>
          <rPr>
            <b/>
            <sz val="9"/>
            <color indexed="81"/>
            <rFont val="Tahoma"/>
            <family val="2"/>
          </rPr>
          <t>Becky Dzingeleski:</t>
        </r>
        <r>
          <rPr>
            <sz val="9"/>
            <color indexed="81"/>
            <rFont val="Tahoma"/>
            <family val="2"/>
          </rPr>
          <t xml:space="preserve">
Per FOD is a new Unit.  Contributions began in 2018</t>
        </r>
      </text>
    </comment>
    <comment ref="WDJ19" authorId="0" shapeId="0" xr:uid="{AAD7846B-C92E-498F-850B-5387E9183CDB}">
      <text>
        <r>
          <rPr>
            <b/>
            <sz val="9"/>
            <color indexed="81"/>
            <rFont val="Tahoma"/>
            <family val="2"/>
          </rPr>
          <t>Becky Dzingeleski:</t>
        </r>
        <r>
          <rPr>
            <sz val="9"/>
            <color indexed="81"/>
            <rFont val="Tahoma"/>
            <family val="2"/>
          </rPr>
          <t xml:space="preserve">
Per FOD is a new Unit.  Contributions began in 2018</t>
        </r>
      </text>
    </comment>
    <comment ref="WDN19" authorId="0" shapeId="0" xr:uid="{8E9D72A6-0ED1-45DE-8419-36753E3293B5}">
      <text>
        <r>
          <rPr>
            <b/>
            <sz val="9"/>
            <color indexed="81"/>
            <rFont val="Tahoma"/>
            <family val="2"/>
          </rPr>
          <t>Becky Dzingeleski:</t>
        </r>
        <r>
          <rPr>
            <sz val="9"/>
            <color indexed="81"/>
            <rFont val="Tahoma"/>
            <family val="2"/>
          </rPr>
          <t xml:space="preserve">
Per FOD is a new Unit.  Contributions began in 2018</t>
        </r>
      </text>
    </comment>
    <comment ref="WDR19" authorId="0" shapeId="0" xr:uid="{2D3C860C-8F6C-40B1-BC95-18115326A377}">
      <text>
        <r>
          <rPr>
            <b/>
            <sz val="9"/>
            <color indexed="81"/>
            <rFont val="Tahoma"/>
            <family val="2"/>
          </rPr>
          <t>Becky Dzingeleski:</t>
        </r>
        <r>
          <rPr>
            <sz val="9"/>
            <color indexed="81"/>
            <rFont val="Tahoma"/>
            <family val="2"/>
          </rPr>
          <t xml:space="preserve">
Per FOD is a new Unit.  Contributions began in 2018</t>
        </r>
      </text>
    </comment>
    <comment ref="WDV19" authorId="0" shapeId="0" xr:uid="{D3C07068-59BA-4C22-BECD-4BC2F73C1E61}">
      <text>
        <r>
          <rPr>
            <b/>
            <sz val="9"/>
            <color indexed="81"/>
            <rFont val="Tahoma"/>
            <family val="2"/>
          </rPr>
          <t>Becky Dzingeleski:</t>
        </r>
        <r>
          <rPr>
            <sz val="9"/>
            <color indexed="81"/>
            <rFont val="Tahoma"/>
            <family val="2"/>
          </rPr>
          <t xml:space="preserve">
Per FOD is a new Unit.  Contributions began in 2018</t>
        </r>
      </text>
    </comment>
    <comment ref="WDZ19" authorId="0" shapeId="0" xr:uid="{48387D8C-0691-460A-A6F7-BE44ED37CB40}">
      <text>
        <r>
          <rPr>
            <b/>
            <sz val="9"/>
            <color indexed="81"/>
            <rFont val="Tahoma"/>
            <family val="2"/>
          </rPr>
          <t>Becky Dzingeleski:</t>
        </r>
        <r>
          <rPr>
            <sz val="9"/>
            <color indexed="81"/>
            <rFont val="Tahoma"/>
            <family val="2"/>
          </rPr>
          <t xml:space="preserve">
Per FOD is a new Unit.  Contributions began in 2018</t>
        </r>
      </text>
    </comment>
    <comment ref="WED19" authorId="0" shapeId="0" xr:uid="{7295F424-B2EA-4DCA-A804-C5CCDA90575E}">
      <text>
        <r>
          <rPr>
            <b/>
            <sz val="9"/>
            <color indexed="81"/>
            <rFont val="Tahoma"/>
            <family val="2"/>
          </rPr>
          <t>Becky Dzingeleski:</t>
        </r>
        <r>
          <rPr>
            <sz val="9"/>
            <color indexed="81"/>
            <rFont val="Tahoma"/>
            <family val="2"/>
          </rPr>
          <t xml:space="preserve">
Per FOD is a new Unit.  Contributions began in 2018</t>
        </r>
      </text>
    </comment>
    <comment ref="WEH19" authorId="0" shapeId="0" xr:uid="{A96F156F-D8F1-441D-8393-A4412171AB64}">
      <text>
        <r>
          <rPr>
            <b/>
            <sz val="9"/>
            <color indexed="81"/>
            <rFont val="Tahoma"/>
            <family val="2"/>
          </rPr>
          <t>Becky Dzingeleski:</t>
        </r>
        <r>
          <rPr>
            <sz val="9"/>
            <color indexed="81"/>
            <rFont val="Tahoma"/>
            <family val="2"/>
          </rPr>
          <t xml:space="preserve">
Per FOD is a new Unit.  Contributions began in 2018</t>
        </r>
      </text>
    </comment>
    <comment ref="WEL19" authorId="0" shapeId="0" xr:uid="{122EE271-85CC-4F6A-B5C5-1C2DBE6680AF}">
      <text>
        <r>
          <rPr>
            <b/>
            <sz val="9"/>
            <color indexed="81"/>
            <rFont val="Tahoma"/>
            <family val="2"/>
          </rPr>
          <t>Becky Dzingeleski:</t>
        </r>
        <r>
          <rPr>
            <sz val="9"/>
            <color indexed="81"/>
            <rFont val="Tahoma"/>
            <family val="2"/>
          </rPr>
          <t xml:space="preserve">
Per FOD is a new Unit.  Contributions began in 2018</t>
        </r>
      </text>
    </comment>
    <comment ref="WEP19" authorId="0" shapeId="0" xr:uid="{86AC5C53-B6B9-496D-A9FC-DBEA3BA65264}">
      <text>
        <r>
          <rPr>
            <b/>
            <sz val="9"/>
            <color indexed="81"/>
            <rFont val="Tahoma"/>
            <family val="2"/>
          </rPr>
          <t>Becky Dzingeleski:</t>
        </r>
        <r>
          <rPr>
            <sz val="9"/>
            <color indexed="81"/>
            <rFont val="Tahoma"/>
            <family val="2"/>
          </rPr>
          <t xml:space="preserve">
Per FOD is a new Unit.  Contributions began in 2018</t>
        </r>
      </text>
    </comment>
    <comment ref="WET19" authorId="0" shapeId="0" xr:uid="{93BFC4E0-B4FE-452C-B5D1-8A5AE4238746}">
      <text>
        <r>
          <rPr>
            <b/>
            <sz val="9"/>
            <color indexed="81"/>
            <rFont val="Tahoma"/>
            <family val="2"/>
          </rPr>
          <t>Becky Dzingeleski:</t>
        </r>
        <r>
          <rPr>
            <sz val="9"/>
            <color indexed="81"/>
            <rFont val="Tahoma"/>
            <family val="2"/>
          </rPr>
          <t xml:space="preserve">
Per FOD is a new Unit.  Contributions began in 2018</t>
        </r>
      </text>
    </comment>
    <comment ref="WEX19" authorId="0" shapeId="0" xr:uid="{54AFD027-9D82-4D90-B81B-EEC2D8DBB984}">
      <text>
        <r>
          <rPr>
            <b/>
            <sz val="9"/>
            <color indexed="81"/>
            <rFont val="Tahoma"/>
            <family val="2"/>
          </rPr>
          <t>Becky Dzingeleski:</t>
        </r>
        <r>
          <rPr>
            <sz val="9"/>
            <color indexed="81"/>
            <rFont val="Tahoma"/>
            <family val="2"/>
          </rPr>
          <t xml:space="preserve">
Per FOD is a new Unit.  Contributions began in 2018</t>
        </r>
      </text>
    </comment>
    <comment ref="WFB19" authorId="0" shapeId="0" xr:uid="{5CBA5A57-74DC-4BBB-8ADB-E5F8510C0649}">
      <text>
        <r>
          <rPr>
            <b/>
            <sz val="9"/>
            <color indexed="81"/>
            <rFont val="Tahoma"/>
            <family val="2"/>
          </rPr>
          <t>Becky Dzingeleski:</t>
        </r>
        <r>
          <rPr>
            <sz val="9"/>
            <color indexed="81"/>
            <rFont val="Tahoma"/>
            <family val="2"/>
          </rPr>
          <t xml:space="preserve">
Per FOD is a new Unit.  Contributions began in 2018</t>
        </r>
      </text>
    </comment>
    <comment ref="WFF19" authorId="0" shapeId="0" xr:uid="{342CF8AF-8162-4A1B-A273-82BD4B3B4A3C}">
      <text>
        <r>
          <rPr>
            <b/>
            <sz val="9"/>
            <color indexed="81"/>
            <rFont val="Tahoma"/>
            <family val="2"/>
          </rPr>
          <t>Becky Dzingeleski:</t>
        </r>
        <r>
          <rPr>
            <sz val="9"/>
            <color indexed="81"/>
            <rFont val="Tahoma"/>
            <family val="2"/>
          </rPr>
          <t xml:space="preserve">
Per FOD is a new Unit.  Contributions began in 2018</t>
        </r>
      </text>
    </comment>
    <comment ref="WFJ19" authorId="0" shapeId="0" xr:uid="{DF137A3E-615B-4192-A081-C44C87C71FEE}">
      <text>
        <r>
          <rPr>
            <b/>
            <sz val="9"/>
            <color indexed="81"/>
            <rFont val="Tahoma"/>
            <family val="2"/>
          </rPr>
          <t>Becky Dzingeleski:</t>
        </r>
        <r>
          <rPr>
            <sz val="9"/>
            <color indexed="81"/>
            <rFont val="Tahoma"/>
            <family val="2"/>
          </rPr>
          <t xml:space="preserve">
Per FOD is a new Unit.  Contributions began in 2018</t>
        </r>
      </text>
    </comment>
    <comment ref="WFN19" authorId="0" shapeId="0" xr:uid="{9E3DA81B-57DC-4BFD-BC42-7D3527695C66}">
      <text>
        <r>
          <rPr>
            <b/>
            <sz val="9"/>
            <color indexed="81"/>
            <rFont val="Tahoma"/>
            <family val="2"/>
          </rPr>
          <t>Becky Dzingeleski:</t>
        </r>
        <r>
          <rPr>
            <sz val="9"/>
            <color indexed="81"/>
            <rFont val="Tahoma"/>
            <family val="2"/>
          </rPr>
          <t xml:space="preserve">
Per FOD is a new Unit.  Contributions began in 2018</t>
        </r>
      </text>
    </comment>
    <comment ref="WFR19" authorId="0" shapeId="0" xr:uid="{C74CE50B-5070-4291-BC94-F660ED7EB2F8}">
      <text>
        <r>
          <rPr>
            <b/>
            <sz val="9"/>
            <color indexed="81"/>
            <rFont val="Tahoma"/>
            <family val="2"/>
          </rPr>
          <t>Becky Dzingeleski:</t>
        </r>
        <r>
          <rPr>
            <sz val="9"/>
            <color indexed="81"/>
            <rFont val="Tahoma"/>
            <family val="2"/>
          </rPr>
          <t xml:space="preserve">
Per FOD is a new Unit.  Contributions began in 2018</t>
        </r>
      </text>
    </comment>
    <comment ref="WFV19" authorId="0" shapeId="0" xr:uid="{7FF4B463-63D1-4BA0-8EBC-C01B01A73DC6}">
      <text>
        <r>
          <rPr>
            <b/>
            <sz val="9"/>
            <color indexed="81"/>
            <rFont val="Tahoma"/>
            <family val="2"/>
          </rPr>
          <t>Becky Dzingeleski:</t>
        </r>
        <r>
          <rPr>
            <sz val="9"/>
            <color indexed="81"/>
            <rFont val="Tahoma"/>
            <family val="2"/>
          </rPr>
          <t xml:space="preserve">
Per FOD is a new Unit.  Contributions began in 2018</t>
        </r>
      </text>
    </comment>
    <comment ref="WFZ19" authorId="0" shapeId="0" xr:uid="{DAA2126F-AC86-431F-9DD1-18B4B48CCEE7}">
      <text>
        <r>
          <rPr>
            <b/>
            <sz val="9"/>
            <color indexed="81"/>
            <rFont val="Tahoma"/>
            <family val="2"/>
          </rPr>
          <t>Becky Dzingeleski:</t>
        </r>
        <r>
          <rPr>
            <sz val="9"/>
            <color indexed="81"/>
            <rFont val="Tahoma"/>
            <family val="2"/>
          </rPr>
          <t xml:space="preserve">
Per FOD is a new Unit.  Contributions began in 2018</t>
        </r>
      </text>
    </comment>
    <comment ref="WGD19" authorId="0" shapeId="0" xr:uid="{1C900058-AA51-4151-8C3A-4B7BFC142F38}">
      <text>
        <r>
          <rPr>
            <b/>
            <sz val="9"/>
            <color indexed="81"/>
            <rFont val="Tahoma"/>
            <family val="2"/>
          </rPr>
          <t>Becky Dzingeleski:</t>
        </r>
        <r>
          <rPr>
            <sz val="9"/>
            <color indexed="81"/>
            <rFont val="Tahoma"/>
            <family val="2"/>
          </rPr>
          <t xml:space="preserve">
Per FOD is a new Unit.  Contributions began in 2018</t>
        </r>
      </text>
    </comment>
    <comment ref="WGH19" authorId="0" shapeId="0" xr:uid="{07D8E39E-7F5C-4B1F-9042-B37BBFE7BFAA}">
      <text>
        <r>
          <rPr>
            <b/>
            <sz val="9"/>
            <color indexed="81"/>
            <rFont val="Tahoma"/>
            <family val="2"/>
          </rPr>
          <t>Becky Dzingeleski:</t>
        </r>
        <r>
          <rPr>
            <sz val="9"/>
            <color indexed="81"/>
            <rFont val="Tahoma"/>
            <family val="2"/>
          </rPr>
          <t xml:space="preserve">
Per FOD is a new Unit.  Contributions began in 2018</t>
        </r>
      </text>
    </comment>
    <comment ref="WGL19" authorId="0" shapeId="0" xr:uid="{CEB063F3-DEF5-48C3-A3BD-229967EFE46A}">
      <text>
        <r>
          <rPr>
            <b/>
            <sz val="9"/>
            <color indexed="81"/>
            <rFont val="Tahoma"/>
            <family val="2"/>
          </rPr>
          <t>Becky Dzingeleski:</t>
        </r>
        <r>
          <rPr>
            <sz val="9"/>
            <color indexed="81"/>
            <rFont val="Tahoma"/>
            <family val="2"/>
          </rPr>
          <t xml:space="preserve">
Per FOD is a new Unit.  Contributions began in 2018</t>
        </r>
      </text>
    </comment>
    <comment ref="WGP19" authorId="0" shapeId="0" xr:uid="{65F5B74A-1B98-425D-A362-429AEFFE14A1}">
      <text>
        <r>
          <rPr>
            <b/>
            <sz val="9"/>
            <color indexed="81"/>
            <rFont val="Tahoma"/>
            <family val="2"/>
          </rPr>
          <t>Becky Dzingeleski:</t>
        </r>
        <r>
          <rPr>
            <sz val="9"/>
            <color indexed="81"/>
            <rFont val="Tahoma"/>
            <family val="2"/>
          </rPr>
          <t xml:space="preserve">
Per FOD is a new Unit.  Contributions began in 2018</t>
        </r>
      </text>
    </comment>
    <comment ref="WGT19" authorId="0" shapeId="0" xr:uid="{D2014BBF-A309-4399-A9F0-1AFAFA373F5F}">
      <text>
        <r>
          <rPr>
            <b/>
            <sz val="9"/>
            <color indexed="81"/>
            <rFont val="Tahoma"/>
            <family val="2"/>
          </rPr>
          <t>Becky Dzingeleski:</t>
        </r>
        <r>
          <rPr>
            <sz val="9"/>
            <color indexed="81"/>
            <rFont val="Tahoma"/>
            <family val="2"/>
          </rPr>
          <t xml:space="preserve">
Per FOD is a new Unit.  Contributions began in 2018</t>
        </r>
      </text>
    </comment>
    <comment ref="WGX19" authorId="0" shapeId="0" xr:uid="{6F9BA67F-35F9-4DD8-8FAD-6D178362F2D2}">
      <text>
        <r>
          <rPr>
            <b/>
            <sz val="9"/>
            <color indexed="81"/>
            <rFont val="Tahoma"/>
            <family val="2"/>
          </rPr>
          <t>Becky Dzingeleski:</t>
        </r>
        <r>
          <rPr>
            <sz val="9"/>
            <color indexed="81"/>
            <rFont val="Tahoma"/>
            <family val="2"/>
          </rPr>
          <t xml:space="preserve">
Per FOD is a new Unit.  Contributions began in 2018</t>
        </r>
      </text>
    </comment>
    <comment ref="WHB19" authorId="0" shapeId="0" xr:uid="{679D055C-301B-4838-AD6F-1265B5E6E55F}">
      <text>
        <r>
          <rPr>
            <b/>
            <sz val="9"/>
            <color indexed="81"/>
            <rFont val="Tahoma"/>
            <family val="2"/>
          </rPr>
          <t>Becky Dzingeleski:</t>
        </r>
        <r>
          <rPr>
            <sz val="9"/>
            <color indexed="81"/>
            <rFont val="Tahoma"/>
            <family val="2"/>
          </rPr>
          <t xml:space="preserve">
Per FOD is a new Unit.  Contributions began in 2018</t>
        </r>
      </text>
    </comment>
    <comment ref="WHF19" authorId="0" shapeId="0" xr:uid="{5674AA1C-BC16-4452-911E-B26DAD0E69F1}">
      <text>
        <r>
          <rPr>
            <b/>
            <sz val="9"/>
            <color indexed="81"/>
            <rFont val="Tahoma"/>
            <family val="2"/>
          </rPr>
          <t>Becky Dzingeleski:</t>
        </r>
        <r>
          <rPr>
            <sz val="9"/>
            <color indexed="81"/>
            <rFont val="Tahoma"/>
            <family val="2"/>
          </rPr>
          <t xml:space="preserve">
Per FOD is a new Unit.  Contributions began in 2018</t>
        </r>
      </text>
    </comment>
    <comment ref="WHJ19" authorId="0" shapeId="0" xr:uid="{5CEED9B5-D2DA-472F-B313-B4635E579F72}">
      <text>
        <r>
          <rPr>
            <b/>
            <sz val="9"/>
            <color indexed="81"/>
            <rFont val="Tahoma"/>
            <family val="2"/>
          </rPr>
          <t>Becky Dzingeleski:</t>
        </r>
        <r>
          <rPr>
            <sz val="9"/>
            <color indexed="81"/>
            <rFont val="Tahoma"/>
            <family val="2"/>
          </rPr>
          <t xml:space="preserve">
Per FOD is a new Unit.  Contributions began in 2018</t>
        </r>
      </text>
    </comment>
    <comment ref="WHN19" authorId="0" shapeId="0" xr:uid="{8ABC9168-9722-4D28-8592-C7D3059A1FF8}">
      <text>
        <r>
          <rPr>
            <b/>
            <sz val="9"/>
            <color indexed="81"/>
            <rFont val="Tahoma"/>
            <family val="2"/>
          </rPr>
          <t>Becky Dzingeleski:</t>
        </r>
        <r>
          <rPr>
            <sz val="9"/>
            <color indexed="81"/>
            <rFont val="Tahoma"/>
            <family val="2"/>
          </rPr>
          <t xml:space="preserve">
Per FOD is a new Unit.  Contributions began in 2018</t>
        </r>
      </text>
    </comment>
    <comment ref="WHR19" authorId="0" shapeId="0" xr:uid="{2E7C1138-F775-462F-B4D9-CDBDA9D0DA75}">
      <text>
        <r>
          <rPr>
            <b/>
            <sz val="9"/>
            <color indexed="81"/>
            <rFont val="Tahoma"/>
            <family val="2"/>
          </rPr>
          <t>Becky Dzingeleski:</t>
        </r>
        <r>
          <rPr>
            <sz val="9"/>
            <color indexed="81"/>
            <rFont val="Tahoma"/>
            <family val="2"/>
          </rPr>
          <t xml:space="preserve">
Per FOD is a new Unit.  Contributions began in 2018</t>
        </r>
      </text>
    </comment>
    <comment ref="WHV19" authorId="0" shapeId="0" xr:uid="{1DCFC70E-3BCE-45BF-81FE-6DAF884BCED8}">
      <text>
        <r>
          <rPr>
            <b/>
            <sz val="9"/>
            <color indexed="81"/>
            <rFont val="Tahoma"/>
            <family val="2"/>
          </rPr>
          <t>Becky Dzingeleski:</t>
        </r>
        <r>
          <rPr>
            <sz val="9"/>
            <color indexed="81"/>
            <rFont val="Tahoma"/>
            <family val="2"/>
          </rPr>
          <t xml:space="preserve">
Per FOD is a new Unit.  Contributions began in 2018</t>
        </r>
      </text>
    </comment>
    <comment ref="WHZ19" authorId="0" shapeId="0" xr:uid="{52E9C81C-C306-4DF8-ACCF-A557A480857C}">
      <text>
        <r>
          <rPr>
            <b/>
            <sz val="9"/>
            <color indexed="81"/>
            <rFont val="Tahoma"/>
            <family val="2"/>
          </rPr>
          <t>Becky Dzingeleski:</t>
        </r>
        <r>
          <rPr>
            <sz val="9"/>
            <color indexed="81"/>
            <rFont val="Tahoma"/>
            <family val="2"/>
          </rPr>
          <t xml:space="preserve">
Per FOD is a new Unit.  Contributions began in 2018</t>
        </r>
      </text>
    </comment>
    <comment ref="WID19" authorId="0" shapeId="0" xr:uid="{73032922-42CC-4CD0-BBF4-3D1CEB5B1311}">
      <text>
        <r>
          <rPr>
            <b/>
            <sz val="9"/>
            <color indexed="81"/>
            <rFont val="Tahoma"/>
            <family val="2"/>
          </rPr>
          <t>Becky Dzingeleski:</t>
        </r>
        <r>
          <rPr>
            <sz val="9"/>
            <color indexed="81"/>
            <rFont val="Tahoma"/>
            <family val="2"/>
          </rPr>
          <t xml:space="preserve">
Per FOD is a new Unit.  Contributions began in 2018</t>
        </r>
      </text>
    </comment>
    <comment ref="WIH19" authorId="0" shapeId="0" xr:uid="{F13356C3-EF25-4C6C-AE01-7288CAC7C6C2}">
      <text>
        <r>
          <rPr>
            <b/>
            <sz val="9"/>
            <color indexed="81"/>
            <rFont val="Tahoma"/>
            <family val="2"/>
          </rPr>
          <t>Becky Dzingeleski:</t>
        </r>
        <r>
          <rPr>
            <sz val="9"/>
            <color indexed="81"/>
            <rFont val="Tahoma"/>
            <family val="2"/>
          </rPr>
          <t xml:space="preserve">
Per FOD is a new Unit.  Contributions began in 2018</t>
        </r>
      </text>
    </comment>
    <comment ref="WIL19" authorId="0" shapeId="0" xr:uid="{30D4BB57-16CA-425D-AE03-B15126DA278C}">
      <text>
        <r>
          <rPr>
            <b/>
            <sz val="9"/>
            <color indexed="81"/>
            <rFont val="Tahoma"/>
            <family val="2"/>
          </rPr>
          <t>Becky Dzingeleski:</t>
        </r>
        <r>
          <rPr>
            <sz val="9"/>
            <color indexed="81"/>
            <rFont val="Tahoma"/>
            <family val="2"/>
          </rPr>
          <t xml:space="preserve">
Per FOD is a new Unit.  Contributions began in 2018</t>
        </r>
      </text>
    </comment>
    <comment ref="WIP19" authorId="0" shapeId="0" xr:uid="{79F88A77-E1EC-49CE-96B9-A6936E36B0DC}">
      <text>
        <r>
          <rPr>
            <b/>
            <sz val="9"/>
            <color indexed="81"/>
            <rFont val="Tahoma"/>
            <family val="2"/>
          </rPr>
          <t>Becky Dzingeleski:</t>
        </r>
        <r>
          <rPr>
            <sz val="9"/>
            <color indexed="81"/>
            <rFont val="Tahoma"/>
            <family val="2"/>
          </rPr>
          <t xml:space="preserve">
Per FOD is a new Unit.  Contributions began in 2018</t>
        </r>
      </text>
    </comment>
    <comment ref="WIT19" authorId="0" shapeId="0" xr:uid="{896FD345-2322-4978-8AEF-1DA61E0080B7}">
      <text>
        <r>
          <rPr>
            <b/>
            <sz val="9"/>
            <color indexed="81"/>
            <rFont val="Tahoma"/>
            <family val="2"/>
          </rPr>
          <t>Becky Dzingeleski:</t>
        </r>
        <r>
          <rPr>
            <sz val="9"/>
            <color indexed="81"/>
            <rFont val="Tahoma"/>
            <family val="2"/>
          </rPr>
          <t xml:space="preserve">
Per FOD is a new Unit.  Contributions began in 2018</t>
        </r>
      </text>
    </comment>
    <comment ref="WIX19" authorId="0" shapeId="0" xr:uid="{BAA67D4A-1BEB-4664-A376-4B93BE5D75CE}">
      <text>
        <r>
          <rPr>
            <b/>
            <sz val="9"/>
            <color indexed="81"/>
            <rFont val="Tahoma"/>
            <family val="2"/>
          </rPr>
          <t>Becky Dzingeleski:</t>
        </r>
        <r>
          <rPr>
            <sz val="9"/>
            <color indexed="81"/>
            <rFont val="Tahoma"/>
            <family val="2"/>
          </rPr>
          <t xml:space="preserve">
Per FOD is a new Unit.  Contributions began in 2018</t>
        </r>
      </text>
    </comment>
    <comment ref="WJB19" authorId="0" shapeId="0" xr:uid="{3049F688-9487-46BD-8F23-52C6CDA73505}">
      <text>
        <r>
          <rPr>
            <b/>
            <sz val="9"/>
            <color indexed="81"/>
            <rFont val="Tahoma"/>
            <family val="2"/>
          </rPr>
          <t>Becky Dzingeleski:</t>
        </r>
        <r>
          <rPr>
            <sz val="9"/>
            <color indexed="81"/>
            <rFont val="Tahoma"/>
            <family val="2"/>
          </rPr>
          <t xml:space="preserve">
Per FOD is a new Unit.  Contributions began in 2018</t>
        </r>
      </text>
    </comment>
    <comment ref="WJF19" authorId="0" shapeId="0" xr:uid="{CBB840D9-7CEA-478C-899C-16EF093836F1}">
      <text>
        <r>
          <rPr>
            <b/>
            <sz val="9"/>
            <color indexed="81"/>
            <rFont val="Tahoma"/>
            <family val="2"/>
          </rPr>
          <t>Becky Dzingeleski:</t>
        </r>
        <r>
          <rPr>
            <sz val="9"/>
            <color indexed="81"/>
            <rFont val="Tahoma"/>
            <family val="2"/>
          </rPr>
          <t xml:space="preserve">
Per FOD is a new Unit.  Contributions began in 2018</t>
        </r>
      </text>
    </comment>
    <comment ref="WJJ19" authorId="0" shapeId="0" xr:uid="{C09D364A-533B-43A9-8B91-8F29DF1028A5}">
      <text>
        <r>
          <rPr>
            <b/>
            <sz val="9"/>
            <color indexed="81"/>
            <rFont val="Tahoma"/>
            <family val="2"/>
          </rPr>
          <t>Becky Dzingeleski:</t>
        </r>
        <r>
          <rPr>
            <sz val="9"/>
            <color indexed="81"/>
            <rFont val="Tahoma"/>
            <family val="2"/>
          </rPr>
          <t xml:space="preserve">
Per FOD is a new Unit.  Contributions began in 2018</t>
        </r>
      </text>
    </comment>
    <comment ref="WJN19" authorId="0" shapeId="0" xr:uid="{97EB18D2-8644-4F40-884C-6E04A20AA02F}">
      <text>
        <r>
          <rPr>
            <b/>
            <sz val="9"/>
            <color indexed="81"/>
            <rFont val="Tahoma"/>
            <family val="2"/>
          </rPr>
          <t>Becky Dzingeleski:</t>
        </r>
        <r>
          <rPr>
            <sz val="9"/>
            <color indexed="81"/>
            <rFont val="Tahoma"/>
            <family val="2"/>
          </rPr>
          <t xml:space="preserve">
Per FOD is a new Unit.  Contributions began in 2018</t>
        </r>
      </text>
    </comment>
    <comment ref="WJR19" authorId="0" shapeId="0" xr:uid="{788BB6FF-F994-489E-B784-3E9DDF937FD7}">
      <text>
        <r>
          <rPr>
            <b/>
            <sz val="9"/>
            <color indexed="81"/>
            <rFont val="Tahoma"/>
            <family val="2"/>
          </rPr>
          <t>Becky Dzingeleski:</t>
        </r>
        <r>
          <rPr>
            <sz val="9"/>
            <color indexed="81"/>
            <rFont val="Tahoma"/>
            <family val="2"/>
          </rPr>
          <t xml:space="preserve">
Per FOD is a new Unit.  Contributions began in 2018</t>
        </r>
      </text>
    </comment>
    <comment ref="WJV19" authorId="0" shapeId="0" xr:uid="{F055C611-309C-494E-808D-F6F326258A6F}">
      <text>
        <r>
          <rPr>
            <b/>
            <sz val="9"/>
            <color indexed="81"/>
            <rFont val="Tahoma"/>
            <family val="2"/>
          </rPr>
          <t>Becky Dzingeleski:</t>
        </r>
        <r>
          <rPr>
            <sz val="9"/>
            <color indexed="81"/>
            <rFont val="Tahoma"/>
            <family val="2"/>
          </rPr>
          <t xml:space="preserve">
Per FOD is a new Unit.  Contributions began in 2018</t>
        </r>
      </text>
    </comment>
    <comment ref="WJZ19" authorId="0" shapeId="0" xr:uid="{31985751-AE22-45AE-9B6B-461C94B6B23C}">
      <text>
        <r>
          <rPr>
            <b/>
            <sz val="9"/>
            <color indexed="81"/>
            <rFont val="Tahoma"/>
            <family val="2"/>
          </rPr>
          <t>Becky Dzingeleski:</t>
        </r>
        <r>
          <rPr>
            <sz val="9"/>
            <color indexed="81"/>
            <rFont val="Tahoma"/>
            <family val="2"/>
          </rPr>
          <t xml:space="preserve">
Per FOD is a new Unit.  Contributions began in 2018</t>
        </r>
      </text>
    </comment>
    <comment ref="WKD19" authorId="0" shapeId="0" xr:uid="{8DEE32A6-398F-46E6-8B4A-FE94F00F25C9}">
      <text>
        <r>
          <rPr>
            <b/>
            <sz val="9"/>
            <color indexed="81"/>
            <rFont val="Tahoma"/>
            <family val="2"/>
          </rPr>
          <t>Becky Dzingeleski:</t>
        </r>
        <r>
          <rPr>
            <sz val="9"/>
            <color indexed="81"/>
            <rFont val="Tahoma"/>
            <family val="2"/>
          </rPr>
          <t xml:space="preserve">
Per FOD is a new Unit.  Contributions began in 2018</t>
        </r>
      </text>
    </comment>
    <comment ref="WKH19" authorId="0" shapeId="0" xr:uid="{B13E81DB-701C-4ABC-AD3B-05E0DD848861}">
      <text>
        <r>
          <rPr>
            <b/>
            <sz val="9"/>
            <color indexed="81"/>
            <rFont val="Tahoma"/>
            <family val="2"/>
          </rPr>
          <t>Becky Dzingeleski:</t>
        </r>
        <r>
          <rPr>
            <sz val="9"/>
            <color indexed="81"/>
            <rFont val="Tahoma"/>
            <family val="2"/>
          </rPr>
          <t xml:space="preserve">
Per FOD is a new Unit.  Contributions began in 2018</t>
        </r>
      </text>
    </comment>
    <comment ref="WKL19" authorId="0" shapeId="0" xr:uid="{40FD18C0-6E17-4C4C-8A5F-229B80FFBF9D}">
      <text>
        <r>
          <rPr>
            <b/>
            <sz val="9"/>
            <color indexed="81"/>
            <rFont val="Tahoma"/>
            <family val="2"/>
          </rPr>
          <t>Becky Dzingeleski:</t>
        </r>
        <r>
          <rPr>
            <sz val="9"/>
            <color indexed="81"/>
            <rFont val="Tahoma"/>
            <family val="2"/>
          </rPr>
          <t xml:space="preserve">
Per FOD is a new Unit.  Contributions began in 2018</t>
        </r>
      </text>
    </comment>
    <comment ref="WKP19" authorId="0" shapeId="0" xr:uid="{7B7AE2B8-2F6E-4D5D-B80B-C0F1702FD4C8}">
      <text>
        <r>
          <rPr>
            <b/>
            <sz val="9"/>
            <color indexed="81"/>
            <rFont val="Tahoma"/>
            <family val="2"/>
          </rPr>
          <t>Becky Dzingeleski:</t>
        </r>
        <r>
          <rPr>
            <sz val="9"/>
            <color indexed="81"/>
            <rFont val="Tahoma"/>
            <family val="2"/>
          </rPr>
          <t xml:space="preserve">
Per FOD is a new Unit.  Contributions began in 2018</t>
        </r>
      </text>
    </comment>
    <comment ref="WKT19" authorId="0" shapeId="0" xr:uid="{DD4A4F05-6B58-4188-8C5E-615CFBA75823}">
      <text>
        <r>
          <rPr>
            <b/>
            <sz val="9"/>
            <color indexed="81"/>
            <rFont val="Tahoma"/>
            <family val="2"/>
          </rPr>
          <t>Becky Dzingeleski:</t>
        </r>
        <r>
          <rPr>
            <sz val="9"/>
            <color indexed="81"/>
            <rFont val="Tahoma"/>
            <family val="2"/>
          </rPr>
          <t xml:space="preserve">
Per FOD is a new Unit.  Contributions began in 2018</t>
        </r>
      </text>
    </comment>
    <comment ref="WKX19" authorId="0" shapeId="0" xr:uid="{B28D5243-A638-410B-8513-CB56E6CCD0C4}">
      <text>
        <r>
          <rPr>
            <b/>
            <sz val="9"/>
            <color indexed="81"/>
            <rFont val="Tahoma"/>
            <family val="2"/>
          </rPr>
          <t>Becky Dzingeleski:</t>
        </r>
        <r>
          <rPr>
            <sz val="9"/>
            <color indexed="81"/>
            <rFont val="Tahoma"/>
            <family val="2"/>
          </rPr>
          <t xml:space="preserve">
Per FOD is a new Unit.  Contributions began in 2018</t>
        </r>
      </text>
    </comment>
    <comment ref="WLB19" authorId="0" shapeId="0" xr:uid="{82E3DCB5-0500-4124-8863-3A77A2E83138}">
      <text>
        <r>
          <rPr>
            <b/>
            <sz val="9"/>
            <color indexed="81"/>
            <rFont val="Tahoma"/>
            <family val="2"/>
          </rPr>
          <t>Becky Dzingeleski:</t>
        </r>
        <r>
          <rPr>
            <sz val="9"/>
            <color indexed="81"/>
            <rFont val="Tahoma"/>
            <family val="2"/>
          </rPr>
          <t xml:space="preserve">
Per FOD is a new Unit.  Contributions began in 2018</t>
        </r>
      </text>
    </comment>
    <comment ref="WLF19" authorId="0" shapeId="0" xr:uid="{C6FCD399-B300-4148-8168-4D502AECF7BD}">
      <text>
        <r>
          <rPr>
            <b/>
            <sz val="9"/>
            <color indexed="81"/>
            <rFont val="Tahoma"/>
            <family val="2"/>
          </rPr>
          <t>Becky Dzingeleski:</t>
        </r>
        <r>
          <rPr>
            <sz val="9"/>
            <color indexed="81"/>
            <rFont val="Tahoma"/>
            <family val="2"/>
          </rPr>
          <t xml:space="preserve">
Per FOD is a new Unit.  Contributions began in 2018</t>
        </r>
      </text>
    </comment>
    <comment ref="WLJ19" authorId="0" shapeId="0" xr:uid="{98D34A06-B22E-40A0-96A6-33B03FEA198A}">
      <text>
        <r>
          <rPr>
            <b/>
            <sz val="9"/>
            <color indexed="81"/>
            <rFont val="Tahoma"/>
            <family val="2"/>
          </rPr>
          <t>Becky Dzingeleski:</t>
        </r>
        <r>
          <rPr>
            <sz val="9"/>
            <color indexed="81"/>
            <rFont val="Tahoma"/>
            <family val="2"/>
          </rPr>
          <t xml:space="preserve">
Per FOD is a new Unit.  Contributions began in 2018</t>
        </r>
      </text>
    </comment>
    <comment ref="WLN19" authorId="0" shapeId="0" xr:uid="{30467282-A31D-463A-80A0-C1C4104F8CCD}">
      <text>
        <r>
          <rPr>
            <b/>
            <sz val="9"/>
            <color indexed="81"/>
            <rFont val="Tahoma"/>
            <family val="2"/>
          </rPr>
          <t>Becky Dzingeleski:</t>
        </r>
        <r>
          <rPr>
            <sz val="9"/>
            <color indexed="81"/>
            <rFont val="Tahoma"/>
            <family val="2"/>
          </rPr>
          <t xml:space="preserve">
Per FOD is a new Unit.  Contributions began in 2018</t>
        </r>
      </text>
    </comment>
    <comment ref="WLR19" authorId="0" shapeId="0" xr:uid="{A76A333F-EDFE-41EF-9826-23450D557FFF}">
      <text>
        <r>
          <rPr>
            <b/>
            <sz val="9"/>
            <color indexed="81"/>
            <rFont val="Tahoma"/>
            <family val="2"/>
          </rPr>
          <t>Becky Dzingeleski:</t>
        </r>
        <r>
          <rPr>
            <sz val="9"/>
            <color indexed="81"/>
            <rFont val="Tahoma"/>
            <family val="2"/>
          </rPr>
          <t xml:space="preserve">
Per FOD is a new Unit.  Contributions began in 2018</t>
        </r>
      </text>
    </comment>
    <comment ref="WLV19" authorId="0" shapeId="0" xr:uid="{C7DEDD86-4B92-4D48-BFAC-E61188705C56}">
      <text>
        <r>
          <rPr>
            <b/>
            <sz val="9"/>
            <color indexed="81"/>
            <rFont val="Tahoma"/>
            <family val="2"/>
          </rPr>
          <t>Becky Dzingeleski:</t>
        </r>
        <r>
          <rPr>
            <sz val="9"/>
            <color indexed="81"/>
            <rFont val="Tahoma"/>
            <family val="2"/>
          </rPr>
          <t xml:space="preserve">
Per FOD is a new Unit.  Contributions began in 2018</t>
        </r>
      </text>
    </comment>
    <comment ref="WLZ19" authorId="0" shapeId="0" xr:uid="{AB48B3A2-AECB-40EF-BF07-6C02B222266A}">
      <text>
        <r>
          <rPr>
            <b/>
            <sz val="9"/>
            <color indexed="81"/>
            <rFont val="Tahoma"/>
            <family val="2"/>
          </rPr>
          <t>Becky Dzingeleski:</t>
        </r>
        <r>
          <rPr>
            <sz val="9"/>
            <color indexed="81"/>
            <rFont val="Tahoma"/>
            <family val="2"/>
          </rPr>
          <t xml:space="preserve">
Per FOD is a new Unit.  Contributions began in 2018</t>
        </r>
      </text>
    </comment>
    <comment ref="WMD19" authorId="0" shapeId="0" xr:uid="{8F289DB7-4A4E-4F9F-83DC-F81319286A0A}">
      <text>
        <r>
          <rPr>
            <b/>
            <sz val="9"/>
            <color indexed="81"/>
            <rFont val="Tahoma"/>
            <family val="2"/>
          </rPr>
          <t>Becky Dzingeleski:</t>
        </r>
        <r>
          <rPr>
            <sz val="9"/>
            <color indexed="81"/>
            <rFont val="Tahoma"/>
            <family val="2"/>
          </rPr>
          <t xml:space="preserve">
Per FOD is a new Unit.  Contributions began in 2018</t>
        </r>
      </text>
    </comment>
    <comment ref="WMH19" authorId="0" shapeId="0" xr:uid="{41AFF81F-4FC1-4CAB-B3B2-9D9D41E87792}">
      <text>
        <r>
          <rPr>
            <b/>
            <sz val="9"/>
            <color indexed="81"/>
            <rFont val="Tahoma"/>
            <family val="2"/>
          </rPr>
          <t>Becky Dzingeleski:</t>
        </r>
        <r>
          <rPr>
            <sz val="9"/>
            <color indexed="81"/>
            <rFont val="Tahoma"/>
            <family val="2"/>
          </rPr>
          <t xml:space="preserve">
Per FOD is a new Unit.  Contributions began in 2018</t>
        </r>
      </text>
    </comment>
    <comment ref="WML19" authorId="0" shapeId="0" xr:uid="{B29C9299-CC05-4149-AC8C-05FC1B7F2467}">
      <text>
        <r>
          <rPr>
            <b/>
            <sz val="9"/>
            <color indexed="81"/>
            <rFont val="Tahoma"/>
            <family val="2"/>
          </rPr>
          <t>Becky Dzingeleski:</t>
        </r>
        <r>
          <rPr>
            <sz val="9"/>
            <color indexed="81"/>
            <rFont val="Tahoma"/>
            <family val="2"/>
          </rPr>
          <t xml:space="preserve">
Per FOD is a new Unit.  Contributions began in 2018</t>
        </r>
      </text>
    </comment>
    <comment ref="WMP19" authorId="0" shapeId="0" xr:uid="{E431FF5C-EC64-4619-B422-63EAE53FDB39}">
      <text>
        <r>
          <rPr>
            <b/>
            <sz val="9"/>
            <color indexed="81"/>
            <rFont val="Tahoma"/>
            <family val="2"/>
          </rPr>
          <t>Becky Dzingeleski:</t>
        </r>
        <r>
          <rPr>
            <sz val="9"/>
            <color indexed="81"/>
            <rFont val="Tahoma"/>
            <family val="2"/>
          </rPr>
          <t xml:space="preserve">
Per FOD is a new Unit.  Contributions began in 2018</t>
        </r>
      </text>
    </comment>
    <comment ref="WMT19" authorId="0" shapeId="0" xr:uid="{6DCD627B-C0BD-4D4C-ACC1-CA1EA58015D0}">
      <text>
        <r>
          <rPr>
            <b/>
            <sz val="9"/>
            <color indexed="81"/>
            <rFont val="Tahoma"/>
            <family val="2"/>
          </rPr>
          <t>Becky Dzingeleski:</t>
        </r>
        <r>
          <rPr>
            <sz val="9"/>
            <color indexed="81"/>
            <rFont val="Tahoma"/>
            <family val="2"/>
          </rPr>
          <t xml:space="preserve">
Per FOD is a new Unit.  Contributions began in 2018</t>
        </r>
      </text>
    </comment>
    <comment ref="WMX19" authorId="0" shapeId="0" xr:uid="{CBB77726-A4E3-4332-8E0F-F026EE8D441D}">
      <text>
        <r>
          <rPr>
            <b/>
            <sz val="9"/>
            <color indexed="81"/>
            <rFont val="Tahoma"/>
            <family val="2"/>
          </rPr>
          <t>Becky Dzingeleski:</t>
        </r>
        <r>
          <rPr>
            <sz val="9"/>
            <color indexed="81"/>
            <rFont val="Tahoma"/>
            <family val="2"/>
          </rPr>
          <t xml:space="preserve">
Per FOD is a new Unit.  Contributions began in 2018</t>
        </r>
      </text>
    </comment>
    <comment ref="WNB19" authorId="0" shapeId="0" xr:uid="{755DA280-7DA7-4A14-B576-84922D48E6FD}">
      <text>
        <r>
          <rPr>
            <b/>
            <sz val="9"/>
            <color indexed="81"/>
            <rFont val="Tahoma"/>
            <family val="2"/>
          </rPr>
          <t>Becky Dzingeleski:</t>
        </r>
        <r>
          <rPr>
            <sz val="9"/>
            <color indexed="81"/>
            <rFont val="Tahoma"/>
            <family val="2"/>
          </rPr>
          <t xml:space="preserve">
Per FOD is a new Unit.  Contributions began in 2018</t>
        </r>
      </text>
    </comment>
    <comment ref="WNF19" authorId="0" shapeId="0" xr:uid="{71C0BD51-544F-4BFA-BD9D-5A4727F6105F}">
      <text>
        <r>
          <rPr>
            <b/>
            <sz val="9"/>
            <color indexed="81"/>
            <rFont val="Tahoma"/>
            <family val="2"/>
          </rPr>
          <t>Becky Dzingeleski:</t>
        </r>
        <r>
          <rPr>
            <sz val="9"/>
            <color indexed="81"/>
            <rFont val="Tahoma"/>
            <family val="2"/>
          </rPr>
          <t xml:space="preserve">
Per FOD is a new Unit.  Contributions began in 2018</t>
        </r>
      </text>
    </comment>
    <comment ref="WNJ19" authorId="0" shapeId="0" xr:uid="{C5D9DB1D-F576-41F9-AE14-F563BF2E04B5}">
      <text>
        <r>
          <rPr>
            <b/>
            <sz val="9"/>
            <color indexed="81"/>
            <rFont val="Tahoma"/>
            <family val="2"/>
          </rPr>
          <t>Becky Dzingeleski:</t>
        </r>
        <r>
          <rPr>
            <sz val="9"/>
            <color indexed="81"/>
            <rFont val="Tahoma"/>
            <family val="2"/>
          </rPr>
          <t xml:space="preserve">
Per FOD is a new Unit.  Contributions began in 2018</t>
        </r>
      </text>
    </comment>
    <comment ref="WNN19" authorId="0" shapeId="0" xr:uid="{FD9AE514-1F9C-4BEA-87E0-BF5EDE7103FF}">
      <text>
        <r>
          <rPr>
            <b/>
            <sz val="9"/>
            <color indexed="81"/>
            <rFont val="Tahoma"/>
            <family val="2"/>
          </rPr>
          <t>Becky Dzingeleski:</t>
        </r>
        <r>
          <rPr>
            <sz val="9"/>
            <color indexed="81"/>
            <rFont val="Tahoma"/>
            <family val="2"/>
          </rPr>
          <t xml:space="preserve">
Per FOD is a new Unit.  Contributions began in 2018</t>
        </r>
      </text>
    </comment>
    <comment ref="WNR19" authorId="0" shapeId="0" xr:uid="{C4702FE7-57EF-4224-83BC-7A40CBE39969}">
      <text>
        <r>
          <rPr>
            <b/>
            <sz val="9"/>
            <color indexed="81"/>
            <rFont val="Tahoma"/>
            <family val="2"/>
          </rPr>
          <t>Becky Dzingeleski:</t>
        </r>
        <r>
          <rPr>
            <sz val="9"/>
            <color indexed="81"/>
            <rFont val="Tahoma"/>
            <family val="2"/>
          </rPr>
          <t xml:space="preserve">
Per FOD is a new Unit.  Contributions began in 2018</t>
        </r>
      </text>
    </comment>
    <comment ref="WNV19" authorId="0" shapeId="0" xr:uid="{3EC68A84-CE6C-45C0-851C-780FD7033453}">
      <text>
        <r>
          <rPr>
            <b/>
            <sz val="9"/>
            <color indexed="81"/>
            <rFont val="Tahoma"/>
            <family val="2"/>
          </rPr>
          <t>Becky Dzingeleski:</t>
        </r>
        <r>
          <rPr>
            <sz val="9"/>
            <color indexed="81"/>
            <rFont val="Tahoma"/>
            <family val="2"/>
          </rPr>
          <t xml:space="preserve">
Per FOD is a new Unit.  Contributions began in 2018</t>
        </r>
      </text>
    </comment>
    <comment ref="WNZ19" authorId="0" shapeId="0" xr:uid="{CEEACCF3-5BBC-46B6-9B4B-BEA2D0F2428A}">
      <text>
        <r>
          <rPr>
            <b/>
            <sz val="9"/>
            <color indexed="81"/>
            <rFont val="Tahoma"/>
            <family val="2"/>
          </rPr>
          <t>Becky Dzingeleski:</t>
        </r>
        <r>
          <rPr>
            <sz val="9"/>
            <color indexed="81"/>
            <rFont val="Tahoma"/>
            <family val="2"/>
          </rPr>
          <t xml:space="preserve">
Per FOD is a new Unit.  Contributions began in 2018</t>
        </r>
      </text>
    </comment>
    <comment ref="WOD19" authorId="0" shapeId="0" xr:uid="{8D60CA25-4A0C-4811-8B52-7A971C755DE2}">
      <text>
        <r>
          <rPr>
            <b/>
            <sz val="9"/>
            <color indexed="81"/>
            <rFont val="Tahoma"/>
            <family val="2"/>
          </rPr>
          <t>Becky Dzingeleski:</t>
        </r>
        <r>
          <rPr>
            <sz val="9"/>
            <color indexed="81"/>
            <rFont val="Tahoma"/>
            <family val="2"/>
          </rPr>
          <t xml:space="preserve">
Per FOD is a new Unit.  Contributions began in 2018</t>
        </r>
      </text>
    </comment>
    <comment ref="WOH19" authorId="0" shapeId="0" xr:uid="{12AD72AE-EC2C-4C7B-A2C2-D7213858B89F}">
      <text>
        <r>
          <rPr>
            <b/>
            <sz val="9"/>
            <color indexed="81"/>
            <rFont val="Tahoma"/>
            <family val="2"/>
          </rPr>
          <t>Becky Dzingeleski:</t>
        </r>
        <r>
          <rPr>
            <sz val="9"/>
            <color indexed="81"/>
            <rFont val="Tahoma"/>
            <family val="2"/>
          </rPr>
          <t xml:space="preserve">
Per FOD is a new Unit.  Contributions began in 2018</t>
        </r>
      </text>
    </comment>
    <comment ref="WOL19" authorId="0" shapeId="0" xr:uid="{AAE65221-5C6D-484D-9FF1-DE67F4636A04}">
      <text>
        <r>
          <rPr>
            <b/>
            <sz val="9"/>
            <color indexed="81"/>
            <rFont val="Tahoma"/>
            <family val="2"/>
          </rPr>
          <t>Becky Dzingeleski:</t>
        </r>
        <r>
          <rPr>
            <sz val="9"/>
            <color indexed="81"/>
            <rFont val="Tahoma"/>
            <family val="2"/>
          </rPr>
          <t xml:space="preserve">
Per FOD is a new Unit.  Contributions began in 2018</t>
        </r>
      </text>
    </comment>
    <comment ref="WOP19" authorId="0" shapeId="0" xr:uid="{EB114D06-5E3F-4255-81E9-32BA05C9C887}">
      <text>
        <r>
          <rPr>
            <b/>
            <sz val="9"/>
            <color indexed="81"/>
            <rFont val="Tahoma"/>
            <family val="2"/>
          </rPr>
          <t>Becky Dzingeleski:</t>
        </r>
        <r>
          <rPr>
            <sz val="9"/>
            <color indexed="81"/>
            <rFont val="Tahoma"/>
            <family val="2"/>
          </rPr>
          <t xml:space="preserve">
Per FOD is a new Unit.  Contributions began in 2018</t>
        </r>
      </text>
    </comment>
    <comment ref="WOT19" authorId="0" shapeId="0" xr:uid="{CE571668-1BB9-4404-B349-A7E06139078C}">
      <text>
        <r>
          <rPr>
            <b/>
            <sz val="9"/>
            <color indexed="81"/>
            <rFont val="Tahoma"/>
            <family val="2"/>
          </rPr>
          <t>Becky Dzingeleski:</t>
        </r>
        <r>
          <rPr>
            <sz val="9"/>
            <color indexed="81"/>
            <rFont val="Tahoma"/>
            <family val="2"/>
          </rPr>
          <t xml:space="preserve">
Per FOD is a new Unit.  Contributions began in 2018</t>
        </r>
      </text>
    </comment>
    <comment ref="WOX19" authorId="0" shapeId="0" xr:uid="{3E03CC8E-021F-4DA6-804D-B4EAD6D5F895}">
      <text>
        <r>
          <rPr>
            <b/>
            <sz val="9"/>
            <color indexed="81"/>
            <rFont val="Tahoma"/>
            <family val="2"/>
          </rPr>
          <t>Becky Dzingeleski:</t>
        </r>
        <r>
          <rPr>
            <sz val="9"/>
            <color indexed="81"/>
            <rFont val="Tahoma"/>
            <family val="2"/>
          </rPr>
          <t xml:space="preserve">
Per FOD is a new Unit.  Contributions began in 2018</t>
        </r>
      </text>
    </comment>
    <comment ref="WPB19" authorId="0" shapeId="0" xr:uid="{3D0F39B8-B265-48F2-9BC8-EA6D12A8F226}">
      <text>
        <r>
          <rPr>
            <b/>
            <sz val="9"/>
            <color indexed="81"/>
            <rFont val="Tahoma"/>
            <family val="2"/>
          </rPr>
          <t>Becky Dzingeleski:</t>
        </r>
        <r>
          <rPr>
            <sz val="9"/>
            <color indexed="81"/>
            <rFont val="Tahoma"/>
            <family val="2"/>
          </rPr>
          <t xml:space="preserve">
Per FOD is a new Unit.  Contributions began in 2018</t>
        </r>
      </text>
    </comment>
    <comment ref="WPF19" authorId="0" shapeId="0" xr:uid="{613CF887-7172-4E7B-8B16-61D082A63444}">
      <text>
        <r>
          <rPr>
            <b/>
            <sz val="9"/>
            <color indexed="81"/>
            <rFont val="Tahoma"/>
            <family val="2"/>
          </rPr>
          <t>Becky Dzingeleski:</t>
        </r>
        <r>
          <rPr>
            <sz val="9"/>
            <color indexed="81"/>
            <rFont val="Tahoma"/>
            <family val="2"/>
          </rPr>
          <t xml:space="preserve">
Per FOD is a new Unit.  Contributions began in 2018</t>
        </r>
      </text>
    </comment>
    <comment ref="WPJ19" authorId="0" shapeId="0" xr:uid="{91AEB139-BE6E-4F1F-84CB-42C245AF3EAD}">
      <text>
        <r>
          <rPr>
            <b/>
            <sz val="9"/>
            <color indexed="81"/>
            <rFont val="Tahoma"/>
            <family val="2"/>
          </rPr>
          <t>Becky Dzingeleski:</t>
        </r>
        <r>
          <rPr>
            <sz val="9"/>
            <color indexed="81"/>
            <rFont val="Tahoma"/>
            <family val="2"/>
          </rPr>
          <t xml:space="preserve">
Per FOD is a new Unit.  Contributions began in 2018</t>
        </r>
      </text>
    </comment>
    <comment ref="WPN19" authorId="0" shapeId="0" xr:uid="{A3198161-CBF2-4D82-9422-E39E4608C87C}">
      <text>
        <r>
          <rPr>
            <b/>
            <sz val="9"/>
            <color indexed="81"/>
            <rFont val="Tahoma"/>
            <family val="2"/>
          </rPr>
          <t>Becky Dzingeleski:</t>
        </r>
        <r>
          <rPr>
            <sz val="9"/>
            <color indexed="81"/>
            <rFont val="Tahoma"/>
            <family val="2"/>
          </rPr>
          <t xml:space="preserve">
Per FOD is a new Unit.  Contributions began in 2018</t>
        </r>
      </text>
    </comment>
    <comment ref="WPR19" authorId="0" shapeId="0" xr:uid="{08846659-5069-4290-B7BC-0E3348F4E88F}">
      <text>
        <r>
          <rPr>
            <b/>
            <sz val="9"/>
            <color indexed="81"/>
            <rFont val="Tahoma"/>
            <family val="2"/>
          </rPr>
          <t>Becky Dzingeleski:</t>
        </r>
        <r>
          <rPr>
            <sz val="9"/>
            <color indexed="81"/>
            <rFont val="Tahoma"/>
            <family val="2"/>
          </rPr>
          <t xml:space="preserve">
Per FOD is a new Unit.  Contributions began in 2018</t>
        </r>
      </text>
    </comment>
    <comment ref="WPV19" authorId="0" shapeId="0" xr:uid="{1897F2C2-663F-4703-96B7-EFB7F1DDDDD4}">
      <text>
        <r>
          <rPr>
            <b/>
            <sz val="9"/>
            <color indexed="81"/>
            <rFont val="Tahoma"/>
            <family val="2"/>
          </rPr>
          <t>Becky Dzingeleski:</t>
        </r>
        <r>
          <rPr>
            <sz val="9"/>
            <color indexed="81"/>
            <rFont val="Tahoma"/>
            <family val="2"/>
          </rPr>
          <t xml:space="preserve">
Per FOD is a new Unit.  Contributions began in 2018</t>
        </r>
      </text>
    </comment>
    <comment ref="WPZ19" authorId="0" shapeId="0" xr:uid="{AD2DCDF8-41CE-414B-8A70-DA49EB0C32F9}">
      <text>
        <r>
          <rPr>
            <b/>
            <sz val="9"/>
            <color indexed="81"/>
            <rFont val="Tahoma"/>
            <family val="2"/>
          </rPr>
          <t>Becky Dzingeleski:</t>
        </r>
        <r>
          <rPr>
            <sz val="9"/>
            <color indexed="81"/>
            <rFont val="Tahoma"/>
            <family val="2"/>
          </rPr>
          <t xml:space="preserve">
Per FOD is a new Unit.  Contributions began in 2018</t>
        </r>
      </text>
    </comment>
    <comment ref="WQD19" authorId="0" shapeId="0" xr:uid="{FFAFF16E-112E-48B2-970C-02AF6C7ED94E}">
      <text>
        <r>
          <rPr>
            <b/>
            <sz val="9"/>
            <color indexed="81"/>
            <rFont val="Tahoma"/>
            <family val="2"/>
          </rPr>
          <t>Becky Dzingeleski:</t>
        </r>
        <r>
          <rPr>
            <sz val="9"/>
            <color indexed="81"/>
            <rFont val="Tahoma"/>
            <family val="2"/>
          </rPr>
          <t xml:space="preserve">
Per FOD is a new Unit.  Contributions began in 2018</t>
        </r>
      </text>
    </comment>
    <comment ref="WQH19" authorId="0" shapeId="0" xr:uid="{D71A04DE-0B48-485E-BDEB-B04E4735BC4D}">
      <text>
        <r>
          <rPr>
            <b/>
            <sz val="9"/>
            <color indexed="81"/>
            <rFont val="Tahoma"/>
            <family val="2"/>
          </rPr>
          <t>Becky Dzingeleski:</t>
        </r>
        <r>
          <rPr>
            <sz val="9"/>
            <color indexed="81"/>
            <rFont val="Tahoma"/>
            <family val="2"/>
          </rPr>
          <t xml:space="preserve">
Per FOD is a new Unit.  Contributions began in 2018</t>
        </r>
      </text>
    </comment>
    <comment ref="WQL19" authorId="0" shapeId="0" xr:uid="{3DEFBE67-1344-4B24-87ED-0E17FF98C5EA}">
      <text>
        <r>
          <rPr>
            <b/>
            <sz val="9"/>
            <color indexed="81"/>
            <rFont val="Tahoma"/>
            <family val="2"/>
          </rPr>
          <t>Becky Dzingeleski:</t>
        </r>
        <r>
          <rPr>
            <sz val="9"/>
            <color indexed="81"/>
            <rFont val="Tahoma"/>
            <family val="2"/>
          </rPr>
          <t xml:space="preserve">
Per FOD is a new Unit.  Contributions began in 2018</t>
        </r>
      </text>
    </comment>
    <comment ref="WQP19" authorId="0" shapeId="0" xr:uid="{827EEE14-9878-4641-B65F-FD1117C1FC4C}">
      <text>
        <r>
          <rPr>
            <b/>
            <sz val="9"/>
            <color indexed="81"/>
            <rFont val="Tahoma"/>
            <family val="2"/>
          </rPr>
          <t>Becky Dzingeleski:</t>
        </r>
        <r>
          <rPr>
            <sz val="9"/>
            <color indexed="81"/>
            <rFont val="Tahoma"/>
            <family val="2"/>
          </rPr>
          <t xml:space="preserve">
Per FOD is a new Unit.  Contributions began in 2018</t>
        </r>
      </text>
    </comment>
    <comment ref="WQT19" authorId="0" shapeId="0" xr:uid="{78E64421-DCD4-432D-AD7C-44E80812F3AF}">
      <text>
        <r>
          <rPr>
            <b/>
            <sz val="9"/>
            <color indexed="81"/>
            <rFont val="Tahoma"/>
            <family val="2"/>
          </rPr>
          <t>Becky Dzingeleski:</t>
        </r>
        <r>
          <rPr>
            <sz val="9"/>
            <color indexed="81"/>
            <rFont val="Tahoma"/>
            <family val="2"/>
          </rPr>
          <t xml:space="preserve">
Per FOD is a new Unit.  Contributions began in 2018</t>
        </r>
      </text>
    </comment>
    <comment ref="WQX19" authorId="0" shapeId="0" xr:uid="{73FCE8EC-3FCD-414F-B874-51F8DAEBB38C}">
      <text>
        <r>
          <rPr>
            <b/>
            <sz val="9"/>
            <color indexed="81"/>
            <rFont val="Tahoma"/>
            <family val="2"/>
          </rPr>
          <t>Becky Dzingeleski:</t>
        </r>
        <r>
          <rPr>
            <sz val="9"/>
            <color indexed="81"/>
            <rFont val="Tahoma"/>
            <family val="2"/>
          </rPr>
          <t xml:space="preserve">
Per FOD is a new Unit.  Contributions began in 2018</t>
        </r>
      </text>
    </comment>
    <comment ref="WRB19" authorId="0" shapeId="0" xr:uid="{E4512D52-0A78-4E2C-B87A-C56219A6C6FA}">
      <text>
        <r>
          <rPr>
            <b/>
            <sz val="9"/>
            <color indexed="81"/>
            <rFont val="Tahoma"/>
            <family val="2"/>
          </rPr>
          <t>Becky Dzingeleski:</t>
        </r>
        <r>
          <rPr>
            <sz val="9"/>
            <color indexed="81"/>
            <rFont val="Tahoma"/>
            <family val="2"/>
          </rPr>
          <t xml:space="preserve">
Per FOD is a new Unit.  Contributions began in 2018</t>
        </r>
      </text>
    </comment>
    <comment ref="WRF19" authorId="0" shapeId="0" xr:uid="{8AEBE780-5940-480F-AC2F-79FC32890473}">
      <text>
        <r>
          <rPr>
            <b/>
            <sz val="9"/>
            <color indexed="81"/>
            <rFont val="Tahoma"/>
            <family val="2"/>
          </rPr>
          <t>Becky Dzingeleski:</t>
        </r>
        <r>
          <rPr>
            <sz val="9"/>
            <color indexed="81"/>
            <rFont val="Tahoma"/>
            <family val="2"/>
          </rPr>
          <t xml:space="preserve">
Per FOD is a new Unit.  Contributions began in 2018</t>
        </r>
      </text>
    </comment>
    <comment ref="WRJ19" authorId="0" shapeId="0" xr:uid="{AF8AC46D-9BD3-4E69-A3E5-9F21D7A5BADD}">
      <text>
        <r>
          <rPr>
            <b/>
            <sz val="9"/>
            <color indexed="81"/>
            <rFont val="Tahoma"/>
            <family val="2"/>
          </rPr>
          <t>Becky Dzingeleski:</t>
        </r>
        <r>
          <rPr>
            <sz val="9"/>
            <color indexed="81"/>
            <rFont val="Tahoma"/>
            <family val="2"/>
          </rPr>
          <t xml:space="preserve">
Per FOD is a new Unit.  Contributions began in 2018</t>
        </r>
      </text>
    </comment>
    <comment ref="WRN19" authorId="0" shapeId="0" xr:uid="{951656DE-85F1-491B-B786-2DE0E43D2188}">
      <text>
        <r>
          <rPr>
            <b/>
            <sz val="9"/>
            <color indexed="81"/>
            <rFont val="Tahoma"/>
            <family val="2"/>
          </rPr>
          <t>Becky Dzingeleski:</t>
        </r>
        <r>
          <rPr>
            <sz val="9"/>
            <color indexed="81"/>
            <rFont val="Tahoma"/>
            <family val="2"/>
          </rPr>
          <t xml:space="preserve">
Per FOD is a new Unit.  Contributions began in 2018</t>
        </r>
      </text>
    </comment>
    <comment ref="WRR19" authorId="0" shapeId="0" xr:uid="{4E8BE35E-947E-42AA-9EF2-3A3524C45CBF}">
      <text>
        <r>
          <rPr>
            <b/>
            <sz val="9"/>
            <color indexed="81"/>
            <rFont val="Tahoma"/>
            <family val="2"/>
          </rPr>
          <t>Becky Dzingeleski:</t>
        </r>
        <r>
          <rPr>
            <sz val="9"/>
            <color indexed="81"/>
            <rFont val="Tahoma"/>
            <family val="2"/>
          </rPr>
          <t xml:space="preserve">
Per FOD is a new Unit.  Contributions began in 2018</t>
        </r>
      </text>
    </comment>
    <comment ref="WRV19" authorId="0" shapeId="0" xr:uid="{99860C1D-EF32-470C-8352-929E54E3C1E6}">
      <text>
        <r>
          <rPr>
            <b/>
            <sz val="9"/>
            <color indexed="81"/>
            <rFont val="Tahoma"/>
            <family val="2"/>
          </rPr>
          <t>Becky Dzingeleski:</t>
        </r>
        <r>
          <rPr>
            <sz val="9"/>
            <color indexed="81"/>
            <rFont val="Tahoma"/>
            <family val="2"/>
          </rPr>
          <t xml:space="preserve">
Per FOD is a new Unit.  Contributions began in 2018</t>
        </r>
      </text>
    </comment>
    <comment ref="WRZ19" authorId="0" shapeId="0" xr:uid="{C2739C79-BF56-4011-991B-AA452A0B086F}">
      <text>
        <r>
          <rPr>
            <b/>
            <sz val="9"/>
            <color indexed="81"/>
            <rFont val="Tahoma"/>
            <family val="2"/>
          </rPr>
          <t>Becky Dzingeleski:</t>
        </r>
        <r>
          <rPr>
            <sz val="9"/>
            <color indexed="81"/>
            <rFont val="Tahoma"/>
            <family val="2"/>
          </rPr>
          <t xml:space="preserve">
Per FOD is a new Unit.  Contributions began in 2018</t>
        </r>
      </text>
    </comment>
    <comment ref="WSD19" authorId="0" shapeId="0" xr:uid="{C1049D1F-7AC8-4D2C-84B1-795743C06097}">
      <text>
        <r>
          <rPr>
            <b/>
            <sz val="9"/>
            <color indexed="81"/>
            <rFont val="Tahoma"/>
            <family val="2"/>
          </rPr>
          <t>Becky Dzingeleski:</t>
        </r>
        <r>
          <rPr>
            <sz val="9"/>
            <color indexed="81"/>
            <rFont val="Tahoma"/>
            <family val="2"/>
          </rPr>
          <t xml:space="preserve">
Per FOD is a new Unit.  Contributions began in 2018</t>
        </r>
      </text>
    </comment>
    <comment ref="WSH19" authorId="0" shapeId="0" xr:uid="{62989A78-FFF0-44AB-868F-ADCE838848A7}">
      <text>
        <r>
          <rPr>
            <b/>
            <sz val="9"/>
            <color indexed="81"/>
            <rFont val="Tahoma"/>
            <family val="2"/>
          </rPr>
          <t>Becky Dzingeleski:</t>
        </r>
        <r>
          <rPr>
            <sz val="9"/>
            <color indexed="81"/>
            <rFont val="Tahoma"/>
            <family val="2"/>
          </rPr>
          <t xml:space="preserve">
Per FOD is a new Unit.  Contributions began in 2018</t>
        </r>
      </text>
    </comment>
    <comment ref="WSL19" authorId="0" shapeId="0" xr:uid="{CF3BD7BA-0CB9-47C3-A327-8C07E372CDFA}">
      <text>
        <r>
          <rPr>
            <b/>
            <sz val="9"/>
            <color indexed="81"/>
            <rFont val="Tahoma"/>
            <family val="2"/>
          </rPr>
          <t>Becky Dzingeleski:</t>
        </r>
        <r>
          <rPr>
            <sz val="9"/>
            <color indexed="81"/>
            <rFont val="Tahoma"/>
            <family val="2"/>
          </rPr>
          <t xml:space="preserve">
Per FOD is a new Unit.  Contributions began in 2018</t>
        </r>
      </text>
    </comment>
    <comment ref="WSP19" authorId="0" shapeId="0" xr:uid="{FF931EC7-A2B2-4304-90B8-E45562866706}">
      <text>
        <r>
          <rPr>
            <b/>
            <sz val="9"/>
            <color indexed="81"/>
            <rFont val="Tahoma"/>
            <family val="2"/>
          </rPr>
          <t>Becky Dzingeleski:</t>
        </r>
        <r>
          <rPr>
            <sz val="9"/>
            <color indexed="81"/>
            <rFont val="Tahoma"/>
            <family val="2"/>
          </rPr>
          <t xml:space="preserve">
Per FOD is a new Unit.  Contributions began in 2018</t>
        </r>
      </text>
    </comment>
    <comment ref="WST19" authorId="0" shapeId="0" xr:uid="{F7D07161-90C6-43D7-AC46-93BD20D75C14}">
      <text>
        <r>
          <rPr>
            <b/>
            <sz val="9"/>
            <color indexed="81"/>
            <rFont val="Tahoma"/>
            <family val="2"/>
          </rPr>
          <t>Becky Dzingeleski:</t>
        </r>
        <r>
          <rPr>
            <sz val="9"/>
            <color indexed="81"/>
            <rFont val="Tahoma"/>
            <family val="2"/>
          </rPr>
          <t xml:space="preserve">
Per FOD is a new Unit.  Contributions began in 2018</t>
        </r>
      </text>
    </comment>
    <comment ref="WSX19" authorId="0" shapeId="0" xr:uid="{17216C99-D431-4BB5-BA40-1241761170F2}">
      <text>
        <r>
          <rPr>
            <b/>
            <sz val="9"/>
            <color indexed="81"/>
            <rFont val="Tahoma"/>
            <family val="2"/>
          </rPr>
          <t>Becky Dzingeleski:</t>
        </r>
        <r>
          <rPr>
            <sz val="9"/>
            <color indexed="81"/>
            <rFont val="Tahoma"/>
            <family val="2"/>
          </rPr>
          <t xml:space="preserve">
Per FOD is a new Unit.  Contributions began in 2018</t>
        </r>
      </text>
    </comment>
    <comment ref="WTB19" authorId="0" shapeId="0" xr:uid="{5CCCDDE1-E7F3-4C5E-9256-8EFE2EC9C03F}">
      <text>
        <r>
          <rPr>
            <b/>
            <sz val="9"/>
            <color indexed="81"/>
            <rFont val="Tahoma"/>
            <family val="2"/>
          </rPr>
          <t>Becky Dzingeleski:</t>
        </r>
        <r>
          <rPr>
            <sz val="9"/>
            <color indexed="81"/>
            <rFont val="Tahoma"/>
            <family val="2"/>
          </rPr>
          <t xml:space="preserve">
Per FOD is a new Unit.  Contributions began in 2018</t>
        </r>
      </text>
    </comment>
    <comment ref="WTF19" authorId="0" shapeId="0" xr:uid="{A2A83E9C-9C86-40CD-AE64-23B7536010BE}">
      <text>
        <r>
          <rPr>
            <b/>
            <sz val="9"/>
            <color indexed="81"/>
            <rFont val="Tahoma"/>
            <family val="2"/>
          </rPr>
          <t>Becky Dzingeleski:</t>
        </r>
        <r>
          <rPr>
            <sz val="9"/>
            <color indexed="81"/>
            <rFont val="Tahoma"/>
            <family val="2"/>
          </rPr>
          <t xml:space="preserve">
Per FOD is a new Unit.  Contributions began in 2018</t>
        </r>
      </text>
    </comment>
    <comment ref="WTJ19" authorId="0" shapeId="0" xr:uid="{4AC0E389-DDF6-4D86-800D-B88C9A8B4B7A}">
      <text>
        <r>
          <rPr>
            <b/>
            <sz val="9"/>
            <color indexed="81"/>
            <rFont val="Tahoma"/>
            <family val="2"/>
          </rPr>
          <t>Becky Dzingeleski:</t>
        </r>
        <r>
          <rPr>
            <sz val="9"/>
            <color indexed="81"/>
            <rFont val="Tahoma"/>
            <family val="2"/>
          </rPr>
          <t xml:space="preserve">
Per FOD is a new Unit.  Contributions began in 2018</t>
        </r>
      </text>
    </comment>
    <comment ref="WTN19" authorId="0" shapeId="0" xr:uid="{547E397F-5656-4841-8012-CF9C774A66A1}">
      <text>
        <r>
          <rPr>
            <b/>
            <sz val="9"/>
            <color indexed="81"/>
            <rFont val="Tahoma"/>
            <family val="2"/>
          </rPr>
          <t>Becky Dzingeleski:</t>
        </r>
        <r>
          <rPr>
            <sz val="9"/>
            <color indexed="81"/>
            <rFont val="Tahoma"/>
            <family val="2"/>
          </rPr>
          <t xml:space="preserve">
Per FOD is a new Unit.  Contributions began in 2018</t>
        </r>
      </text>
    </comment>
    <comment ref="WTR19" authorId="0" shapeId="0" xr:uid="{438D2464-C351-4993-BEC9-0C52E1D3483E}">
      <text>
        <r>
          <rPr>
            <b/>
            <sz val="9"/>
            <color indexed="81"/>
            <rFont val="Tahoma"/>
            <family val="2"/>
          </rPr>
          <t>Becky Dzingeleski:</t>
        </r>
        <r>
          <rPr>
            <sz val="9"/>
            <color indexed="81"/>
            <rFont val="Tahoma"/>
            <family val="2"/>
          </rPr>
          <t xml:space="preserve">
Per FOD is a new Unit.  Contributions began in 2018</t>
        </r>
      </text>
    </comment>
    <comment ref="WTV19" authorId="0" shapeId="0" xr:uid="{5777A669-E8C5-4C17-8542-40F35A031CF3}">
      <text>
        <r>
          <rPr>
            <b/>
            <sz val="9"/>
            <color indexed="81"/>
            <rFont val="Tahoma"/>
            <family val="2"/>
          </rPr>
          <t>Becky Dzingeleski:</t>
        </r>
        <r>
          <rPr>
            <sz val="9"/>
            <color indexed="81"/>
            <rFont val="Tahoma"/>
            <family val="2"/>
          </rPr>
          <t xml:space="preserve">
Per FOD is a new Unit.  Contributions began in 2018</t>
        </r>
      </text>
    </comment>
    <comment ref="WTZ19" authorId="0" shapeId="0" xr:uid="{F22B78B9-173D-4DEE-A130-BB5EEE83B61B}">
      <text>
        <r>
          <rPr>
            <b/>
            <sz val="9"/>
            <color indexed="81"/>
            <rFont val="Tahoma"/>
            <family val="2"/>
          </rPr>
          <t>Becky Dzingeleski:</t>
        </r>
        <r>
          <rPr>
            <sz val="9"/>
            <color indexed="81"/>
            <rFont val="Tahoma"/>
            <family val="2"/>
          </rPr>
          <t xml:space="preserve">
Per FOD is a new Unit.  Contributions began in 2018</t>
        </r>
      </text>
    </comment>
    <comment ref="WUD19" authorId="0" shapeId="0" xr:uid="{044AD90D-270B-4733-8C05-B6D70DFC783A}">
      <text>
        <r>
          <rPr>
            <b/>
            <sz val="9"/>
            <color indexed="81"/>
            <rFont val="Tahoma"/>
            <family val="2"/>
          </rPr>
          <t>Becky Dzingeleski:</t>
        </r>
        <r>
          <rPr>
            <sz val="9"/>
            <color indexed="81"/>
            <rFont val="Tahoma"/>
            <family val="2"/>
          </rPr>
          <t xml:space="preserve">
Per FOD is a new Unit.  Contributions began in 2018</t>
        </r>
      </text>
    </comment>
    <comment ref="WUH19" authorId="0" shapeId="0" xr:uid="{6E0F923B-4FD5-4C14-B2B3-6BD3EE3996F4}">
      <text>
        <r>
          <rPr>
            <b/>
            <sz val="9"/>
            <color indexed="81"/>
            <rFont val="Tahoma"/>
            <family val="2"/>
          </rPr>
          <t>Becky Dzingeleski:</t>
        </r>
        <r>
          <rPr>
            <sz val="9"/>
            <color indexed="81"/>
            <rFont val="Tahoma"/>
            <family val="2"/>
          </rPr>
          <t xml:space="preserve">
Per FOD is a new Unit.  Contributions began in 2018</t>
        </r>
      </text>
    </comment>
    <comment ref="WUL19" authorId="0" shapeId="0" xr:uid="{5EA33757-5FE5-4381-9573-D29EB2FF41AB}">
      <text>
        <r>
          <rPr>
            <b/>
            <sz val="9"/>
            <color indexed="81"/>
            <rFont val="Tahoma"/>
            <family val="2"/>
          </rPr>
          <t>Becky Dzingeleski:</t>
        </r>
        <r>
          <rPr>
            <sz val="9"/>
            <color indexed="81"/>
            <rFont val="Tahoma"/>
            <family val="2"/>
          </rPr>
          <t xml:space="preserve">
Per FOD is a new Unit.  Contributions began in 2018</t>
        </r>
      </text>
    </comment>
    <comment ref="WUP19" authorId="0" shapeId="0" xr:uid="{0ADEE019-52D6-475C-9FC4-E3C3B579ECE7}">
      <text>
        <r>
          <rPr>
            <b/>
            <sz val="9"/>
            <color indexed="81"/>
            <rFont val="Tahoma"/>
            <family val="2"/>
          </rPr>
          <t>Becky Dzingeleski:</t>
        </r>
        <r>
          <rPr>
            <sz val="9"/>
            <color indexed="81"/>
            <rFont val="Tahoma"/>
            <family val="2"/>
          </rPr>
          <t xml:space="preserve">
Per FOD is a new Unit.  Contributions began in 2018</t>
        </r>
      </text>
    </comment>
    <comment ref="WUT19" authorId="0" shapeId="0" xr:uid="{5DE3E578-8584-430B-A488-A4DE9E288E71}">
      <text>
        <r>
          <rPr>
            <b/>
            <sz val="9"/>
            <color indexed="81"/>
            <rFont val="Tahoma"/>
            <family val="2"/>
          </rPr>
          <t>Becky Dzingeleski:</t>
        </r>
        <r>
          <rPr>
            <sz val="9"/>
            <color indexed="81"/>
            <rFont val="Tahoma"/>
            <family val="2"/>
          </rPr>
          <t xml:space="preserve">
Per FOD is a new Unit.  Contributions began in 2018</t>
        </r>
      </text>
    </comment>
    <comment ref="WUX19" authorId="0" shapeId="0" xr:uid="{550C2466-2CC9-4B3D-8E69-C8850203E420}">
      <text>
        <r>
          <rPr>
            <b/>
            <sz val="9"/>
            <color indexed="81"/>
            <rFont val="Tahoma"/>
            <family val="2"/>
          </rPr>
          <t>Becky Dzingeleski:</t>
        </r>
        <r>
          <rPr>
            <sz val="9"/>
            <color indexed="81"/>
            <rFont val="Tahoma"/>
            <family val="2"/>
          </rPr>
          <t xml:space="preserve">
Per FOD is a new Unit.  Contributions began in 2018</t>
        </r>
      </text>
    </comment>
    <comment ref="WVB19" authorId="0" shapeId="0" xr:uid="{7B877B04-CB1E-49C4-B3D9-910CAAD4B414}">
      <text>
        <r>
          <rPr>
            <b/>
            <sz val="9"/>
            <color indexed="81"/>
            <rFont val="Tahoma"/>
            <family val="2"/>
          </rPr>
          <t>Becky Dzingeleski:</t>
        </r>
        <r>
          <rPr>
            <sz val="9"/>
            <color indexed="81"/>
            <rFont val="Tahoma"/>
            <family val="2"/>
          </rPr>
          <t xml:space="preserve">
Per FOD is a new Unit.  Contributions began in 2018</t>
        </r>
      </text>
    </comment>
    <comment ref="WVF19" authorId="0" shapeId="0" xr:uid="{9291565F-014B-4E4A-B47C-6BA0CD86080D}">
      <text>
        <r>
          <rPr>
            <b/>
            <sz val="9"/>
            <color indexed="81"/>
            <rFont val="Tahoma"/>
            <family val="2"/>
          </rPr>
          <t>Becky Dzingeleski:</t>
        </r>
        <r>
          <rPr>
            <sz val="9"/>
            <color indexed="81"/>
            <rFont val="Tahoma"/>
            <family val="2"/>
          </rPr>
          <t xml:space="preserve">
Per FOD is a new Unit.  Contributions began in 2018</t>
        </r>
      </text>
    </comment>
    <comment ref="WVJ19" authorId="0" shapeId="0" xr:uid="{1508503C-5F34-4BC9-9A2E-F0E8068FBB9B}">
      <text>
        <r>
          <rPr>
            <b/>
            <sz val="9"/>
            <color indexed="81"/>
            <rFont val="Tahoma"/>
            <family val="2"/>
          </rPr>
          <t>Becky Dzingeleski:</t>
        </r>
        <r>
          <rPr>
            <sz val="9"/>
            <color indexed="81"/>
            <rFont val="Tahoma"/>
            <family val="2"/>
          </rPr>
          <t xml:space="preserve">
Per FOD is a new Unit.  Contributions began in 2018</t>
        </r>
      </text>
    </comment>
    <comment ref="WVN19" authorId="0" shapeId="0" xr:uid="{EAD7AF75-9BC4-4EE5-BF5D-0E08A5480726}">
      <text>
        <r>
          <rPr>
            <b/>
            <sz val="9"/>
            <color indexed="81"/>
            <rFont val="Tahoma"/>
            <family val="2"/>
          </rPr>
          <t>Becky Dzingeleski:</t>
        </r>
        <r>
          <rPr>
            <sz val="9"/>
            <color indexed="81"/>
            <rFont val="Tahoma"/>
            <family val="2"/>
          </rPr>
          <t xml:space="preserve">
Per FOD is a new Unit.  Contributions began in 2018</t>
        </r>
      </text>
    </comment>
    <comment ref="WVR19" authorId="0" shapeId="0" xr:uid="{4EC4FCDD-390B-4B6A-AF7C-FF2586559E70}">
      <text>
        <r>
          <rPr>
            <b/>
            <sz val="9"/>
            <color indexed="81"/>
            <rFont val="Tahoma"/>
            <family val="2"/>
          </rPr>
          <t>Becky Dzingeleski:</t>
        </r>
        <r>
          <rPr>
            <sz val="9"/>
            <color indexed="81"/>
            <rFont val="Tahoma"/>
            <family val="2"/>
          </rPr>
          <t xml:space="preserve">
Per FOD is a new Unit.  Contributions began in 2018</t>
        </r>
      </text>
    </comment>
    <comment ref="WVV19" authorId="0" shapeId="0" xr:uid="{ECDDEF7C-E5D5-4AB2-BDDB-01646D7FFDEA}">
      <text>
        <r>
          <rPr>
            <b/>
            <sz val="9"/>
            <color indexed="81"/>
            <rFont val="Tahoma"/>
            <family val="2"/>
          </rPr>
          <t>Becky Dzingeleski:</t>
        </r>
        <r>
          <rPr>
            <sz val="9"/>
            <color indexed="81"/>
            <rFont val="Tahoma"/>
            <family val="2"/>
          </rPr>
          <t xml:space="preserve">
Per FOD is a new Unit.  Contributions began in 2018</t>
        </r>
      </text>
    </comment>
    <comment ref="WVZ19" authorId="0" shapeId="0" xr:uid="{73CAE5DD-1FF5-4C3B-81EF-06AE562B4935}">
      <text>
        <r>
          <rPr>
            <b/>
            <sz val="9"/>
            <color indexed="81"/>
            <rFont val="Tahoma"/>
            <family val="2"/>
          </rPr>
          <t>Becky Dzingeleski:</t>
        </r>
        <r>
          <rPr>
            <sz val="9"/>
            <color indexed="81"/>
            <rFont val="Tahoma"/>
            <family val="2"/>
          </rPr>
          <t xml:space="preserve">
Per FOD is a new Unit.  Contributions began in 2018</t>
        </r>
      </text>
    </comment>
    <comment ref="WWD19" authorId="0" shapeId="0" xr:uid="{B688FE6E-2F09-4F98-BEA9-7F6EACC7D985}">
      <text>
        <r>
          <rPr>
            <b/>
            <sz val="9"/>
            <color indexed="81"/>
            <rFont val="Tahoma"/>
            <family val="2"/>
          </rPr>
          <t>Becky Dzingeleski:</t>
        </r>
        <r>
          <rPr>
            <sz val="9"/>
            <color indexed="81"/>
            <rFont val="Tahoma"/>
            <family val="2"/>
          </rPr>
          <t xml:space="preserve">
Per FOD is a new Unit.  Contributions began in 2018</t>
        </r>
      </text>
    </comment>
    <comment ref="WWH19" authorId="0" shapeId="0" xr:uid="{70557A12-42CB-4EEA-8A1A-000E777A54AE}">
      <text>
        <r>
          <rPr>
            <b/>
            <sz val="9"/>
            <color indexed="81"/>
            <rFont val="Tahoma"/>
            <family val="2"/>
          </rPr>
          <t>Becky Dzingeleski:</t>
        </r>
        <r>
          <rPr>
            <sz val="9"/>
            <color indexed="81"/>
            <rFont val="Tahoma"/>
            <family val="2"/>
          </rPr>
          <t xml:space="preserve">
Per FOD is a new Unit.  Contributions began in 2018</t>
        </r>
      </text>
    </comment>
    <comment ref="WWL19" authorId="0" shapeId="0" xr:uid="{BF2339F5-3C74-4ABF-B5B5-7D39DD8066BF}">
      <text>
        <r>
          <rPr>
            <b/>
            <sz val="9"/>
            <color indexed="81"/>
            <rFont val="Tahoma"/>
            <family val="2"/>
          </rPr>
          <t>Becky Dzingeleski:</t>
        </r>
        <r>
          <rPr>
            <sz val="9"/>
            <color indexed="81"/>
            <rFont val="Tahoma"/>
            <family val="2"/>
          </rPr>
          <t xml:space="preserve">
Per FOD is a new Unit.  Contributions began in 2018</t>
        </r>
      </text>
    </comment>
    <comment ref="WWP19" authorId="0" shapeId="0" xr:uid="{CB8BC800-9EB0-44C6-9353-DB39E82BA13C}">
      <text>
        <r>
          <rPr>
            <b/>
            <sz val="9"/>
            <color indexed="81"/>
            <rFont val="Tahoma"/>
            <family val="2"/>
          </rPr>
          <t>Becky Dzingeleski:</t>
        </r>
        <r>
          <rPr>
            <sz val="9"/>
            <color indexed="81"/>
            <rFont val="Tahoma"/>
            <family val="2"/>
          </rPr>
          <t xml:space="preserve">
Per FOD is a new Unit.  Contributions began in 2018</t>
        </r>
      </text>
    </comment>
    <comment ref="WWT19" authorId="0" shapeId="0" xr:uid="{FFF2624E-79B1-4828-B3AF-3C086DE82C04}">
      <text>
        <r>
          <rPr>
            <b/>
            <sz val="9"/>
            <color indexed="81"/>
            <rFont val="Tahoma"/>
            <family val="2"/>
          </rPr>
          <t>Becky Dzingeleski:</t>
        </r>
        <r>
          <rPr>
            <sz val="9"/>
            <color indexed="81"/>
            <rFont val="Tahoma"/>
            <family val="2"/>
          </rPr>
          <t xml:space="preserve">
Per FOD is a new Unit.  Contributions began in 2018</t>
        </r>
      </text>
    </comment>
    <comment ref="WWX19" authorId="0" shapeId="0" xr:uid="{AABC0876-1A1E-4845-A685-76F63D75F995}">
      <text>
        <r>
          <rPr>
            <b/>
            <sz val="9"/>
            <color indexed="81"/>
            <rFont val="Tahoma"/>
            <family val="2"/>
          </rPr>
          <t>Becky Dzingeleski:</t>
        </r>
        <r>
          <rPr>
            <sz val="9"/>
            <color indexed="81"/>
            <rFont val="Tahoma"/>
            <family val="2"/>
          </rPr>
          <t xml:space="preserve">
Per FOD is a new Unit.  Contributions began in 2018</t>
        </r>
      </text>
    </comment>
    <comment ref="WXB19" authorId="0" shapeId="0" xr:uid="{7A6399C1-F07D-4B52-B86F-2299676E73E6}">
      <text>
        <r>
          <rPr>
            <b/>
            <sz val="9"/>
            <color indexed="81"/>
            <rFont val="Tahoma"/>
            <family val="2"/>
          </rPr>
          <t>Becky Dzingeleski:</t>
        </r>
        <r>
          <rPr>
            <sz val="9"/>
            <color indexed="81"/>
            <rFont val="Tahoma"/>
            <family val="2"/>
          </rPr>
          <t xml:space="preserve">
Per FOD is a new Unit.  Contributions began in 2018</t>
        </r>
      </text>
    </comment>
    <comment ref="WXF19" authorId="0" shapeId="0" xr:uid="{C5C96042-6894-44F6-B113-505A8BA7DF2B}">
      <text>
        <r>
          <rPr>
            <b/>
            <sz val="9"/>
            <color indexed="81"/>
            <rFont val="Tahoma"/>
            <family val="2"/>
          </rPr>
          <t>Becky Dzingeleski:</t>
        </r>
        <r>
          <rPr>
            <sz val="9"/>
            <color indexed="81"/>
            <rFont val="Tahoma"/>
            <family val="2"/>
          </rPr>
          <t xml:space="preserve">
Per FOD is a new Unit.  Contributions began in 2018</t>
        </r>
      </text>
    </comment>
    <comment ref="WXJ19" authorId="0" shapeId="0" xr:uid="{4DFCBE51-71B4-4278-B673-3F565A17E9EB}">
      <text>
        <r>
          <rPr>
            <b/>
            <sz val="9"/>
            <color indexed="81"/>
            <rFont val="Tahoma"/>
            <family val="2"/>
          </rPr>
          <t>Becky Dzingeleski:</t>
        </r>
        <r>
          <rPr>
            <sz val="9"/>
            <color indexed="81"/>
            <rFont val="Tahoma"/>
            <family val="2"/>
          </rPr>
          <t xml:space="preserve">
Per FOD is a new Unit.  Contributions began in 2018</t>
        </r>
      </text>
    </comment>
    <comment ref="WXN19" authorId="0" shapeId="0" xr:uid="{044559DF-4EA9-48D4-9CEC-6937B383A64D}">
      <text>
        <r>
          <rPr>
            <b/>
            <sz val="9"/>
            <color indexed="81"/>
            <rFont val="Tahoma"/>
            <family val="2"/>
          </rPr>
          <t>Becky Dzingeleski:</t>
        </r>
        <r>
          <rPr>
            <sz val="9"/>
            <color indexed="81"/>
            <rFont val="Tahoma"/>
            <family val="2"/>
          </rPr>
          <t xml:space="preserve">
Per FOD is a new Unit.  Contributions began in 2018</t>
        </r>
      </text>
    </comment>
    <comment ref="WXR19" authorId="0" shapeId="0" xr:uid="{F5796C5A-74AF-4363-BC60-EE2650C346BE}">
      <text>
        <r>
          <rPr>
            <b/>
            <sz val="9"/>
            <color indexed="81"/>
            <rFont val="Tahoma"/>
            <family val="2"/>
          </rPr>
          <t>Becky Dzingeleski:</t>
        </r>
        <r>
          <rPr>
            <sz val="9"/>
            <color indexed="81"/>
            <rFont val="Tahoma"/>
            <family val="2"/>
          </rPr>
          <t xml:space="preserve">
Per FOD is a new Unit.  Contributions began in 2018</t>
        </r>
      </text>
    </comment>
    <comment ref="WXV19" authorId="0" shapeId="0" xr:uid="{16CCBC5B-64CA-4B49-9B59-55817992280A}">
      <text>
        <r>
          <rPr>
            <b/>
            <sz val="9"/>
            <color indexed="81"/>
            <rFont val="Tahoma"/>
            <family val="2"/>
          </rPr>
          <t>Becky Dzingeleski:</t>
        </r>
        <r>
          <rPr>
            <sz val="9"/>
            <color indexed="81"/>
            <rFont val="Tahoma"/>
            <family val="2"/>
          </rPr>
          <t xml:space="preserve">
Per FOD is a new Unit.  Contributions began in 2018</t>
        </r>
      </text>
    </comment>
    <comment ref="WXZ19" authorId="0" shapeId="0" xr:uid="{F70D8AEC-F1C8-402E-9EA2-BD3A19B008EE}">
      <text>
        <r>
          <rPr>
            <b/>
            <sz val="9"/>
            <color indexed="81"/>
            <rFont val="Tahoma"/>
            <family val="2"/>
          </rPr>
          <t>Becky Dzingeleski:</t>
        </r>
        <r>
          <rPr>
            <sz val="9"/>
            <color indexed="81"/>
            <rFont val="Tahoma"/>
            <family val="2"/>
          </rPr>
          <t xml:space="preserve">
Per FOD is a new Unit.  Contributions began in 2018</t>
        </r>
      </text>
    </comment>
    <comment ref="WYD19" authorId="0" shapeId="0" xr:uid="{0E7D4FAB-6320-4D7D-B76E-1E7326BF2588}">
      <text>
        <r>
          <rPr>
            <b/>
            <sz val="9"/>
            <color indexed="81"/>
            <rFont val="Tahoma"/>
            <family val="2"/>
          </rPr>
          <t>Becky Dzingeleski:</t>
        </r>
        <r>
          <rPr>
            <sz val="9"/>
            <color indexed="81"/>
            <rFont val="Tahoma"/>
            <family val="2"/>
          </rPr>
          <t xml:space="preserve">
Per FOD is a new Unit.  Contributions began in 2018</t>
        </r>
      </text>
    </comment>
    <comment ref="WYH19" authorId="0" shapeId="0" xr:uid="{FACD69BD-D49F-4C85-94B6-A4B654D67800}">
      <text>
        <r>
          <rPr>
            <b/>
            <sz val="9"/>
            <color indexed="81"/>
            <rFont val="Tahoma"/>
            <family val="2"/>
          </rPr>
          <t>Becky Dzingeleski:</t>
        </r>
        <r>
          <rPr>
            <sz val="9"/>
            <color indexed="81"/>
            <rFont val="Tahoma"/>
            <family val="2"/>
          </rPr>
          <t xml:space="preserve">
Per FOD is a new Unit.  Contributions began in 2018</t>
        </r>
      </text>
    </comment>
    <comment ref="WYL19" authorId="0" shapeId="0" xr:uid="{ABC47B98-FB4E-4D96-9119-2CF9361C45EC}">
      <text>
        <r>
          <rPr>
            <b/>
            <sz val="9"/>
            <color indexed="81"/>
            <rFont val="Tahoma"/>
            <family val="2"/>
          </rPr>
          <t>Becky Dzingeleski:</t>
        </r>
        <r>
          <rPr>
            <sz val="9"/>
            <color indexed="81"/>
            <rFont val="Tahoma"/>
            <family val="2"/>
          </rPr>
          <t xml:space="preserve">
Per FOD is a new Unit.  Contributions began in 2018</t>
        </r>
      </text>
    </comment>
    <comment ref="WYP19" authorId="0" shapeId="0" xr:uid="{9E309D1C-2A1E-4E3A-92F2-DC6F78AD1421}">
      <text>
        <r>
          <rPr>
            <b/>
            <sz val="9"/>
            <color indexed="81"/>
            <rFont val="Tahoma"/>
            <family val="2"/>
          </rPr>
          <t>Becky Dzingeleski:</t>
        </r>
        <r>
          <rPr>
            <sz val="9"/>
            <color indexed="81"/>
            <rFont val="Tahoma"/>
            <family val="2"/>
          </rPr>
          <t xml:space="preserve">
Per FOD is a new Unit.  Contributions began in 2018</t>
        </r>
      </text>
    </comment>
    <comment ref="WYT19" authorId="0" shapeId="0" xr:uid="{E33D1287-FA2A-4C58-884C-FE0232A3FA07}">
      <text>
        <r>
          <rPr>
            <b/>
            <sz val="9"/>
            <color indexed="81"/>
            <rFont val="Tahoma"/>
            <family val="2"/>
          </rPr>
          <t>Becky Dzingeleski:</t>
        </r>
        <r>
          <rPr>
            <sz val="9"/>
            <color indexed="81"/>
            <rFont val="Tahoma"/>
            <family val="2"/>
          </rPr>
          <t xml:space="preserve">
Per FOD is a new Unit.  Contributions began in 2018</t>
        </r>
      </text>
    </comment>
    <comment ref="WYX19" authorId="0" shapeId="0" xr:uid="{B800BA98-9359-424D-A24F-1E5A9DD71F07}">
      <text>
        <r>
          <rPr>
            <b/>
            <sz val="9"/>
            <color indexed="81"/>
            <rFont val="Tahoma"/>
            <family val="2"/>
          </rPr>
          <t>Becky Dzingeleski:</t>
        </r>
        <r>
          <rPr>
            <sz val="9"/>
            <color indexed="81"/>
            <rFont val="Tahoma"/>
            <family val="2"/>
          </rPr>
          <t xml:space="preserve">
Per FOD is a new Unit.  Contributions began in 2018</t>
        </r>
      </text>
    </comment>
    <comment ref="WZB19" authorId="0" shapeId="0" xr:uid="{FC4F501A-A945-4DBD-AC88-D2D42D5EF31A}">
      <text>
        <r>
          <rPr>
            <b/>
            <sz val="9"/>
            <color indexed="81"/>
            <rFont val="Tahoma"/>
            <family val="2"/>
          </rPr>
          <t>Becky Dzingeleski:</t>
        </r>
        <r>
          <rPr>
            <sz val="9"/>
            <color indexed="81"/>
            <rFont val="Tahoma"/>
            <family val="2"/>
          </rPr>
          <t xml:space="preserve">
Per FOD is a new Unit.  Contributions began in 2018</t>
        </r>
      </text>
    </comment>
    <comment ref="WZF19" authorId="0" shapeId="0" xr:uid="{86FE693D-A259-4AF0-BC1D-3C3ADD338419}">
      <text>
        <r>
          <rPr>
            <b/>
            <sz val="9"/>
            <color indexed="81"/>
            <rFont val="Tahoma"/>
            <family val="2"/>
          </rPr>
          <t>Becky Dzingeleski:</t>
        </r>
        <r>
          <rPr>
            <sz val="9"/>
            <color indexed="81"/>
            <rFont val="Tahoma"/>
            <family val="2"/>
          </rPr>
          <t xml:space="preserve">
Per FOD is a new Unit.  Contributions began in 2018</t>
        </r>
      </text>
    </comment>
    <comment ref="WZJ19" authorId="0" shapeId="0" xr:uid="{4B435A2C-E1D5-4F5C-A38E-62F3405BF877}">
      <text>
        <r>
          <rPr>
            <b/>
            <sz val="9"/>
            <color indexed="81"/>
            <rFont val="Tahoma"/>
            <family val="2"/>
          </rPr>
          <t>Becky Dzingeleski:</t>
        </r>
        <r>
          <rPr>
            <sz val="9"/>
            <color indexed="81"/>
            <rFont val="Tahoma"/>
            <family val="2"/>
          </rPr>
          <t xml:space="preserve">
Per FOD is a new Unit.  Contributions began in 2018</t>
        </r>
      </text>
    </comment>
    <comment ref="WZN19" authorId="0" shapeId="0" xr:uid="{6BC7DCEB-B8FB-4EFC-9866-30BE386140E3}">
      <text>
        <r>
          <rPr>
            <b/>
            <sz val="9"/>
            <color indexed="81"/>
            <rFont val="Tahoma"/>
            <family val="2"/>
          </rPr>
          <t>Becky Dzingeleski:</t>
        </r>
        <r>
          <rPr>
            <sz val="9"/>
            <color indexed="81"/>
            <rFont val="Tahoma"/>
            <family val="2"/>
          </rPr>
          <t xml:space="preserve">
Per FOD is a new Unit.  Contributions began in 2018</t>
        </r>
      </text>
    </comment>
    <comment ref="WZR19" authorId="0" shapeId="0" xr:uid="{5A2A77AC-AEC8-45C1-AEC9-F7AD79714AC4}">
      <text>
        <r>
          <rPr>
            <b/>
            <sz val="9"/>
            <color indexed="81"/>
            <rFont val="Tahoma"/>
            <family val="2"/>
          </rPr>
          <t>Becky Dzingeleski:</t>
        </r>
        <r>
          <rPr>
            <sz val="9"/>
            <color indexed="81"/>
            <rFont val="Tahoma"/>
            <family val="2"/>
          </rPr>
          <t xml:space="preserve">
Per FOD is a new Unit.  Contributions began in 2018</t>
        </r>
      </text>
    </comment>
    <comment ref="WZV19" authorId="0" shapeId="0" xr:uid="{7FFD5E83-B430-4244-8C0F-4F991EFB3B17}">
      <text>
        <r>
          <rPr>
            <b/>
            <sz val="9"/>
            <color indexed="81"/>
            <rFont val="Tahoma"/>
            <family val="2"/>
          </rPr>
          <t>Becky Dzingeleski:</t>
        </r>
        <r>
          <rPr>
            <sz val="9"/>
            <color indexed="81"/>
            <rFont val="Tahoma"/>
            <family val="2"/>
          </rPr>
          <t xml:space="preserve">
Per FOD is a new Unit.  Contributions began in 2018</t>
        </r>
      </text>
    </comment>
    <comment ref="WZZ19" authorId="0" shapeId="0" xr:uid="{1820DB57-F9F5-4EAC-AF26-0A04DF3CBBA8}">
      <text>
        <r>
          <rPr>
            <b/>
            <sz val="9"/>
            <color indexed="81"/>
            <rFont val="Tahoma"/>
            <family val="2"/>
          </rPr>
          <t>Becky Dzingeleski:</t>
        </r>
        <r>
          <rPr>
            <sz val="9"/>
            <color indexed="81"/>
            <rFont val="Tahoma"/>
            <family val="2"/>
          </rPr>
          <t xml:space="preserve">
Per FOD is a new Unit.  Contributions began in 2018</t>
        </r>
      </text>
    </comment>
    <comment ref="XAD19" authorId="0" shapeId="0" xr:uid="{1654AB03-0821-4979-8D9E-6ABF1B8F6482}">
      <text>
        <r>
          <rPr>
            <b/>
            <sz val="9"/>
            <color indexed="81"/>
            <rFont val="Tahoma"/>
            <family val="2"/>
          </rPr>
          <t>Becky Dzingeleski:</t>
        </r>
        <r>
          <rPr>
            <sz val="9"/>
            <color indexed="81"/>
            <rFont val="Tahoma"/>
            <family val="2"/>
          </rPr>
          <t xml:space="preserve">
Per FOD is a new Unit.  Contributions began in 2018</t>
        </r>
      </text>
    </comment>
    <comment ref="XAH19" authorId="0" shapeId="0" xr:uid="{14778802-23A7-42FB-A636-E8356EB505FD}">
      <text>
        <r>
          <rPr>
            <b/>
            <sz val="9"/>
            <color indexed="81"/>
            <rFont val="Tahoma"/>
            <family val="2"/>
          </rPr>
          <t>Becky Dzingeleski:</t>
        </r>
        <r>
          <rPr>
            <sz val="9"/>
            <color indexed="81"/>
            <rFont val="Tahoma"/>
            <family val="2"/>
          </rPr>
          <t xml:space="preserve">
Per FOD is a new Unit.  Contributions began in 2018</t>
        </r>
      </text>
    </comment>
    <comment ref="XAL19" authorId="0" shapeId="0" xr:uid="{57EEC77E-768A-4C1A-B2F2-5DD0CE7A0348}">
      <text>
        <r>
          <rPr>
            <b/>
            <sz val="9"/>
            <color indexed="81"/>
            <rFont val="Tahoma"/>
            <family val="2"/>
          </rPr>
          <t>Becky Dzingeleski:</t>
        </r>
        <r>
          <rPr>
            <sz val="9"/>
            <color indexed="81"/>
            <rFont val="Tahoma"/>
            <family val="2"/>
          </rPr>
          <t xml:space="preserve">
Per FOD is a new Unit.  Contributions began in 2018</t>
        </r>
      </text>
    </comment>
    <comment ref="XAP19" authorId="0" shapeId="0" xr:uid="{768443BA-4027-4DB8-BBD4-36BA4DEDF2C3}">
      <text>
        <r>
          <rPr>
            <b/>
            <sz val="9"/>
            <color indexed="81"/>
            <rFont val="Tahoma"/>
            <family val="2"/>
          </rPr>
          <t>Becky Dzingeleski:</t>
        </r>
        <r>
          <rPr>
            <sz val="9"/>
            <color indexed="81"/>
            <rFont val="Tahoma"/>
            <family val="2"/>
          </rPr>
          <t xml:space="preserve">
Per FOD is a new Unit.  Contributions began in 2018</t>
        </r>
      </text>
    </comment>
    <comment ref="XAT19" authorId="0" shapeId="0" xr:uid="{61524142-F657-42C3-A4BB-7FD278F98D6D}">
      <text>
        <r>
          <rPr>
            <b/>
            <sz val="9"/>
            <color indexed="81"/>
            <rFont val="Tahoma"/>
            <family val="2"/>
          </rPr>
          <t>Becky Dzingeleski:</t>
        </r>
        <r>
          <rPr>
            <sz val="9"/>
            <color indexed="81"/>
            <rFont val="Tahoma"/>
            <family val="2"/>
          </rPr>
          <t xml:space="preserve">
Per FOD is a new Unit.  Contributions began in 2018</t>
        </r>
      </text>
    </comment>
    <comment ref="XAX19" authorId="0" shapeId="0" xr:uid="{2F79A237-34E3-4AAB-8151-54BE6197359A}">
      <text>
        <r>
          <rPr>
            <b/>
            <sz val="9"/>
            <color indexed="81"/>
            <rFont val="Tahoma"/>
            <family val="2"/>
          </rPr>
          <t>Becky Dzingeleski:</t>
        </r>
        <r>
          <rPr>
            <sz val="9"/>
            <color indexed="81"/>
            <rFont val="Tahoma"/>
            <family val="2"/>
          </rPr>
          <t xml:space="preserve">
Per FOD is a new Unit.  Contributions began in 2018</t>
        </r>
      </text>
    </comment>
    <comment ref="XBB19" authorId="0" shapeId="0" xr:uid="{A6434156-5E2E-4CF7-97C7-66F0B09DAB3E}">
      <text>
        <r>
          <rPr>
            <b/>
            <sz val="9"/>
            <color indexed="81"/>
            <rFont val="Tahoma"/>
            <family val="2"/>
          </rPr>
          <t>Becky Dzingeleski:</t>
        </r>
        <r>
          <rPr>
            <sz val="9"/>
            <color indexed="81"/>
            <rFont val="Tahoma"/>
            <family val="2"/>
          </rPr>
          <t xml:space="preserve">
Per FOD is a new Unit.  Contributions began in 2018</t>
        </r>
      </text>
    </comment>
    <comment ref="XBF19" authorId="0" shapeId="0" xr:uid="{AF3C6CC4-A0DA-42C6-857F-697B014F68DF}">
      <text>
        <r>
          <rPr>
            <b/>
            <sz val="9"/>
            <color indexed="81"/>
            <rFont val="Tahoma"/>
            <family val="2"/>
          </rPr>
          <t>Becky Dzingeleski:</t>
        </r>
        <r>
          <rPr>
            <sz val="9"/>
            <color indexed="81"/>
            <rFont val="Tahoma"/>
            <family val="2"/>
          </rPr>
          <t xml:space="preserve">
Per FOD is a new Unit.  Contributions began in 2018</t>
        </r>
      </text>
    </comment>
    <comment ref="XBJ19" authorId="0" shapeId="0" xr:uid="{E9B33A58-7186-4CA8-BDF5-046BF9198EEA}">
      <text>
        <r>
          <rPr>
            <b/>
            <sz val="9"/>
            <color indexed="81"/>
            <rFont val="Tahoma"/>
            <family val="2"/>
          </rPr>
          <t>Becky Dzingeleski:</t>
        </r>
        <r>
          <rPr>
            <sz val="9"/>
            <color indexed="81"/>
            <rFont val="Tahoma"/>
            <family val="2"/>
          </rPr>
          <t xml:space="preserve">
Per FOD is a new Unit.  Contributions began in 2018</t>
        </r>
      </text>
    </comment>
    <comment ref="XBN19" authorId="0" shapeId="0" xr:uid="{C550B8C6-FBD6-479F-BDA7-136D87BF47C9}">
      <text>
        <r>
          <rPr>
            <b/>
            <sz val="9"/>
            <color indexed="81"/>
            <rFont val="Tahoma"/>
            <family val="2"/>
          </rPr>
          <t>Becky Dzingeleski:</t>
        </r>
        <r>
          <rPr>
            <sz val="9"/>
            <color indexed="81"/>
            <rFont val="Tahoma"/>
            <family val="2"/>
          </rPr>
          <t xml:space="preserve">
Per FOD is a new Unit.  Contributions began in 2018</t>
        </r>
      </text>
    </comment>
    <comment ref="XBR19" authorId="0" shapeId="0" xr:uid="{15682B0D-B8AB-4419-BC5C-B5B476E8D665}">
      <text>
        <r>
          <rPr>
            <b/>
            <sz val="9"/>
            <color indexed="81"/>
            <rFont val="Tahoma"/>
            <family val="2"/>
          </rPr>
          <t>Becky Dzingeleski:</t>
        </r>
        <r>
          <rPr>
            <sz val="9"/>
            <color indexed="81"/>
            <rFont val="Tahoma"/>
            <family val="2"/>
          </rPr>
          <t xml:space="preserve">
Per FOD is a new Unit.  Contributions began in 2018</t>
        </r>
      </text>
    </comment>
    <comment ref="XBV19" authorId="0" shapeId="0" xr:uid="{C06F6479-F2DD-443B-B7DF-68A8542F9EF6}">
      <text>
        <r>
          <rPr>
            <b/>
            <sz val="9"/>
            <color indexed="81"/>
            <rFont val="Tahoma"/>
            <family val="2"/>
          </rPr>
          <t>Becky Dzingeleski:</t>
        </r>
        <r>
          <rPr>
            <sz val="9"/>
            <color indexed="81"/>
            <rFont val="Tahoma"/>
            <family val="2"/>
          </rPr>
          <t xml:space="preserve">
Per FOD is a new Unit.  Contributions began in 2018</t>
        </r>
      </text>
    </comment>
    <comment ref="XBZ19" authorId="0" shapeId="0" xr:uid="{2D0900F5-958C-49F0-A071-5563EC40F352}">
      <text>
        <r>
          <rPr>
            <b/>
            <sz val="9"/>
            <color indexed="81"/>
            <rFont val="Tahoma"/>
            <family val="2"/>
          </rPr>
          <t>Becky Dzingeleski:</t>
        </r>
        <r>
          <rPr>
            <sz val="9"/>
            <color indexed="81"/>
            <rFont val="Tahoma"/>
            <family val="2"/>
          </rPr>
          <t xml:space="preserve">
Per FOD is a new Unit.  Contributions began in 2018</t>
        </r>
      </text>
    </comment>
    <comment ref="XCD19" authorId="0" shapeId="0" xr:uid="{7E949A52-8B9C-4AE9-B776-3A9CE64AFF56}">
      <text>
        <r>
          <rPr>
            <b/>
            <sz val="9"/>
            <color indexed="81"/>
            <rFont val="Tahoma"/>
            <family val="2"/>
          </rPr>
          <t>Becky Dzingeleski:</t>
        </r>
        <r>
          <rPr>
            <sz val="9"/>
            <color indexed="81"/>
            <rFont val="Tahoma"/>
            <family val="2"/>
          </rPr>
          <t xml:space="preserve">
Per FOD is a new Unit.  Contributions began in 2018</t>
        </r>
      </text>
    </comment>
    <comment ref="XCH19" authorId="0" shapeId="0" xr:uid="{13204576-6D01-4C09-87B8-FDF207C2D5E0}">
      <text>
        <r>
          <rPr>
            <b/>
            <sz val="9"/>
            <color indexed="81"/>
            <rFont val="Tahoma"/>
            <family val="2"/>
          </rPr>
          <t>Becky Dzingeleski:</t>
        </r>
        <r>
          <rPr>
            <sz val="9"/>
            <color indexed="81"/>
            <rFont val="Tahoma"/>
            <family val="2"/>
          </rPr>
          <t xml:space="preserve">
Per FOD is a new Unit.  Contributions began in 2018</t>
        </r>
      </text>
    </comment>
    <comment ref="XCL19" authorId="0" shapeId="0" xr:uid="{B09DA516-8CA1-446F-BA23-6FF47069B5C7}">
      <text>
        <r>
          <rPr>
            <b/>
            <sz val="9"/>
            <color indexed="81"/>
            <rFont val="Tahoma"/>
            <family val="2"/>
          </rPr>
          <t>Becky Dzingeleski:</t>
        </r>
        <r>
          <rPr>
            <sz val="9"/>
            <color indexed="81"/>
            <rFont val="Tahoma"/>
            <family val="2"/>
          </rPr>
          <t xml:space="preserve">
Per FOD is a new Unit.  Contributions began in 2018</t>
        </r>
      </text>
    </comment>
    <comment ref="XCP19" authorId="0" shapeId="0" xr:uid="{2E8FFAF3-0089-473C-8314-32568F6657D5}">
      <text>
        <r>
          <rPr>
            <b/>
            <sz val="9"/>
            <color indexed="81"/>
            <rFont val="Tahoma"/>
            <family val="2"/>
          </rPr>
          <t>Becky Dzingeleski:</t>
        </r>
        <r>
          <rPr>
            <sz val="9"/>
            <color indexed="81"/>
            <rFont val="Tahoma"/>
            <family val="2"/>
          </rPr>
          <t xml:space="preserve">
Per FOD is a new Unit.  Contributions began in 2018</t>
        </r>
      </text>
    </comment>
    <comment ref="XCT19" authorId="0" shapeId="0" xr:uid="{1322C5CA-0B55-41A6-B2CD-1594A7713BF3}">
      <text>
        <r>
          <rPr>
            <b/>
            <sz val="9"/>
            <color indexed="81"/>
            <rFont val="Tahoma"/>
            <family val="2"/>
          </rPr>
          <t>Becky Dzingeleski:</t>
        </r>
        <r>
          <rPr>
            <sz val="9"/>
            <color indexed="81"/>
            <rFont val="Tahoma"/>
            <family val="2"/>
          </rPr>
          <t xml:space="preserve">
Per FOD is a new Unit.  Contributions began in 2018</t>
        </r>
      </text>
    </comment>
    <comment ref="XCX19" authorId="0" shapeId="0" xr:uid="{E2ACF60A-D7F7-4C59-ACC6-381ADB478096}">
      <text>
        <r>
          <rPr>
            <b/>
            <sz val="9"/>
            <color indexed="81"/>
            <rFont val="Tahoma"/>
            <family val="2"/>
          </rPr>
          <t>Becky Dzingeleski:</t>
        </r>
        <r>
          <rPr>
            <sz val="9"/>
            <color indexed="81"/>
            <rFont val="Tahoma"/>
            <family val="2"/>
          </rPr>
          <t xml:space="preserve">
Per FOD is a new Unit.  Contributions began in 2018</t>
        </r>
      </text>
    </comment>
    <comment ref="XDB19" authorId="0" shapeId="0" xr:uid="{D8781666-9F5B-40B1-9EBA-411ECB074146}">
      <text>
        <r>
          <rPr>
            <b/>
            <sz val="9"/>
            <color indexed="81"/>
            <rFont val="Tahoma"/>
            <family val="2"/>
          </rPr>
          <t>Becky Dzingeleski:</t>
        </r>
        <r>
          <rPr>
            <sz val="9"/>
            <color indexed="81"/>
            <rFont val="Tahoma"/>
            <family val="2"/>
          </rPr>
          <t xml:space="preserve">
Per FOD is a new Unit.  Contributions began in 2018</t>
        </r>
      </text>
    </comment>
    <comment ref="XDF19" authorId="0" shapeId="0" xr:uid="{29AD1637-7E72-4E04-AFE6-77B394B678A9}">
      <text>
        <r>
          <rPr>
            <b/>
            <sz val="9"/>
            <color indexed="81"/>
            <rFont val="Tahoma"/>
            <family val="2"/>
          </rPr>
          <t>Becky Dzingeleski:</t>
        </r>
        <r>
          <rPr>
            <sz val="9"/>
            <color indexed="81"/>
            <rFont val="Tahoma"/>
            <family val="2"/>
          </rPr>
          <t xml:space="preserve">
Per FOD is a new Unit.  Contributions began in 2018</t>
        </r>
      </text>
    </comment>
    <comment ref="XDJ19" authorId="0" shapeId="0" xr:uid="{81B58012-70BC-4EE1-802F-1B9764D00220}">
      <text>
        <r>
          <rPr>
            <b/>
            <sz val="9"/>
            <color indexed="81"/>
            <rFont val="Tahoma"/>
            <family val="2"/>
          </rPr>
          <t>Becky Dzingeleski:</t>
        </r>
        <r>
          <rPr>
            <sz val="9"/>
            <color indexed="81"/>
            <rFont val="Tahoma"/>
            <family val="2"/>
          </rPr>
          <t xml:space="preserve">
Per FOD is a new Unit.  Contributions began in 2018</t>
        </r>
      </text>
    </comment>
    <comment ref="XDN19" authorId="0" shapeId="0" xr:uid="{7907CD41-84E8-4062-9DD3-7C789367CBEC}">
      <text>
        <r>
          <rPr>
            <b/>
            <sz val="9"/>
            <color indexed="81"/>
            <rFont val="Tahoma"/>
            <family val="2"/>
          </rPr>
          <t>Becky Dzingeleski:</t>
        </r>
        <r>
          <rPr>
            <sz val="9"/>
            <color indexed="81"/>
            <rFont val="Tahoma"/>
            <family val="2"/>
          </rPr>
          <t xml:space="preserve">
Per FOD is a new Unit.  Contributions began in 2018</t>
        </r>
      </text>
    </comment>
    <comment ref="XDR19" authorId="0" shapeId="0" xr:uid="{A6263E29-9DC3-4085-9D07-77F426960FC5}">
      <text>
        <r>
          <rPr>
            <b/>
            <sz val="9"/>
            <color indexed="81"/>
            <rFont val="Tahoma"/>
            <family val="2"/>
          </rPr>
          <t>Becky Dzingeleski:</t>
        </r>
        <r>
          <rPr>
            <sz val="9"/>
            <color indexed="81"/>
            <rFont val="Tahoma"/>
            <family val="2"/>
          </rPr>
          <t xml:space="preserve">
Per FOD is a new Unit.  Contributions began in 2018</t>
        </r>
      </text>
    </comment>
    <comment ref="XDV19" authorId="0" shapeId="0" xr:uid="{22C70524-5359-4A61-A6D2-CDDBB2F11411}">
      <text>
        <r>
          <rPr>
            <b/>
            <sz val="9"/>
            <color indexed="81"/>
            <rFont val="Tahoma"/>
            <family val="2"/>
          </rPr>
          <t>Becky Dzingeleski:</t>
        </r>
        <r>
          <rPr>
            <sz val="9"/>
            <color indexed="81"/>
            <rFont val="Tahoma"/>
            <family val="2"/>
          </rPr>
          <t xml:space="preserve">
Per FOD is a new Unit.  Contributions began in 2018</t>
        </r>
      </text>
    </comment>
    <comment ref="XDZ19" authorId="0" shapeId="0" xr:uid="{A05588F5-7C2A-459E-9C23-86A0A9E475AD}">
      <text>
        <r>
          <rPr>
            <b/>
            <sz val="9"/>
            <color indexed="81"/>
            <rFont val="Tahoma"/>
            <family val="2"/>
          </rPr>
          <t>Becky Dzingeleski:</t>
        </r>
        <r>
          <rPr>
            <sz val="9"/>
            <color indexed="81"/>
            <rFont val="Tahoma"/>
            <family val="2"/>
          </rPr>
          <t xml:space="preserve">
Per FOD is a new Unit.  Contributions began in 2018</t>
        </r>
      </text>
    </comment>
    <comment ref="XED19" authorId="0" shapeId="0" xr:uid="{1558C29C-D229-4B7C-A9F9-3AED0FB22A1D}">
      <text>
        <r>
          <rPr>
            <b/>
            <sz val="9"/>
            <color indexed="81"/>
            <rFont val="Tahoma"/>
            <family val="2"/>
          </rPr>
          <t>Becky Dzingeleski:</t>
        </r>
        <r>
          <rPr>
            <sz val="9"/>
            <color indexed="81"/>
            <rFont val="Tahoma"/>
            <family val="2"/>
          </rPr>
          <t xml:space="preserve">
Per FOD is a new Unit.  Contributions began in 2018</t>
        </r>
      </text>
    </comment>
    <comment ref="XEH19" authorId="0" shapeId="0" xr:uid="{68E0ED89-FD60-4AAE-A4C7-E3B3C1DA4929}">
      <text>
        <r>
          <rPr>
            <b/>
            <sz val="9"/>
            <color indexed="81"/>
            <rFont val="Tahoma"/>
            <family val="2"/>
          </rPr>
          <t>Becky Dzingeleski:</t>
        </r>
        <r>
          <rPr>
            <sz val="9"/>
            <color indexed="81"/>
            <rFont val="Tahoma"/>
            <family val="2"/>
          </rPr>
          <t xml:space="preserve">
Per FOD is a new Unit.  Contributions began in 2018</t>
        </r>
      </text>
    </comment>
    <comment ref="XEL19" authorId="0" shapeId="0" xr:uid="{74002767-F35A-41E8-B60D-252E2943ABDC}">
      <text>
        <r>
          <rPr>
            <b/>
            <sz val="9"/>
            <color indexed="81"/>
            <rFont val="Tahoma"/>
            <family val="2"/>
          </rPr>
          <t>Becky Dzingeleski:</t>
        </r>
        <r>
          <rPr>
            <sz val="9"/>
            <color indexed="81"/>
            <rFont val="Tahoma"/>
            <family val="2"/>
          </rPr>
          <t xml:space="preserve">
Per FOD is a new Unit.  Contributions began in 2018</t>
        </r>
      </text>
    </comment>
    <comment ref="XEP19" authorId="0" shapeId="0" xr:uid="{6B506E84-BF02-4496-B0D5-0A58976FBEB2}">
      <text>
        <r>
          <rPr>
            <b/>
            <sz val="9"/>
            <color indexed="81"/>
            <rFont val="Tahoma"/>
            <family val="2"/>
          </rPr>
          <t>Becky Dzingeleski:</t>
        </r>
        <r>
          <rPr>
            <sz val="9"/>
            <color indexed="81"/>
            <rFont val="Tahoma"/>
            <family val="2"/>
          </rPr>
          <t xml:space="preserve">
Per FOD is a new Unit.  Contributions began in 2018</t>
        </r>
      </text>
    </comment>
    <comment ref="XET19" authorId="0" shapeId="0" xr:uid="{EE72A99A-E189-4A08-B8D9-505C62C78768}">
      <text>
        <r>
          <rPr>
            <b/>
            <sz val="9"/>
            <color indexed="81"/>
            <rFont val="Tahoma"/>
            <family val="2"/>
          </rPr>
          <t>Becky Dzingeleski:</t>
        </r>
        <r>
          <rPr>
            <sz val="9"/>
            <color indexed="81"/>
            <rFont val="Tahoma"/>
            <family val="2"/>
          </rPr>
          <t xml:space="preserve">
Per FOD is a new Unit.  Contributions began in 2018</t>
        </r>
      </text>
    </comment>
    <comment ref="XEX19" authorId="0" shapeId="0" xr:uid="{E35DB3AB-4B42-4EA4-93D3-A583AAC1402F}">
      <text>
        <r>
          <rPr>
            <b/>
            <sz val="9"/>
            <color indexed="81"/>
            <rFont val="Tahoma"/>
            <family val="2"/>
          </rPr>
          <t>Becky Dzingeleski:</t>
        </r>
        <r>
          <rPr>
            <sz val="9"/>
            <color indexed="81"/>
            <rFont val="Tahoma"/>
            <family val="2"/>
          </rPr>
          <t xml:space="preserve">
Per FOD is a new Unit.  Contributions began in 2018</t>
        </r>
      </text>
    </comment>
    <comment ref="XFB19" authorId="0" shapeId="0" xr:uid="{D22699BB-4FC7-45C7-8C0E-3496AD8FA474}">
      <text>
        <r>
          <rPr>
            <b/>
            <sz val="9"/>
            <color indexed="81"/>
            <rFont val="Tahoma"/>
            <family val="2"/>
          </rPr>
          <t>Becky Dzingeleski:</t>
        </r>
        <r>
          <rPr>
            <sz val="9"/>
            <color indexed="81"/>
            <rFont val="Tahoma"/>
            <family val="2"/>
          </rPr>
          <t xml:space="preserve">
Per FOD is a new Unit.  Contributions began in 2018</t>
        </r>
      </text>
    </comment>
    <comment ref="A27" authorId="0" shapeId="0" xr:uid="{305D9E10-C8AA-433A-95DE-E5F0FA3B071C}">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90AD08CE-2C24-45E5-972B-DE617DE4E9A7}">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4AA01C09-0912-4D20-A245-EC7C4890D842}">
      <text>
        <r>
          <rPr>
            <b/>
            <sz val="9"/>
            <color indexed="81"/>
            <rFont val="Tahoma"/>
            <family val="2"/>
          </rPr>
          <t>Becky Dzingeleski:</t>
        </r>
        <r>
          <rPr>
            <sz val="9"/>
            <color indexed="81"/>
            <rFont val="Tahoma"/>
            <family val="2"/>
          </rPr>
          <t xml:space="preserve">
Per FOD This unit includes DEPARTMENT OF HEALTH SERVICES        (12200)</t>
        </r>
      </text>
    </comment>
    <comment ref="A35" authorId="0" shapeId="0" xr:uid="{C6CA6A93-7752-46D3-8151-33C2BE465927}">
      <text>
        <r>
          <rPr>
            <b/>
            <sz val="9"/>
            <color indexed="81"/>
            <rFont val="Tahoma"/>
            <family val="2"/>
          </rPr>
          <t xml:space="preserve">Becky Dzingeleski: Per FOD, Unit no longer eligible for participation but have runout of prior allocations.    </t>
        </r>
        <r>
          <rPr>
            <sz val="9"/>
            <color indexed="81"/>
            <rFont val="Tahoma"/>
            <family val="2"/>
          </rPr>
          <t xml:space="preserve">
</t>
        </r>
      </text>
    </comment>
    <comment ref="A41" authorId="0" shapeId="0" xr:uid="{DE178ABF-EBEA-4312-B46F-B19F52FC1E6C}">
      <text>
        <r>
          <rPr>
            <b/>
            <sz val="9"/>
            <color indexed="81"/>
            <rFont val="Tahoma"/>
            <family val="2"/>
          </rPr>
          <t xml:space="preserve">Becky Dzingeleski:
</t>
        </r>
        <r>
          <rPr>
            <sz val="9"/>
            <color indexed="81"/>
            <rFont val="Tahoma"/>
            <family val="2"/>
          </rPr>
          <t xml:space="preserve">Per FOD, Unit no longer eligible for participation but have runout of prior allocations.   </t>
        </r>
        <r>
          <rPr>
            <sz val="9"/>
            <color indexed="81"/>
            <rFont val="Tahoma"/>
            <family val="2"/>
          </rPr>
          <t xml:space="preserve">
</t>
        </r>
      </text>
    </comment>
    <comment ref="A42" authorId="0" shapeId="0" xr:uid="{670D886A-5713-4114-8DFC-A2810D89225B}">
      <text>
        <r>
          <rPr>
            <b/>
            <sz val="9"/>
            <color indexed="81"/>
            <rFont val="Tahoma"/>
            <family val="2"/>
          </rPr>
          <t xml:space="preserve">Becky Dzingeleski: </t>
        </r>
        <r>
          <rPr>
            <sz val="9"/>
            <color indexed="81"/>
            <rFont val="Tahoma"/>
            <family val="2"/>
          </rPr>
          <t xml:space="preserve">Per FOD, Unit no longer eligible for TSERS participation but have runout of prior allocations
</t>
        </r>
      </text>
    </comment>
    <comment ref="B59" authorId="0" shapeId="0" xr:uid="{CB4F8828-F14E-4BB6-AB51-6BF87482C2E7}">
      <text>
        <r>
          <rPr>
            <b/>
            <sz val="9"/>
            <color indexed="81"/>
            <rFont val="Tahoma"/>
            <family val="2"/>
          </rPr>
          <t>Becky Dzingeleski:</t>
        </r>
        <r>
          <rPr>
            <sz val="9"/>
            <color indexed="81"/>
            <rFont val="Tahoma"/>
            <family val="2"/>
          </rPr>
          <t xml:space="preserve">
Per FOD Unit is CU of 21525</t>
        </r>
      </text>
    </comment>
    <comment ref="B102" authorId="0" shapeId="0" xr:uid="{377C02F8-9A17-4166-8895-B2EC15AB6C87}">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AFF5B42-4788-4281-99EA-DD149405D5F5}">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264E7288-6101-4E18-88BB-69BA171249E8}">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93EDC330-D6FB-41FB-9FA7-34C3712B5910}">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62C5CCF0-6E4B-493C-BDF6-78D4A3D8A64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068C01B9-541C-43D7-87C9-57CA6E4F8706}">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E27AEED4-612B-4320-A61A-294E8661AF2B}">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89AB64F9-3DAC-4939-9085-0E92DFB3D86B}">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9C4FC158-0F8C-4ACF-99B4-E7A45FC48105}">
      <text>
        <r>
          <rPr>
            <b/>
            <sz val="9"/>
            <color indexed="81"/>
            <rFont val="Tahoma"/>
            <family val="2"/>
          </rPr>
          <t>Becky Dzingeleski:</t>
        </r>
        <r>
          <rPr>
            <sz val="9"/>
            <color indexed="81"/>
            <rFont val="Tahoma"/>
            <family val="2"/>
          </rPr>
          <t xml:space="preserve">
Inactive but still have runouts of prior allocations.</t>
        </r>
      </text>
    </comment>
    <comment ref="B399" authorId="0" shapeId="0" xr:uid="{B1F73756-25FC-4521-8288-9CB8A8A48584}">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1815CA15-6C92-4115-966A-D82FCA83BCE2}">
      <text>
        <r>
          <rPr>
            <b/>
            <sz val="9"/>
            <color indexed="81"/>
            <rFont val="Tahoma"/>
            <family val="2"/>
          </rPr>
          <t>Becky Dzingeleski:</t>
        </r>
        <r>
          <rPr>
            <sz val="9"/>
            <color indexed="81"/>
            <rFont val="Tahoma"/>
            <family val="2"/>
          </rPr>
          <t xml:space="preserve">
Inactive but still have runouts of prior allocations.</t>
        </r>
      </text>
    </comment>
    <comment ref="B449" authorId="0" shapeId="0" xr:uid="{2F19CC00-B37D-42D1-962F-3CC3B74F96FB}">
      <text>
        <r>
          <rPr>
            <b/>
            <sz val="9"/>
            <color indexed="81"/>
            <rFont val="Tahoma"/>
            <family val="2"/>
          </rPr>
          <t>Becky Dzingeleski:</t>
        </r>
        <r>
          <rPr>
            <sz val="9"/>
            <color indexed="81"/>
            <rFont val="Tahoma"/>
            <family val="2"/>
          </rPr>
          <t xml:space="preserve">
CU of 51000 per FOD. </t>
        </r>
      </text>
    </comment>
    <comment ref="B450" authorId="0" shapeId="0" xr:uid="{1DC9DFE1-1DC7-47D4-87B2-365B6DCAA811}">
      <text>
        <r>
          <rPr>
            <b/>
            <sz val="9"/>
            <color indexed="81"/>
            <rFont val="Tahoma"/>
            <family val="2"/>
          </rPr>
          <t>Becky Dzingeleski:</t>
        </r>
        <r>
          <rPr>
            <sz val="9"/>
            <color indexed="81"/>
            <rFont val="Tahoma"/>
            <family val="2"/>
          </rPr>
          <t xml:space="preserve">
CU of 51000 per FOD. </t>
        </r>
      </text>
    </comment>
    <comment ref="B466" authorId="0" shapeId="0" xr:uid="{6651EC62-7308-463D-86EE-A8D23BE1D110}">
      <text>
        <r>
          <rPr>
            <b/>
            <sz val="9"/>
            <color indexed="81"/>
            <rFont val="Tahoma"/>
            <family val="2"/>
          </rPr>
          <t>Becky Dzingeleski:</t>
        </r>
        <r>
          <rPr>
            <sz val="9"/>
            <color indexed="81"/>
            <rFont val="Tahoma"/>
            <family val="2"/>
          </rPr>
          <t xml:space="preserve">
Inactive but still have runouts of prior allocations.</t>
        </r>
      </text>
    </comment>
    <comment ref="B467" authorId="0" shapeId="0" xr:uid="{62BAB657-0296-42B7-A75E-0D4E2DC738AE}">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F3E40C17-1784-480C-9658-E367D7B1454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599A206A-BBFD-40D8-9141-F484A4DE0767}">
      <text>
        <r>
          <rPr>
            <b/>
            <sz val="9"/>
            <color indexed="81"/>
            <rFont val="Tahoma"/>
            <family val="2"/>
          </rPr>
          <t>Becky Dzingeleski:</t>
        </r>
        <r>
          <rPr>
            <sz val="9"/>
            <color indexed="81"/>
            <rFont val="Tahoma"/>
            <family val="2"/>
          </rPr>
          <t xml:space="preserve">
Per FOD, new Unit in 2018. No 2017 contributions</t>
        </r>
      </text>
    </comment>
    <comment ref="B522" authorId="0" shapeId="0" xr:uid="{509AB2D9-F65E-4429-B719-813623B85FB4}">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78C3F007-A4EF-40C1-BCB2-79E26574D3D3}">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83FD0DE0-E6F9-430E-844B-B72F618B797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320AB16F-9D0C-4A32-B12B-668408F0D1E5}">
      <text>
        <r>
          <rPr>
            <b/>
            <sz val="9"/>
            <color indexed="81"/>
            <rFont val="Tahoma"/>
            <family val="2"/>
          </rPr>
          <t>Becky Dzingeleski:</t>
        </r>
        <r>
          <rPr>
            <sz val="9"/>
            <color indexed="81"/>
            <rFont val="Tahoma"/>
            <family val="2"/>
          </rPr>
          <t xml:space="preserve">
Per FOD this Unit merged with HEALTH &amp; HUMAN SVCS (12220)</t>
        </r>
      </text>
    </comment>
    <comment ref="B571" authorId="0" shapeId="0" xr:uid="{FD4375E4-054B-4941-974F-0383832B6DC6}">
      <text>
        <r>
          <rPr>
            <b/>
            <sz val="9"/>
            <color indexed="81"/>
            <rFont val="Tahoma"/>
            <family val="2"/>
          </rPr>
          <t>Becky Dzingeleski:</t>
        </r>
        <r>
          <rPr>
            <sz val="9"/>
            <color indexed="81"/>
            <rFont val="Tahoma"/>
            <family val="2"/>
          </rPr>
          <t xml:space="preserve">
Per FOD Unit is a CU of 14300</t>
        </r>
      </text>
    </comment>
    <comment ref="B588" authorId="0" shapeId="0" xr:uid="{F421D766-7CDF-41ED-8A75-E7AE77A314F2}">
      <text>
        <r>
          <rPr>
            <b/>
            <sz val="9"/>
            <color indexed="81"/>
            <rFont val="Tahoma"/>
            <family val="2"/>
          </rPr>
          <t>Becky Dzingeleski:</t>
        </r>
        <r>
          <rPr>
            <sz val="9"/>
            <color indexed="81"/>
            <rFont val="Tahoma"/>
            <family val="2"/>
          </rPr>
          <t xml:space="preserve">
Per FOD Unit is CU of 21525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F7B94A9D-4D04-458F-A62F-0E77CB56DA23}">
      <text>
        <r>
          <rPr>
            <b/>
            <sz val="9"/>
            <color indexed="81"/>
            <rFont val="Tahoma"/>
            <family val="2"/>
          </rPr>
          <t>Becky Dzingeleski:</t>
        </r>
        <r>
          <rPr>
            <sz val="9"/>
            <color indexed="81"/>
            <rFont val="Tahoma"/>
            <family val="2"/>
          </rPr>
          <t xml:space="preserve">
Per FOD is a new Unit.  Contributions began in 2018</t>
        </r>
      </text>
    </comment>
    <comment ref="A27" authorId="0" shapeId="0" xr:uid="{B3AE55CB-03E4-46DD-916C-13ABC9605624}">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B37A4971-3888-4B04-A24C-12ED458562B8}">
      <text>
        <r>
          <rPr>
            <b/>
            <sz val="9"/>
            <color indexed="81"/>
            <rFont val="Tahoma"/>
            <family val="2"/>
          </rPr>
          <t>Becky Dzingeleski:</t>
        </r>
        <r>
          <rPr>
            <sz val="9"/>
            <color indexed="81"/>
            <rFont val="Tahoma"/>
            <family val="2"/>
          </rPr>
          <t xml:space="preserve">
Per FOD This unit includes DEPARTMENT OF HEALTH SERVICES        (12200)</t>
        </r>
      </text>
    </comment>
    <comment ref="A34" authorId="0" shapeId="0" xr:uid="{FBBFA0C8-8D02-4711-8EE4-DB530C1388EA}">
      <text>
        <r>
          <rPr>
            <b/>
            <sz val="9"/>
            <color indexed="81"/>
            <rFont val="Tahoma"/>
            <family val="2"/>
          </rPr>
          <t>Becky Dzingeleski:</t>
        </r>
        <r>
          <rPr>
            <sz val="9"/>
            <color indexed="81"/>
            <rFont val="Tahoma"/>
            <family val="2"/>
          </rPr>
          <t xml:space="preserve">Per FOD, Unit no longer eligible for participation but have runout of prior allocations.    
</t>
        </r>
      </text>
    </comment>
    <comment ref="B36" authorId="0" shapeId="0" xr:uid="{981599A1-B212-426D-BBDD-720233358B96}">
      <text>
        <r>
          <rPr>
            <b/>
            <sz val="9"/>
            <color indexed="81"/>
            <rFont val="Tahoma"/>
            <family val="2"/>
          </rPr>
          <t>Becky Dzingeleski:</t>
        </r>
        <r>
          <rPr>
            <sz val="9"/>
            <color indexed="81"/>
            <rFont val="Tahoma"/>
            <family val="2"/>
          </rPr>
          <t xml:space="preserve">
Per FOD Unit is a CU of 14300</t>
        </r>
      </text>
    </comment>
    <comment ref="A40" authorId="0" shapeId="0" xr:uid="{05663604-56B0-4863-B9BE-E8C2CFA6BD1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A41" authorId="0" shapeId="0" xr:uid="{3881E45E-0A53-4EE2-8B26-5B205E04925B}">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8" authorId="0" shapeId="0" xr:uid="{FF145F72-2CC0-46E2-91F8-AE591B490E9A}">
      <text>
        <r>
          <rPr>
            <b/>
            <sz val="9"/>
            <color indexed="81"/>
            <rFont val="Tahoma"/>
            <family val="2"/>
          </rPr>
          <t>Becky Dzingeleski:</t>
        </r>
        <r>
          <rPr>
            <sz val="9"/>
            <color indexed="81"/>
            <rFont val="Tahoma"/>
            <family val="2"/>
          </rPr>
          <t xml:space="preserve">
Per FOD Unit is CU of 21525</t>
        </r>
      </text>
    </comment>
    <comment ref="B101" authorId="0" shapeId="0" xr:uid="{6DE2261B-DB81-42B0-AE13-883F3FF102D2}">
      <text>
        <r>
          <rPr>
            <b/>
            <sz val="9"/>
            <color indexed="81"/>
            <rFont val="Tahoma"/>
            <family val="2"/>
          </rPr>
          <t>Becky Dzingeleski:</t>
        </r>
        <r>
          <rPr>
            <sz val="9"/>
            <color indexed="81"/>
            <rFont val="Tahoma"/>
            <family val="2"/>
          </rPr>
          <t xml:space="preserve">
Inactive but still have runouts of prior allocations.</t>
        </r>
      </text>
    </comment>
    <comment ref="B118" authorId="0" shapeId="0" xr:uid="{4B7CEC61-E8A7-4094-A03B-D36C96B600C7}">
      <text>
        <r>
          <rPr>
            <b/>
            <sz val="9"/>
            <color indexed="81"/>
            <rFont val="Tahoma"/>
            <family val="2"/>
          </rPr>
          <t>Becky Dzingeleski:</t>
        </r>
        <r>
          <rPr>
            <sz val="9"/>
            <color indexed="81"/>
            <rFont val="Tahoma"/>
            <family val="2"/>
          </rPr>
          <t xml:space="preserve">
Inactive but still have runouts of prior allocations.</t>
        </r>
      </text>
    </comment>
    <comment ref="B148" authorId="0" shapeId="0" xr:uid="{07611A2B-9698-43D4-BA2E-C57E1B664CAF}">
      <text>
        <r>
          <rPr>
            <b/>
            <sz val="9"/>
            <color indexed="81"/>
            <rFont val="Tahoma"/>
            <family val="2"/>
          </rPr>
          <t>Becky Dzingeleski:</t>
        </r>
        <r>
          <rPr>
            <sz val="9"/>
            <color indexed="81"/>
            <rFont val="Tahoma"/>
            <family val="2"/>
          </rPr>
          <t xml:space="preserve">
Inactive but still have runouts of prior allocations.</t>
        </r>
      </text>
    </comment>
    <comment ref="B189" authorId="0" shapeId="0" xr:uid="{6B45212C-5883-4121-A299-CF25FB89D56F}">
      <text>
        <r>
          <rPr>
            <b/>
            <sz val="9"/>
            <color indexed="81"/>
            <rFont val="Tahoma"/>
            <family val="2"/>
          </rPr>
          <t>Becky Dzingeleski:</t>
        </r>
        <r>
          <rPr>
            <sz val="9"/>
            <color indexed="81"/>
            <rFont val="Tahoma"/>
            <family val="2"/>
          </rPr>
          <t xml:space="preserve">
Inactive but still have runouts of prior allocations.</t>
        </r>
      </text>
    </comment>
    <comment ref="B199" authorId="0" shapeId="0" xr:uid="{667F9D59-060E-4276-94A6-E5BB8F9E1B5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0" authorId="0" shapeId="0" xr:uid="{601B35BD-4749-46B5-B79C-94A5BB8969BB}">
      <text>
        <r>
          <rPr>
            <b/>
            <sz val="9"/>
            <color indexed="81"/>
            <rFont val="Tahoma"/>
            <family val="2"/>
          </rPr>
          <t>Becky Dzingeleski:</t>
        </r>
        <r>
          <rPr>
            <sz val="9"/>
            <color indexed="81"/>
            <rFont val="Tahoma"/>
            <family val="2"/>
          </rPr>
          <t xml:space="preserve">
Inactive but still have runouts of prior allocations.</t>
        </r>
      </text>
    </comment>
    <comment ref="B216" authorId="0" shapeId="0" xr:uid="{6AB90278-19FB-4D0F-9064-47C2DE5CCC80}">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0" authorId="0" shapeId="0" xr:uid="{5E7563BD-A2E0-4704-9F72-386A09411897}">
      <text>
        <r>
          <rPr>
            <b/>
            <sz val="9"/>
            <color indexed="81"/>
            <rFont val="Tahoma"/>
            <family val="2"/>
          </rPr>
          <t>Becky Dzingeleski:</t>
        </r>
        <r>
          <rPr>
            <sz val="9"/>
            <color indexed="81"/>
            <rFont val="Tahoma"/>
            <family val="2"/>
          </rPr>
          <t xml:space="preserve">
Inactive but still have runouts of prior allocations.</t>
        </r>
      </text>
    </comment>
    <comment ref="B307" authorId="0" shapeId="0" xr:uid="{1B682EE5-ECD9-40BB-84BA-E5FCEF43AE39}">
      <text>
        <r>
          <rPr>
            <b/>
            <sz val="9"/>
            <color indexed="81"/>
            <rFont val="Tahoma"/>
            <family val="2"/>
          </rPr>
          <t>Becky Dzingeleski:</t>
        </r>
        <r>
          <rPr>
            <sz val="9"/>
            <color indexed="81"/>
            <rFont val="Tahoma"/>
            <family val="2"/>
          </rPr>
          <t xml:space="preserve">
CU of 51000 per FOD. </t>
        </r>
      </text>
    </comment>
    <comment ref="B308" authorId="0" shapeId="0" xr:uid="{AF0F24D6-DC1B-4314-9177-31E8FBBBD98E}">
      <text>
        <r>
          <rPr>
            <b/>
            <sz val="9"/>
            <color indexed="81"/>
            <rFont val="Tahoma"/>
            <family val="2"/>
          </rPr>
          <t>Becky Dzingeleski:</t>
        </r>
        <r>
          <rPr>
            <sz val="9"/>
            <color indexed="81"/>
            <rFont val="Tahoma"/>
            <family val="2"/>
          </rPr>
          <t xml:space="preserve">
CU of 51000 per FOD. </t>
        </r>
      </text>
    </comment>
    <comment ref="B368" authorId="0" shapeId="0" xr:uid="{35FF2C7B-7767-43EF-99FF-77208B630A05}">
      <text>
        <r>
          <rPr>
            <b/>
            <sz val="9"/>
            <color indexed="81"/>
            <rFont val="Tahoma"/>
            <family val="2"/>
          </rPr>
          <t>Becky Dzingeleski:</t>
        </r>
        <r>
          <rPr>
            <sz val="9"/>
            <color indexed="81"/>
            <rFont val="Tahoma"/>
            <family val="2"/>
          </rPr>
          <t xml:space="preserve">
Inactive but still have runouts of prior allocations.</t>
        </r>
      </text>
    </comment>
    <comment ref="B413" authorId="0" shapeId="0" xr:uid="{26A48151-AEF2-4672-82EB-025EE5606596}">
      <text>
        <r>
          <rPr>
            <b/>
            <sz val="9"/>
            <color indexed="81"/>
            <rFont val="Tahoma"/>
            <family val="2"/>
          </rPr>
          <t>Becky Dzingeleski:</t>
        </r>
        <r>
          <rPr>
            <sz val="9"/>
            <color indexed="81"/>
            <rFont val="Tahoma"/>
            <family val="2"/>
          </rPr>
          <t xml:space="preserve">
Inactive but still have runouts of prior allocations.</t>
        </r>
      </text>
    </comment>
    <comment ref="B475" authorId="0" shapeId="0" xr:uid="{136650F3-1DB0-4CD6-B600-32A436AC6F78}">
      <text>
        <r>
          <rPr>
            <b/>
            <sz val="9"/>
            <color indexed="81"/>
            <rFont val="Tahoma"/>
            <family val="2"/>
          </rPr>
          <t>Becky Dzingeleski:</t>
        </r>
        <r>
          <rPr>
            <sz val="9"/>
            <color indexed="81"/>
            <rFont val="Tahoma"/>
            <family val="2"/>
          </rPr>
          <t xml:space="preserve">
Inactive but still have runouts of prior allocations.</t>
        </r>
      </text>
    </comment>
    <comment ref="B476" authorId="0" shapeId="0" xr:uid="{01B9E416-10CC-4F67-BA98-B5494FA1E996}">
      <text>
        <r>
          <rPr>
            <b/>
            <sz val="9"/>
            <color indexed="81"/>
            <rFont val="Tahoma"/>
            <family val="2"/>
          </rPr>
          <t>Becky Dzingeleski:</t>
        </r>
        <r>
          <rPr>
            <sz val="9"/>
            <color indexed="81"/>
            <rFont val="Tahoma"/>
            <family val="2"/>
          </rPr>
          <t xml:space="preserve">
Inactive but still have runouts of prior allocations.</t>
        </r>
      </text>
    </comment>
    <comment ref="B515" authorId="0" shapeId="0" xr:uid="{00F5BB4B-D055-48B3-A26D-06951B83AE11}">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16" authorId="0" shapeId="0" xr:uid="{1CCFAE03-C0C3-4DF6-85FF-6B13D1776ECA}">
      <text>
        <r>
          <rPr>
            <b/>
            <sz val="9"/>
            <color indexed="81"/>
            <rFont val="Tahoma"/>
            <family val="2"/>
          </rPr>
          <t>Becky Dzingeleski:</t>
        </r>
        <r>
          <rPr>
            <sz val="9"/>
            <color indexed="81"/>
            <rFont val="Tahoma"/>
            <family val="2"/>
          </rPr>
          <t xml:space="preserve">
Per FOD is a new Unit.  Contributions began in 2018</t>
        </r>
      </text>
    </comment>
    <comment ref="B531" authorId="0" shapeId="0" xr:uid="{0BD8D8D2-4EBE-467F-A5E9-D5F77E2EB690}">
      <text>
        <r>
          <rPr>
            <b/>
            <sz val="9"/>
            <color indexed="81"/>
            <rFont val="Tahoma"/>
            <family val="2"/>
          </rPr>
          <t>Becky Dzingeleski:</t>
        </r>
        <r>
          <rPr>
            <sz val="9"/>
            <color indexed="81"/>
            <rFont val="Tahoma"/>
            <family val="2"/>
          </rPr>
          <t xml:space="preserve">
Inactive but still have runouts of prior allocations.</t>
        </r>
      </text>
    </comment>
    <comment ref="B566" authorId="0" shapeId="0" xr:uid="{0E2BDDDA-ED82-43D3-9F05-61BC6209090B}">
      <text>
        <r>
          <rPr>
            <b/>
            <sz val="9"/>
            <color indexed="81"/>
            <rFont val="Tahoma"/>
            <family val="2"/>
          </rPr>
          <t>Becky Dzingeleski:</t>
        </r>
        <r>
          <rPr>
            <sz val="9"/>
            <color indexed="81"/>
            <rFont val="Tahoma"/>
            <family val="2"/>
          </rPr>
          <t xml:space="preserve">
Inactive but still have runouts of prior allocations.</t>
        </r>
      </text>
    </comment>
    <comment ref="B578" authorId="0" shapeId="0" xr:uid="{4A400CCB-BBF0-43D9-B26F-F434B37080A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9" authorId="0" shapeId="0" xr:uid="{FB4D8256-8689-4FA6-938A-10520716B896}">
      <text>
        <r>
          <rPr>
            <b/>
            <sz val="9"/>
            <color indexed="81"/>
            <rFont val="Tahoma"/>
            <family val="2"/>
          </rPr>
          <t>Becky Dzingeleski:</t>
        </r>
        <r>
          <rPr>
            <sz val="9"/>
            <color indexed="81"/>
            <rFont val="Tahoma"/>
            <family val="2"/>
          </rPr>
          <t xml:space="preserve">
Per FOD this Unit merged with HEALTH &amp; HUMAN SVCS (12220)</t>
        </r>
      </text>
    </comment>
    <comment ref="B580" authorId="0" shapeId="0" xr:uid="{70D66631-9208-4587-8701-679F3C5BEB5A}">
      <text>
        <r>
          <rPr>
            <b/>
            <sz val="9"/>
            <color indexed="81"/>
            <rFont val="Tahoma"/>
            <family val="2"/>
          </rPr>
          <t>Becky Dzingeleski:</t>
        </r>
        <r>
          <rPr>
            <sz val="9"/>
            <color indexed="81"/>
            <rFont val="Tahoma"/>
            <family val="2"/>
          </rPr>
          <t xml:space="preserve">
Per FOD Unit is a CU of 14300</t>
        </r>
      </text>
    </comment>
    <comment ref="B596" authorId="0" shapeId="0" xr:uid="{4AED4AB0-0D6D-45DA-8F90-4258B4062E00}">
      <text>
        <r>
          <rPr>
            <b/>
            <sz val="9"/>
            <color indexed="81"/>
            <rFont val="Tahoma"/>
            <family val="2"/>
          </rPr>
          <t>Becky Dzingeleski:</t>
        </r>
        <r>
          <rPr>
            <sz val="9"/>
            <color indexed="81"/>
            <rFont val="Tahoma"/>
            <family val="2"/>
          </rPr>
          <t xml:space="preserve">
Per FOD Unit is CU of 21525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626FBEC4-B0FA-4D0E-A219-9215F0AD8E27}">
      <text>
        <r>
          <rPr>
            <b/>
            <sz val="9"/>
            <color indexed="81"/>
            <rFont val="Tahoma"/>
            <family val="2"/>
          </rPr>
          <t>Becky Dzingeleski:</t>
        </r>
        <r>
          <rPr>
            <sz val="9"/>
            <color indexed="81"/>
            <rFont val="Tahoma"/>
            <family val="2"/>
          </rPr>
          <t xml:space="preserve">
Per FOD is a new Unit.  Contributions began in 2018</t>
        </r>
      </text>
    </comment>
    <comment ref="B24" authorId="0" shapeId="0" xr:uid="{5A4F65E1-114E-4358-9188-8F2B01EC8EA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2CEBCA6F-BEEB-46A0-8249-CC045CF2DD8B}">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2FAEDB3C-9E85-4A96-A673-D0AD879B35CE}">
      <text>
        <r>
          <rPr>
            <b/>
            <sz val="9"/>
            <color indexed="81"/>
            <rFont val="Tahoma"/>
            <family val="2"/>
          </rPr>
          <t>Becky Dzingeleski:</t>
        </r>
        <r>
          <rPr>
            <sz val="9"/>
            <color indexed="81"/>
            <rFont val="Tahoma"/>
            <family val="2"/>
          </rPr>
          <t xml:space="preserve">
component unit of 14300 per FOD</t>
        </r>
      </text>
    </comment>
    <comment ref="B36" authorId="0" shapeId="0" xr:uid="{8C2E36AA-0C02-4CE0-AE23-ED159A8B92D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1F38A739-791A-419D-8BBE-BC9708E608C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10A1807E-8ABD-4F52-BA0C-8F91E89973C8}">
      <text>
        <r>
          <rPr>
            <b/>
            <sz val="9"/>
            <color indexed="81"/>
            <rFont val="Tahoma"/>
            <family val="2"/>
          </rPr>
          <t>Becky Dzingeleski:</t>
        </r>
        <r>
          <rPr>
            <sz val="9"/>
            <color indexed="81"/>
            <rFont val="Tahoma"/>
            <family val="2"/>
          </rPr>
          <t xml:space="preserve">
per FOD, unit is a CU of 21525</t>
        </r>
      </text>
    </comment>
    <comment ref="B97" authorId="0" shapeId="0" xr:uid="{C0F2F495-9A7F-46DE-A6DF-FE97A6C61DEC}">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46D3B712-426C-42D3-94DC-376480AFB9CE}">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4BCD9748-FCC6-4E99-BA57-29A0B14F755B}">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7A3DAA24-0884-4564-8C07-13F76BFE708E}">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1181B7DC-7E4A-4993-80ED-9D277872ED7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12CE8862-D7F2-45B3-8F3A-51BC055AEBD4}">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69A6E5A-DF3A-43C6-93AD-1E591DD3C3A3}">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52A29EED-1B44-4A39-92F3-098BCDE7B799}">
      <text>
        <r>
          <rPr>
            <b/>
            <sz val="9"/>
            <color indexed="81"/>
            <rFont val="Tahoma"/>
            <family val="2"/>
          </rPr>
          <t>Becky Dzingeleski:</t>
        </r>
        <r>
          <rPr>
            <sz val="9"/>
            <color indexed="81"/>
            <rFont val="Tahoma"/>
            <family val="2"/>
          </rPr>
          <t xml:space="preserve">
Inactive but still have runouts of prior allocations.</t>
        </r>
      </text>
    </comment>
    <comment ref="B305" authorId="0" shapeId="0" xr:uid="{C3F142C1-F318-402D-BAC6-7D62D6631981}">
      <text>
        <r>
          <rPr>
            <b/>
            <sz val="9"/>
            <color indexed="81"/>
            <rFont val="Tahoma"/>
            <family val="2"/>
          </rPr>
          <t>Becky Dzingeleski:</t>
        </r>
        <r>
          <rPr>
            <sz val="9"/>
            <color indexed="81"/>
            <rFont val="Tahoma"/>
            <family val="2"/>
          </rPr>
          <t xml:space="preserve">
CU of 51000 per FOD.  Amts from CU Contributions workbook</t>
        </r>
      </text>
    </comment>
    <comment ref="B306" authorId="0" shapeId="0" xr:uid="{71E7E5DB-A007-471E-905B-410DD3FAFB9E}">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A9B6CEE5-8AF8-4F1A-983D-71A96FD3CFCB}">
      <text>
        <r>
          <rPr>
            <b/>
            <sz val="9"/>
            <color indexed="81"/>
            <rFont val="Tahoma"/>
            <family val="2"/>
          </rPr>
          <t>Becky Dzingeleski:</t>
        </r>
        <r>
          <rPr>
            <sz val="9"/>
            <color indexed="81"/>
            <rFont val="Tahoma"/>
            <family val="2"/>
          </rPr>
          <t xml:space="preserve">
Per FOD is a new Unit.  Contributions began in 2018</t>
        </r>
      </text>
    </comment>
    <comment ref="B23" authorId="0" shapeId="0" xr:uid="{B798FC0B-C228-4048-A68B-E9A515A25DE5}">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A5EA6F1F-7C39-446B-8B84-F9D11BF2A1C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A560006F-8250-4A7E-A3D5-1E1500FA84B4}">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9952E668-2B2E-4639-B058-8BD64255EDCA}">
      <text>
        <r>
          <rPr>
            <b/>
            <sz val="9"/>
            <color indexed="81"/>
            <rFont val="Tahoma"/>
            <family val="2"/>
          </rPr>
          <t>Becky Dzingeleski:</t>
        </r>
        <r>
          <rPr>
            <sz val="9"/>
            <color indexed="81"/>
            <rFont val="Tahoma"/>
            <family val="2"/>
          </rPr>
          <t xml:space="preserve">
component unit of 14300 per FOD</t>
        </r>
      </text>
    </comment>
    <comment ref="B36" authorId="0" shapeId="0" xr:uid="{247AE788-A289-41DF-9715-41694E9A84C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CE4A6F05-1C50-4B9E-9354-E5F67E8B01B6}">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CCCCEDC8-0BED-4036-9C5C-E40F4F767C39}">
      <text>
        <r>
          <rPr>
            <b/>
            <sz val="9"/>
            <color indexed="81"/>
            <rFont val="Tahoma"/>
            <family val="2"/>
          </rPr>
          <t>Becky Dzingeleski:</t>
        </r>
        <r>
          <rPr>
            <sz val="9"/>
            <color indexed="81"/>
            <rFont val="Tahoma"/>
            <family val="2"/>
          </rPr>
          <t xml:space="preserve">
per FOD, unit is a CU of 21525</t>
        </r>
      </text>
    </comment>
    <comment ref="B97" authorId="0" shapeId="0" xr:uid="{27F4DB6A-AFCD-43F6-ACED-74DF943724F8}">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87BC1C94-6BD2-419E-9D67-4163D5120689}">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114822F9-3188-4382-AB29-2C5777BBDB28}">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C53CFB49-E322-48AF-BC5A-9474195DAE12}">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5ADDCD47-8CCA-40BF-B8CF-552082850EC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0CB71F57-14FC-49B5-9B00-0088D163356A}">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B1F73345-0808-491A-BAAD-569119C3FE1A}">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61BC45D4-CC33-48F2-8E18-E88472238F19}">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FE4626F0-7958-40A4-8E0F-BCAA3FFB2B4E}">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6778DC32-3048-4C82-B21E-E6D72B789E0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0586CA38-5E8A-422E-AC31-689EC962A4A1}">
      <text>
        <r>
          <rPr>
            <b/>
            <sz val="9"/>
            <color indexed="81"/>
            <rFont val="Tahoma"/>
            <family val="2"/>
          </rPr>
          <t>Becky Dzingeleski:</t>
        </r>
        <r>
          <rPr>
            <sz val="9"/>
            <color indexed="81"/>
            <rFont val="Tahoma"/>
            <family val="2"/>
          </rPr>
          <t xml:space="preserve">
Per FOD is a new Unit.  Contributions began in 2018</t>
        </r>
      </text>
    </comment>
    <comment ref="B23" authorId="0" shapeId="0" xr:uid="{55F3FDC0-C8B5-4D83-B124-D69612119062}">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1E3340E8-7A3E-4B4E-A900-61739C621C26}">
      <text>
        <r>
          <rPr>
            <b/>
            <sz val="9"/>
            <color indexed="81"/>
            <rFont val="Tahoma"/>
            <family val="2"/>
          </rPr>
          <t>Becky Dzingeleski:</t>
        </r>
        <r>
          <rPr>
            <sz val="9"/>
            <color indexed="81"/>
            <rFont val="Tahoma"/>
            <family val="2"/>
          </rPr>
          <t xml:space="preserve">
per FOD this unit includes DEPARTMENT OF HEALTH SERVICES (12200)
       </t>
        </r>
      </text>
    </comment>
    <comment ref="B30" authorId="0" shapeId="0" xr:uid="{187DBE99-AA07-487A-BC54-AF3E0CC9954A}">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0FEF2969-FB59-4D9F-9EDA-996FC4F056B6}">
      <text>
        <r>
          <rPr>
            <b/>
            <sz val="9"/>
            <color indexed="81"/>
            <rFont val="Tahoma"/>
            <family val="2"/>
          </rPr>
          <t>Becky Dzingeleski:</t>
        </r>
        <r>
          <rPr>
            <sz val="9"/>
            <color indexed="81"/>
            <rFont val="Tahoma"/>
            <family val="2"/>
          </rPr>
          <t xml:space="preserve">
Per FOD, Unit is a CU of 14300
</t>
        </r>
      </text>
    </comment>
    <comment ref="B36" authorId="0" shapeId="0" xr:uid="{F672754F-56C5-4277-8F51-7C3B2670323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7" authorId="0" shapeId="0" xr:uid="{7D1D403B-96CD-46E7-8B95-075AE159F7CC}">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0F898ED6-9C9C-4B3E-9F87-F8D56C9FF608}">
      <text>
        <r>
          <rPr>
            <b/>
            <sz val="9"/>
            <color indexed="81"/>
            <rFont val="Tahoma"/>
            <family val="2"/>
          </rPr>
          <t>Becky Dzingeleski:</t>
        </r>
        <r>
          <rPr>
            <sz val="9"/>
            <color indexed="81"/>
            <rFont val="Tahoma"/>
            <family val="2"/>
          </rPr>
          <t xml:space="preserve">
Per FOD, Unit is CU of 21525
</t>
        </r>
      </text>
    </comment>
    <comment ref="B97" authorId="0" shapeId="0" xr:uid="{B97E01E0-C647-41B1-B45A-70AF0F33D911}">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2372AB81-1DAA-4A8A-AB74-AFFDFCF42473}">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73E8FC78-7744-4D57-9C4E-26CED51A86D4}">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89664482-04F5-4785-9341-D6ED14A13ABD}">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B4823C88-90E9-4E02-90FA-120D6F2718C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610D9B5A-C876-4E85-B305-BC6B9A186F26}">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5B29546-DFA9-45A0-84A1-99222AADEE5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E36569D8-6844-4BAA-8FB9-7A629058AA11}">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AAEBBA6C-5625-44EC-903F-75BAC3B1406D}">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F72AD7D3-A33E-4822-A463-E68AF384D3E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sharedStrings.xml><?xml version="1.0" encoding="utf-8"?>
<sst xmlns="http://schemas.openxmlformats.org/spreadsheetml/2006/main" count="6796" uniqueCount="570">
  <si>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</si>
  <si>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</si>
  <si>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</si>
  <si>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</si>
  <si>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</si>
  <si>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</si>
  <si>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</si>
  <si>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</si>
  <si>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</si>
  <si>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</si>
  <si>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</si>
  <si>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</si>
  <si>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</si>
  <si>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</si>
  <si>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</si>
  <si>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</si>
  <si>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</si>
  <si>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</si>
  <si>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</si>
  <si>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</si>
  <si>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</si>
  <si>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</si>
  <si>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</si>
  <si>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</si>
  <si>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</si>
  <si>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</si>
  <si>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</si>
  <si>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</si>
  <si>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</si>
  <si>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</si>
  <si>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</si>
  <si>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</si>
  <si>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</si>
  <si>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</si>
  <si>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</si>
  <si>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</si>
  <si>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</si>
  <si>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</si>
  <si>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</si>
  <si>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</si>
  <si>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</si>
  <si>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</si>
  <si>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</si>
  <si>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</si>
  <si>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</si>
  <si>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</si>
  <si>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</si>
  <si>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</si>
  <si>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</si>
  <si>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</si>
  <si>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</si>
  <si>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</si>
  <si>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</si>
  <si>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</si>
  <si>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</si>
  <si>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</si>
  <si>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</si>
  <si>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</si>
  <si>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</si>
  <si>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</si>
  <si>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</si>
  <si>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</si>
  <si>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</si>
  <si>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</si>
  <si>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</si>
  <si>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</si>
  <si>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</si>
  <si>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</si>
  <si>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</si>
  <si>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</si>
  <si>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</si>
  <si>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</si>
  <si>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</si>
  <si>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</si>
  <si>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</si>
  <si>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</si>
  <si>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</si>
  <si>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</si>
  <si>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</si>
  <si>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</si>
  <si>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</si>
  <si>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</si>
  <si>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</si>
  <si>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</si>
  <si>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</si>
  <si>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</si>
  <si>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</si>
  <si>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</si>
  <si>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</si>
  <si>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</si>
  <si>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</si>
  <si>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</si>
  <si>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</si>
  <si>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</si>
  <si>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</si>
  <si>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</si>
  <si>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</si>
  <si>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</si>
  <si>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</si>
  <si>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</si>
  <si>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</si>
  <si>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</si>
  <si>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</si>
  <si>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</si>
  <si>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</si>
  <si>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</si>
  <si>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</si>
  <si>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</si>
  <si>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</si>
  <si>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</si>
  <si>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</si>
  <si>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</si>
  <si>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</si>
  <si>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</si>
  <si>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</si>
  <si>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</si>
  <si>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</si>
  <si>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</si>
  <si>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</si>
  <si>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</si>
  <si>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</si>
  <si>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</si>
  <si>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</si>
  <si>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</si>
  <si>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</si>
  <si>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</si>
  <si>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</si>
  <si>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</si>
  <si>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</si>
  <si>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</si>
  <si>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</si>
  <si>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</si>
  <si>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</si>
  <si>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</si>
  <si>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</si>
  <si>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</si>
  <si>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</si>
  <si>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</si>
  <si>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</si>
  <si>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</si>
  <si>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</si>
  <si>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</si>
  <si>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</si>
  <si>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</si>
  <si>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</si>
  <si>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</si>
  <si>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</si>
  <si>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</si>
  <si>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</si>
  <si>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</si>
  <si>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</si>
  <si>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</si>
  <si>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</si>
  <si>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</si>
  <si>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</si>
  <si>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</si>
  <si>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</si>
  <si>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</si>
  <si>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</si>
  <si>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</si>
  <si>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</si>
  <si>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</si>
  <si>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</si>
  <si>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</si>
  <si>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</si>
  <si>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</si>
  <si>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</si>
  <si>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</si>
  <si>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</si>
  <si>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</si>
  <si>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</si>
  <si>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</si>
  <si>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</si>
  <si>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</si>
  <si>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</si>
  <si>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</si>
  <si>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</si>
  <si>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</si>
  <si>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</si>
  <si>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</si>
  <si>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</si>
  <si>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</si>
  <si>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</si>
  <si>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</si>
  <si>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</si>
  <si>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</si>
  <si>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</si>
  <si>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</si>
  <si>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</si>
  <si>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</si>
  <si>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</si>
  <si>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</si>
  <si>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</si>
  <si>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</si>
  <si>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</si>
  <si>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</si>
  <si>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</si>
  <si>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</si>
  <si>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</si>
  <si>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</si>
  <si>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</si>
  <si>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</si>
  <si>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</si>
  <si>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</si>
  <si>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</si>
  <si>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</si>
  <si>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</si>
  <si>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</si>
  <si>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</si>
  <si>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</si>
  <si>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</si>
  <si>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</si>
  <si>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</si>
  <si>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</si>
  <si>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</si>
  <si>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</si>
  <si>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</si>
  <si>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</si>
  <si>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</si>
  <si>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</si>
  <si>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</si>
  <si>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</si>
  <si>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</si>
  <si>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</si>
  <si>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</si>
  <si>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</si>
  <si>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</si>
  <si>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</si>
  <si>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</si>
  <si>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</si>
  <si>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</si>
  <si>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</si>
  <si>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</si>
  <si>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</si>
  <si>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</si>
  <si>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</si>
  <si>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</si>
  <si>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</si>
  <si>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</si>
  <si>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</si>
  <si>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</si>
  <si>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</si>
  <si>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</si>
  <si>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</si>
  <si>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</si>
  <si>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</si>
  <si>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</si>
  <si>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</si>
  <si>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</si>
  <si>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</si>
  <si>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</si>
  <si>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</si>
  <si>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</si>
  <si>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</si>
  <si>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</si>
  <si>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</si>
  <si>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</si>
  <si>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</si>
  <si>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</si>
  <si>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</si>
  <si>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</si>
  <si>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</si>
  <si>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</si>
  <si>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</si>
  <si>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</si>
  <si>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</si>
  <si>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</si>
  <si>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</si>
  <si>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</si>
  <si>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</si>
  <si>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</si>
  <si>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</si>
  <si>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</si>
  <si>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</si>
  <si>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</si>
  <si>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</si>
  <si>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</si>
  <si>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</si>
  <si>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</si>
  <si>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</si>
  <si>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</si>
  <si>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</si>
  <si>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</si>
  <si>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</si>
  <si>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</si>
  <si>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</si>
  <si>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</si>
  <si>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</si>
  <si>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</si>
  <si>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</si>
  <si>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</si>
  <si>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</si>
  <si>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</si>
  <si>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</si>
  <si>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</si>
  <si>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</si>
  <si>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</si>
  <si>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</si>
  <si>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</si>
  <si>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</si>
  <si>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</si>
  <si>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</si>
  <si>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</si>
  <si>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</si>
  <si>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</si>
  <si>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</si>
  <si>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</si>
  <si>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</si>
  <si>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</si>
  <si>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</si>
  <si>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</si>
  <si>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</si>
  <si>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</si>
  <si>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</si>
  <si>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</si>
  <si>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GASB 68 Accounting Template – TSERS</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</si>
  <si>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</si>
  <si>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</si>
  <si>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</si>
  <si>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</si>
  <si>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</si>
  <si>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</si>
  <si>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</si>
  <si>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</si>
  <si>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</si>
  <si>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</si>
  <si>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</si>
  <si>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</si>
  <si>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</si>
  <si>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</si>
  <si>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</si>
  <si>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</si>
  <si>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</si>
  <si>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</si>
  <si>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</si>
  <si>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</si>
  <si>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</si>
  <si>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</si>
  <si>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</si>
  <si>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</si>
  <si>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</si>
  <si>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</si>
  <si>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</si>
  <si>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</si>
  <si>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</si>
  <si>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</si>
  <si>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</si>
  <si>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</si>
  <si>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</si>
  <si>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</si>
  <si>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</si>
  <si>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</si>
  <si>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</si>
  <si>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</si>
  <si>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</si>
  <si>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</si>
  <si>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</si>
  <si>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</si>
  <si>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</si>
  <si>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</si>
  <si>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</si>
  <si>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</si>
  <si>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</si>
  <si>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</si>
  <si>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</si>
  <si>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</si>
  <si>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</si>
  <si>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</si>
  <si>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</si>
  <si>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</si>
  <si>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</si>
  <si>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</si>
  <si>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</si>
  <si>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</si>
  <si>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</si>
  <si>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</si>
  <si>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</si>
  <si>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</si>
  <si>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</si>
  <si>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</si>
  <si>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</si>
  <si>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</si>
  <si>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</si>
  <si>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</si>
  <si>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</si>
  <si>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</si>
  <si>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</si>
  <si>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</si>
  <si>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</si>
  <si>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</si>
  <si>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</si>
  <si>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</si>
  <si>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</si>
  <si>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</si>
  <si>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</si>
  <si>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</si>
  <si>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</si>
  <si>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</si>
  <si>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</si>
  <si>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</si>
  <si>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</si>
  <si>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</si>
  <si>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</si>
  <si>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</si>
  <si>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</si>
  <si>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</si>
  <si>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</si>
  <si>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</si>
  <si>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</si>
  <si>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</si>
  <si>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</si>
  <si>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</si>
  <si>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</si>
  <si>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</si>
  <si>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</si>
  <si>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</si>
  <si>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</si>
  <si>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</si>
  <si>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</si>
  <si>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</si>
  <si>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Measurement date 06/30/2017</t>
  </si>
  <si>
    <t>Unit's share of collective pension expense</t>
  </si>
  <si>
    <t>Pension expense resulting from difference between ORBIT system contributions and what was recorded as a deferred outflow in the prior year</t>
  </si>
  <si>
    <t>Tables for Disclosure</t>
  </si>
  <si>
    <t>Recognition period - 4.00 years</t>
  </si>
  <si>
    <t>Measurement date 06/30/2016</t>
  </si>
  <si>
    <t>Recognition period - 4.49 years</t>
  </si>
  <si>
    <t>NO AGENCY CHOSEN</t>
  </si>
  <si>
    <t>N/A</t>
  </si>
  <si>
    <t>Measurement date 06/30/2018</t>
  </si>
  <si>
    <t>Net Difference Between Projected and Actual Investment Earnings on Plan Investments</t>
  </si>
  <si>
    <t>NC DEPARTMENT OF MILITARY &amp; VETERANS AFFAIRS</t>
  </si>
  <si>
    <t>NC DEPT OF ENVIRONMENTAL QUALITY</t>
  </si>
  <si>
    <t>DEPARTMENT OF HEALTH SERVICES</t>
  </si>
  <si>
    <t>HEALTH AND HUMAN SVCS</t>
  </si>
  <si>
    <t>NC BRD OF EXAMINERS OF PRACTICING PSYCOLOGISTS</t>
  </si>
  <si>
    <t>GRANVILLE COUNTY PUBLIC SCHOOLS</t>
  </si>
  <si>
    <t>LEE COUNTY BOARD OF EDUCATION</t>
  </si>
  <si>
    <r>
      <t xml:space="preserve">This template automatically generates the GASB 68 journal entries (14th period)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</si>
  <si>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FY 2018 (Measurement Year) Total Contributions</t>
  </si>
  <si>
    <t>8% Sensitivity</t>
  </si>
  <si>
    <t xml:space="preserve"> </t>
  </si>
  <si>
    <t>Current Discount Rate (7.00%)</t>
  </si>
  <si>
    <t>12200M</t>
  </si>
  <si>
    <t>12220M</t>
  </si>
  <si>
    <t>HEALTH AND HUMAN SVCS merged with 12200</t>
  </si>
  <si>
    <t>STATE DIVISION OF HEALTH SERVICES merged with Health &amp; Human Services</t>
  </si>
  <si>
    <t>HEALTH &amp; HUMAN SVCS includes State Division of Health Services</t>
  </si>
  <si>
    <t>HEALTH &amp; HUMAN SVCS  State Division of Health Services merged</t>
  </si>
  <si>
    <t>DEPARTMENT OF HEALTH SERVICES merged with Health and Human Services</t>
  </si>
  <si>
    <t>DOWNTOWN MIDDLE (inactive)</t>
  </si>
  <si>
    <t>KENNEDY CHARTER (inactive)</t>
  </si>
  <si>
    <t>PACE ACADEMY (inactive)</t>
  </si>
  <si>
    <t>CAPE LOOKOUT MARINE SCIENCE H.S. (inactive)</t>
  </si>
  <si>
    <t>SEGS ACADEMY (inactive)</t>
  </si>
  <si>
    <t>KINSTON CHARTER ACADEMY (inactive)</t>
  </si>
  <si>
    <t xml:space="preserve">HEALTH &amp; HUMAN SVCS </t>
  </si>
  <si>
    <t>HEALTH AND HUMAN SVCS includes Department of Health Services</t>
  </si>
  <si>
    <t>6% Sensitivity*</t>
  </si>
  <si>
    <t>*  Calculated by SLGFD based on allocation percentage and NPL in valuation report.</t>
  </si>
  <si>
    <t>Tab</t>
  </si>
  <si>
    <t>Location</t>
  </si>
  <si>
    <t>Update/Task</t>
  </si>
  <si>
    <t>NOTES</t>
  </si>
  <si>
    <t>Info</t>
  </si>
  <si>
    <t>Unhide rows and columns</t>
  </si>
  <si>
    <t>A3</t>
  </si>
  <si>
    <t>CY</t>
  </si>
  <si>
    <t>A60</t>
  </si>
  <si>
    <t>JE Template</t>
  </si>
  <si>
    <t>Tab Name</t>
  </si>
  <si>
    <t>update for current year</t>
  </si>
  <si>
    <t>B6</t>
  </si>
  <si>
    <t>manually key correct dates</t>
  </si>
  <si>
    <t>This should by FY CY …ending June 30, PY</t>
  </si>
  <si>
    <t>This should by CY</t>
  </si>
  <si>
    <t>This should be CY-1</t>
  </si>
  <si>
    <t>This should be the CY</t>
  </si>
  <si>
    <t>F58</t>
  </si>
  <si>
    <t>Current discount rate from the Actuary</t>
  </si>
  <si>
    <t>E58</t>
  </si>
  <si>
    <t>Current discount rate from the Actuary -1%</t>
  </si>
  <si>
    <t>G58</t>
  </si>
  <si>
    <t>Current discount rate from the Actuary+ 1%</t>
  </si>
  <si>
    <t>E59</t>
  </si>
  <si>
    <t>G59</t>
  </si>
  <si>
    <t>SUMMARY</t>
  </si>
  <si>
    <t>A1</t>
  </si>
  <si>
    <t>Copy the most recent sheet and name it the next year</t>
  </si>
  <si>
    <t>C2</t>
  </si>
  <si>
    <t>This should be the PY</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</si>
  <si>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</si>
  <si>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</si>
  <si>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</si>
  <si>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</si>
  <si>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</si>
  <si>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</si>
  <si>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B14</t>
  </si>
  <si>
    <t>A24</t>
  </si>
  <si>
    <t>B15</t>
  </si>
  <si>
    <t>B20</t>
  </si>
  <si>
    <t>Add CY tab for Summary, PY tab for TSERS Contributions and replace Deferred Amort MD with PY info</t>
  </si>
  <si>
    <t>TSERS Contributions</t>
  </si>
  <si>
    <t>Totals</t>
  </si>
  <si>
    <t>Check Totals</t>
  </si>
  <si>
    <t>FY 2019 (Measurement Year) Total Contributions</t>
  </si>
  <si>
    <t>Comes from Section 8 of  actuarial valuation</t>
  </si>
  <si>
    <t xml:space="preserve">Current Discount Rate </t>
  </si>
  <si>
    <t xml:space="preserve">1% Decrease </t>
  </si>
  <si>
    <t>1% Increase</t>
  </si>
  <si>
    <t>This should be the CY or CY+1?????</t>
  </si>
  <si>
    <t>DO NOT ADD COLUMNS IN ANY SPREADSHEET WITHIN THE CURRENT DATA - WILL AFFECT THE VLOOKUP FORMULAS</t>
  </si>
  <si>
    <t>Current year ending date</t>
  </si>
  <si>
    <t>updates years in the Deferred Amort Tab</t>
  </si>
  <si>
    <t>Deferred Amort</t>
  </si>
  <si>
    <t>Check</t>
  </si>
  <si>
    <t>NORTH CAROLINA INNOVATIVE SCHOOL DISTRICT</t>
  </si>
  <si>
    <t>Copy most recent sheet and rename it the CY, drop in numbers from OA when report available</t>
  </si>
  <si>
    <t>Comes from OSA</t>
  </si>
  <si>
    <t>zeros</t>
  </si>
  <si>
    <t>Appendix C Total</t>
  </si>
  <si>
    <t>Appendix C Exp</t>
  </si>
  <si>
    <t>Off</t>
  </si>
  <si>
    <t>Appendix C Inv</t>
  </si>
  <si>
    <t>Appendix C Assums</t>
  </si>
  <si>
    <t>DISCOVERY CHARTER</t>
  </si>
  <si>
    <t>UNC-SYSTEM OFFICE</t>
  </si>
  <si>
    <t>NASH COUNTY PUBLIC SCHOOLS</t>
  </si>
  <si>
    <t>HIGHWAY - ADMINISTRATIVE</t>
  </si>
  <si>
    <t>Measurement date 6/30/2021</t>
  </si>
  <si>
    <t>Measurement date 6/30/2020</t>
  </si>
  <si>
    <t xml:space="preserve">Note - If you are unable to see the 7 different tabs in this workbook </t>
  </si>
  <si>
    <t>2022 Summary - CY</t>
  </si>
  <si>
    <t>TSERS Contributions FY 2020</t>
  </si>
  <si>
    <t>Measurement date 6/30/2019</t>
  </si>
  <si>
    <t>DAVIDSON-DAVIE COMMUNITY COLLEGE</t>
  </si>
  <si>
    <t>ALAMANCE COMMUNITY SCHOOL</t>
  </si>
  <si>
    <t xml:space="preserve">                             -  </t>
  </si>
  <si>
    <t>Non 2021 participation</t>
  </si>
  <si>
    <t xml:space="preserve">GRANDFATHER ACADAMY </t>
  </si>
  <si>
    <t>FY 2021 (Measurement Year) Total Contributions</t>
  </si>
  <si>
    <t>5.5% Sensitivity*</t>
  </si>
  <si>
    <t>7.5% Sensitivity</t>
  </si>
  <si>
    <t>FY 2020 (Measurement Year) Total Contributions</t>
  </si>
  <si>
    <t>FY 06/30/22</t>
  </si>
  <si>
    <t>ALAMANCE COMMUNITY SCHOOLS</t>
  </si>
  <si>
    <t>1% Increase (7.50%)</t>
  </si>
  <si>
    <t>1% Decrease (5.50%)</t>
  </si>
  <si>
    <t>Step 2 - In cell C22, enter the amount of deferred outflow you recorded in FY 2021 for TSERS contributions made subsequent to the measurement period (July 1, 2020 through June 30, 2021)</t>
  </si>
  <si>
    <t>Step 3 - In cell C24, enter your employer contributions made for the period of July 1, 2021 through the date of your fiscal year end.</t>
  </si>
  <si>
    <t xml:space="preserve">STATE BOARD OF EXAMINERS FOR ELECTRICAL CONTRACTORS </t>
  </si>
  <si>
    <t>STATE BOARD OF EXAMINERS OF ELECTRICAL CONTRACTORS</t>
  </si>
  <si>
    <t>STATE BOARD OF EXAMINERS FOR ELECTRICAL CONTRACTORS</t>
  </si>
  <si>
    <t>NC CEMETERY COMMISSION</t>
  </si>
  <si>
    <t>NC REAL ESTATE COMMISSION</t>
  </si>
  <si>
    <r>
      <t>Fiscal Year Ended June 30, 20</t>
    </r>
    <r>
      <rPr>
        <sz val="10"/>
        <color rgb="FFFF0000"/>
        <rFont val="Arial"/>
        <family val="2"/>
      </rPr>
      <t>23</t>
    </r>
  </si>
  <si>
    <t>(Info, JE Template, 2023 Summary, 2022 Summary, 2021 Summary, TSERS Contributions FY2022, TSERS Contributions FY 2020, Deferred Amortization)</t>
  </si>
  <si>
    <t>Plan Total for 6/30/2023 Measurement Date</t>
  </si>
  <si>
    <t>Plan total for 6/30/2022 Measurement Date</t>
  </si>
  <si>
    <t>Measurement date 6/30/2022</t>
  </si>
  <si>
    <t>FY 2022 Total Contributions</t>
  </si>
  <si>
    <t>FY 06/30/23</t>
  </si>
  <si>
    <t>FORSYTH TECHNICAL COMMUNIITY COLLEGE</t>
  </si>
  <si>
    <t>Non 2022 participation</t>
  </si>
  <si>
    <t>TOTAL</t>
  </si>
  <si>
    <t>Total Contributions</t>
  </si>
  <si>
    <t>Enter the amount of contributions subsequent to the measurement date that you recorded as a deferred outflow of resources in your June 30, 2022 financial statement for TSERS</t>
  </si>
  <si>
    <t>FY202X refers to the fiscal year ended June 30, 202X</t>
  </si>
  <si>
    <t>Plan measurement period used for FY22 is the twelve months ended June 30, 2022.</t>
  </si>
  <si>
    <t xml:space="preserve">         Advanced, Display Options for this Workbook, and ensure that Show Sheet Tabs is checked.  Consult your IT specialist as needed. Each tab is password protected. The password is gasb34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</si>
</sst>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 numFmtId="170" formatCode="0.000000%"/>
  </numFmts>
  <fonts count="2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0"/>
      <color rgb="FFFF0000"/>
      <name val="Arial"/>
      <family val="2"/>
    </font>
    <font>
      <b/>
      <sz val="11"/>
      <color theme="8" tint="-0.249977111117893"/>
      <name val="Calibri"/>
      <family val="2"/>
      <scheme val="minor"/>
    </font>
    <font>
      <sz val="11"/>
      <color theme="8" tint="-0.249977111117893"/>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3" tint="0.39997558519241921"/>
        <bgColor indexed="64"/>
      </patternFill>
    </fill>
    <fill>
      <patternFill patternType="solid">
        <fgColor theme="6" tint="-0.49998474074526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xf numFmtId="39" fontId="6" fillId="0" borderId="0"/>
  </cellStyleXfs>
  <cellXfs count="291">
    <xf numFmtId="0" fontId="0" fillId="0" borderId="0" xfId="0"/>
    <xf numFmtId="0" fontId="0" fillId="0" borderId="0" xfId="0" applyFill="1"/>
    <xf numFmtId="0" fontId="0" fillId="0" borderId="0" xfId="0" applyFill="1" applyAlignment="1">
      <alignment horizontal="right"/>
    </xf>
    <xf numFmtId="164" fontId="0" fillId="0" borderId="0" xfId="1" applyNumberFormat="1" applyFont="1" applyFill="1"/>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8" fillId="3" borderId="0" xfId="4" quotePrefix="1" applyFont="1" applyFill="1"/>
    <xf numFmtId="0" fontId="6" fillId="3" borderId="0" xfId="4" applyFill="1"/>
    <xf numFmtId="0" fontId="6" fillId="0" borderId="0" xfId="4" applyFont="1"/>
    <xf numFmtId="0" fontId="6" fillId="0" borderId="0" xfId="4"/>
    <xf numFmtId="0" fontId="8" fillId="3" borderId="0" xfId="4" applyFont="1" applyFill="1"/>
    <xf numFmtId="0" fontId="8" fillId="3" borderId="0" xfId="4" applyFont="1" applyFill="1" applyAlignment="1">
      <alignment horizontal="left"/>
    </xf>
    <xf numFmtId="0" fontId="6" fillId="3" borderId="10" xfId="4" applyFont="1" applyFill="1" applyBorder="1" applyAlignment="1" applyProtection="1">
      <alignment horizontal="center"/>
      <protection locked="0"/>
    </xf>
    <xf numFmtId="0" fontId="9" fillId="3" borderId="0" xfId="4" applyFont="1" applyFill="1" applyAlignment="1" applyProtection="1">
      <alignment horizontal="left" indent="1"/>
    </xf>
    <xf numFmtId="0" fontId="6" fillId="3" borderId="0" xfId="4" applyFill="1" applyBorder="1"/>
    <xf numFmtId="0" fontId="9" fillId="3" borderId="0" xfId="4" applyFont="1" applyFill="1" applyAlignment="1" applyProtection="1">
      <alignment horizontal="left" indent="3"/>
    </xf>
    <xf numFmtId="0" fontId="10" fillId="3"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5" fontId="0" fillId="0" borderId="0" xfId="0" applyNumberFormat="1" applyFill="1"/>
    <xf numFmtId="0" fontId="13" fillId="3" borderId="0" xfId="0" applyFont="1" applyFill="1" applyAlignment="1" applyProtection="1">
      <alignment horizontal="center"/>
    </xf>
    <xf numFmtId="167" fontId="13" fillId="3" borderId="0" xfId="0" applyNumberFormat="1" applyFont="1" applyFill="1" applyProtection="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NumberFormat="1" applyFont="1" applyFill="1" applyAlignment="1" applyProtection="1">
      <alignment horizontal="left" vertical="top"/>
    </xf>
    <xf numFmtId="0" fontId="13" fillId="3" borderId="0" xfId="0" applyFont="1" applyFill="1" applyAlignment="1">
      <alignment vertical="top"/>
    </xf>
    <xf numFmtId="49" fontId="13" fillId="3" borderId="0" xfId="0" quotePrefix="1" applyNumberFormat="1" applyFont="1" applyFill="1" applyAlignment="1" applyProtection="1">
      <alignment horizontal="center" vertical="top"/>
    </xf>
    <xf numFmtId="49" fontId="13" fillId="3"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4" fontId="14" fillId="0" borderId="0" xfId="1" applyNumberFormat="1" applyFont="1" applyFill="1"/>
    <xf numFmtId="165" fontId="14" fillId="0" borderId="0" xfId="0" applyNumberFormat="1" applyFont="1" applyFill="1"/>
    <xf numFmtId="164" fontId="14" fillId="0" borderId="0" xfId="0" applyNumberFormat="1" applyFont="1" applyFill="1"/>
    <xf numFmtId="43" fontId="0" fillId="0" borderId="0" xfId="0" applyNumberFormat="1" applyFill="1"/>
    <xf numFmtId="168" fontId="14" fillId="0" borderId="0" xfId="9" applyNumberFormat="1" applyFont="1" applyFill="1"/>
    <xf numFmtId="0" fontId="14" fillId="0" borderId="0" xfId="0" applyFont="1" applyFill="1" applyAlignment="1">
      <alignment horizontal="center"/>
    </xf>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4" fontId="2" fillId="0" borderId="0" xfId="1" applyNumberFormat="1" applyFont="1" applyFill="1"/>
    <xf numFmtId="0" fontId="0" fillId="0" borderId="0" xfId="0" applyFill="1" applyAlignment="1">
      <alignment horizontal="right" wrapText="1"/>
    </xf>
    <xf numFmtId="0" fontId="6" fillId="0" borderId="0" xfId="4"/>
    <xf numFmtId="14" fontId="6" fillId="3" borderId="0" xfId="4" applyNumberFormat="1" applyFill="1" applyBorder="1" applyAlignment="1">
      <alignment horizontal="left"/>
    </xf>
    <xf numFmtId="14" fontId="6" fillId="0" borderId="0" xfId="4" applyNumberFormat="1"/>
    <xf numFmtId="0" fontId="6" fillId="0" borderId="0" xfId="4" applyAlignment="1">
      <alignment horizontal="right"/>
    </xf>
    <xf numFmtId="0" fontId="6" fillId="0" borderId="0" xfId="4"/>
    <xf numFmtId="0" fontId="6" fillId="3" borderId="0" xfId="4" applyFont="1" applyFill="1"/>
    <xf numFmtId="0" fontId="6" fillId="3" borderId="0" xfId="4" quotePrefix="1" applyFont="1" applyFill="1"/>
    <xf numFmtId="0" fontId="6" fillId="0" borderId="0" xfId="4"/>
    <xf numFmtId="166" fontId="6" fillId="0" borderId="0" xfId="8" applyNumberFormat="1" applyFont="1" applyBorder="1"/>
    <xf numFmtId="0" fontId="6" fillId="3" borderId="0" xfId="4" applyFill="1" applyAlignment="1">
      <alignment wrapText="1"/>
    </xf>
    <xf numFmtId="0" fontId="0" fillId="0" borderId="0" xfId="0" applyFill="1" applyAlignment="1">
      <alignment horizont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8" fontId="2" fillId="0" borderId="0" xfId="0" applyNumberFormat="1" applyFont="1" applyFill="1"/>
    <xf numFmtId="0" fontId="0" fillId="2" borderId="0" xfId="0" applyFill="1"/>
    <xf numFmtId="0" fontId="16" fillId="2" borderId="0" xfId="0" applyFont="1" applyFill="1"/>
    <xf numFmtId="0" fontId="14" fillId="4" borderId="0" xfId="0" applyFont="1" applyFill="1"/>
    <xf numFmtId="0" fontId="0" fillId="0" borderId="0" xfId="0" applyFill="1" applyBorder="1" applyAlignment="1">
      <alignment horizontal="right"/>
    </xf>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0" fontId="6" fillId="0" borderId="0" xfId="0" applyFont="1" applyFill="1" applyBorder="1" applyAlignment="1">
      <alignment horizontal="center"/>
    </xf>
    <xf numFmtId="164" fontId="18" fillId="0" borderId="0" xfId="0" applyNumberFormat="1" applyFont="1" applyFill="1"/>
    <xf numFmtId="43" fontId="18" fillId="0" borderId="0" xfId="0" applyNumberFormat="1" applyFont="1" applyFill="1"/>
    <xf numFmtId="0" fontId="18" fillId="0" borderId="0" xfId="0" applyFont="1" applyFill="1"/>
    <xf numFmtId="43" fontId="2" fillId="0" borderId="0" xfId="1" applyFont="1"/>
    <xf numFmtId="0" fontId="0" fillId="0" borderId="0" xfId="0"/>
    <xf numFmtId="0" fontId="0" fillId="0" borderId="0" xfId="0" applyAlignment="1">
      <alignment wrapText="1"/>
    </xf>
    <xf numFmtId="43" fontId="0" fillId="0" borderId="0" xfId="1" applyFont="1"/>
    <xf numFmtId="0" fontId="0" fillId="0" borderId="0" xfId="0" applyAlignment="1">
      <alignment vertical="top"/>
    </xf>
    <xf numFmtId="0" fontId="6" fillId="0" borderId="0" xfId="4"/>
    <xf numFmtId="0" fontId="6" fillId="5" borderId="5" xfId="4" applyFill="1" applyBorder="1"/>
    <xf numFmtId="0" fontId="6" fillId="5" borderId="0" xfId="4" applyFill="1" applyBorder="1"/>
    <xf numFmtId="0" fontId="6" fillId="5" borderId="6" xfId="4" applyFill="1" applyBorder="1"/>
    <xf numFmtId="0" fontId="0" fillId="5" borderId="0" xfId="0" applyFill="1" applyBorder="1" applyAlignment="1">
      <alignment wrapText="1"/>
    </xf>
    <xf numFmtId="0" fontId="0" fillId="5" borderId="0" xfId="0" quotePrefix="1" applyFill="1" applyBorder="1" applyAlignment="1">
      <alignment wrapText="1"/>
    </xf>
    <xf numFmtId="0" fontId="0" fillId="5" borderId="0" xfId="0" applyFill="1" applyBorder="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applyBorder="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0" fontId="14" fillId="0" borderId="0" xfId="0" applyFont="1"/>
    <xf numFmtId="168" fontId="14" fillId="0" borderId="0" xfId="9" applyNumberFormat="1" applyFont="1"/>
    <xf numFmtId="164" fontId="14" fillId="0" borderId="0" xfId="0" applyNumberFormat="1" applyFont="1"/>
    <xf numFmtId="0" fontId="18" fillId="0" borderId="0" xfId="0" applyFont="1"/>
    <xf numFmtId="0" fontId="0" fillId="5" borderId="0" xfId="0" applyFill="1" applyBorder="1" applyAlignment="1"/>
    <xf numFmtId="0" fontId="0" fillId="5" borderId="0" xfId="0" applyFill="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5" xfId="0" applyFill="1" applyBorder="1" applyAlignment="1"/>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Border="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41" fontId="0" fillId="5" borderId="0" xfId="0" applyNumberFormat="1" applyFill="1" applyBorder="1"/>
    <xf numFmtId="0" fontId="0" fillId="5" borderId="7" xfId="0" applyFill="1" applyBorder="1" applyAlignment="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left"/>
    </xf>
    <xf numFmtId="0" fontId="14" fillId="0" borderId="0" xfId="0" applyFont="1" applyFill="1" applyAlignment="1">
      <alignment horizontal="center"/>
    </xf>
    <xf numFmtId="0" fontId="16" fillId="0" borderId="0" xfId="0" applyFont="1"/>
    <xf numFmtId="0" fontId="14" fillId="0" borderId="0" xfId="0" applyFont="1" applyFill="1"/>
    <xf numFmtId="0" fontId="6" fillId="0" borderId="0" xfId="4" applyFill="1"/>
    <xf numFmtId="0" fontId="6" fillId="0" borderId="0" xfId="4" applyFont="1" applyFill="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applyBorder="1"/>
    <xf numFmtId="0" fontId="0" fillId="7" borderId="0" xfId="0" applyFill="1" applyBorder="1" applyAlignment="1">
      <alignment horizontal="left"/>
    </xf>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5" xfId="0" applyFont="1" applyFill="1" applyBorder="1"/>
    <xf numFmtId="0" fontId="0" fillId="7" borderId="0" xfId="0" applyFont="1" applyFill="1" applyBorder="1"/>
    <xf numFmtId="0" fontId="2" fillId="7" borderId="0" xfId="0" applyFont="1" applyFill="1" applyBorder="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applyBorder="1"/>
    <xf numFmtId="164" fontId="2" fillId="7" borderId="6" xfId="0" applyNumberFormat="1" applyFont="1" applyFill="1" applyBorder="1"/>
    <xf numFmtId="0" fontId="8" fillId="0" borderId="0" xfId="4" applyFont="1" applyFill="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14" fillId="0" borderId="0" xfId="0" applyFont="1" applyFill="1" applyBorder="1" applyAlignment="1">
      <alignment horizontal="center" wrapText="1"/>
    </xf>
    <xf numFmtId="0" fontId="4" fillId="0" borderId="0" xfId="0" applyFont="1" applyFill="1" applyBorder="1" applyAlignment="1">
      <alignment horizontal="center" wrapText="1"/>
    </xf>
    <xf numFmtId="0" fontId="0" fillId="0" borderId="0" xfId="0" applyFont="1" applyFill="1" applyAlignment="1">
      <alignment horizontal="right"/>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0" fillId="0" borderId="0" xfId="0" applyFill="1" applyAlignment="1">
      <alignment horizontal="center"/>
    </xf>
    <xf numFmtId="0" fontId="0" fillId="3" borderId="0" xfId="0" applyFill="1" applyAlignment="1">
      <alignment vertical="center"/>
    </xf>
    <xf numFmtId="0" fontId="0" fillId="3" borderId="0" xfId="0" applyFill="1" applyAlignment="1">
      <alignment vertical="top"/>
    </xf>
    <xf numFmtId="10" fontId="14" fillId="0" borderId="0" xfId="0" applyNumberFormat="1" applyFont="1" applyFill="1"/>
    <xf numFmtId="0" fontId="0" fillId="0" borderId="0" xfId="0"/>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168" fontId="0" fillId="0" borderId="0" xfId="9" applyNumberFormat="1" applyFont="1"/>
    <xf numFmtId="166" fontId="0" fillId="0" borderId="0" xfId="0" applyNumberFormat="1"/>
    <xf numFmtId="164" fontId="14" fillId="0" borderId="0" xfId="1" applyNumberFormat="1" applyFont="1" applyFill="1"/>
    <xf numFmtId="164" fontId="0" fillId="0" borderId="0" xfId="1" applyNumberFormat="1" applyFont="1"/>
    <xf numFmtId="0" fontId="14" fillId="0" borderId="0" xfId="0" applyFont="1" applyFill="1" applyBorder="1" applyAlignment="1">
      <alignment horizontal="center"/>
    </xf>
    <xf numFmtId="0" fontId="14" fillId="0" borderId="0" xfId="0" applyFont="1" applyFill="1" applyBorder="1" applyAlignment="1">
      <alignment horizontal="left"/>
    </xf>
    <xf numFmtId="168" fontId="14" fillId="0" borderId="0" xfId="9" applyNumberFormat="1" applyFont="1" applyFill="1"/>
    <xf numFmtId="165" fontId="14" fillId="0" borderId="0" xfId="0" applyNumberFormat="1" applyFont="1" applyFill="1"/>
    <xf numFmtId="164" fontId="14" fillId="0" borderId="0" xfId="0" applyNumberFormat="1" applyFont="1" applyFill="1"/>
    <xf numFmtId="0" fontId="18" fillId="0" borderId="0" xfId="0" applyFont="1" applyFill="1"/>
    <xf numFmtId="168" fontId="18" fillId="0" borderId="0" xfId="0" applyNumberFormat="1" applyFont="1" applyFill="1"/>
    <xf numFmtId="169" fontId="18" fillId="0" borderId="0" xfId="0" applyNumberFormat="1" applyFont="1" applyFill="1"/>
    <xf numFmtId="164" fontId="18" fillId="0" borderId="0" xfId="0" applyNumberFormat="1" applyFont="1" applyFill="1"/>
    <xf numFmtId="43" fontId="18" fillId="0" borderId="0" xfId="0" applyNumberFormat="1" applyFont="1" applyFill="1"/>
    <xf numFmtId="0" fontId="14" fillId="0" borderId="0" xfId="0" applyFont="1" applyFill="1" applyBorder="1" applyAlignment="1">
      <alignment horizontal="center" wrapText="1"/>
    </xf>
    <xf numFmtId="0" fontId="0" fillId="0" borderId="0" xfId="0" applyFill="1"/>
    <xf numFmtId="0" fontId="0" fillId="0" borderId="0" xfId="0" applyAlignment="1">
      <alignment horizontal="center"/>
    </xf>
    <xf numFmtId="0" fontId="14" fillId="0" borderId="0" xfId="0" applyFont="1" applyFill="1" applyBorder="1" applyAlignment="1">
      <alignment horizontal="left" wrapText="1"/>
    </xf>
    <xf numFmtId="43" fontId="14" fillId="0" borderId="0" xfId="1" applyFont="1" applyFill="1" applyBorder="1" applyAlignment="1">
      <alignment horizontal="center" wrapText="1"/>
    </xf>
    <xf numFmtId="164" fontId="14" fillId="0" borderId="0" xfId="1" applyNumberFormat="1" applyFont="1" applyFill="1" applyBorder="1" applyAlignment="1">
      <alignment horizontal="center" wrapText="1"/>
    </xf>
    <xf numFmtId="0" fontId="2" fillId="0" borderId="1" xfId="0" applyFont="1" applyBorder="1"/>
    <xf numFmtId="0" fontId="0" fillId="0" borderId="0" xfId="0" applyFont="1" applyBorder="1" applyAlignment="1">
      <alignment horizontal="right"/>
    </xf>
    <xf numFmtId="0" fontId="0" fillId="0" borderId="0" xfId="0" applyFont="1" applyBorder="1"/>
    <xf numFmtId="166" fontId="0" fillId="0" borderId="0" xfId="0" applyNumberFormat="1" applyFill="1"/>
    <xf numFmtId="43" fontId="0" fillId="0" borderId="0" xfId="0" applyNumberFormat="1"/>
    <xf numFmtId="0" fontId="6" fillId="0" borderId="0" xfId="0" applyFont="1" applyFill="1" applyBorder="1" applyAlignment="1">
      <alignment horizontal="right"/>
    </xf>
    <xf numFmtId="0" fontId="0" fillId="0" borderId="0" xfId="0" applyAlignment="1">
      <alignment horizontal="center" vertical="center"/>
    </xf>
    <xf numFmtId="10" fontId="18" fillId="0" borderId="0" xfId="0" applyNumberFormat="1" applyFont="1" applyFill="1"/>
    <xf numFmtId="0" fontId="18" fillId="0" borderId="0" xfId="0" applyFont="1" applyFill="1" applyAlignment="1">
      <alignment horizontal="right"/>
    </xf>
    <xf numFmtId="0" fontId="23" fillId="0" borderId="0" xfId="0" applyFont="1" applyFill="1"/>
    <xf numFmtId="0" fontId="0" fillId="0" borderId="0" xfId="0" applyFill="1" applyAlignment="1">
      <alignment horizontal="center"/>
    </xf>
    <xf numFmtId="164" fontId="18" fillId="0" borderId="0" xfId="1" applyNumberFormat="1" applyFont="1" applyFill="1" applyBorder="1" applyAlignment="1">
      <alignment horizontal="center" wrapText="1"/>
    </xf>
    <xf numFmtId="166" fontId="0" fillId="0" borderId="0" xfId="8" applyNumberFormat="1" applyFont="1"/>
    <xf numFmtId="0" fontId="18" fillId="0" borderId="0" xfId="0" applyFont="1" applyFill="1" applyAlignment="1">
      <alignment horizontal="left"/>
    </xf>
    <xf numFmtId="0" fontId="6" fillId="0" borderId="0" xfId="4"/>
    <xf numFmtId="0" fontId="2" fillId="8" borderId="0" xfId="0" applyFont="1" applyFill="1"/>
    <xf numFmtId="0" fontId="14" fillId="0" borderId="0" xfId="0" applyFont="1" applyAlignment="1">
      <alignment horizontal="left"/>
    </xf>
    <xf numFmtId="0" fontId="0" fillId="9" borderId="0" xfId="0" applyFill="1"/>
    <xf numFmtId="0" fontId="0" fillId="4" borderId="0" xfId="0" applyFill="1"/>
    <xf numFmtId="0" fontId="0" fillId="0" borderId="0" xfId="0" applyAlignment="1">
      <alignment horizontal="left"/>
    </xf>
    <xf numFmtId="0" fontId="0" fillId="10" borderId="0" xfId="0" applyFill="1"/>
    <xf numFmtId="0" fontId="18" fillId="0" borderId="0" xfId="0" applyFont="1" applyAlignment="1">
      <alignment horizontal="center" wrapText="1"/>
    </xf>
    <xf numFmtId="0" fontId="0" fillId="0" borderId="0" xfId="0" quotePrefix="1"/>
    <xf numFmtId="164" fontId="0" fillId="0" borderId="0" xfId="1" applyNumberFormat="1" applyFont="1" applyFill="1" applyBorder="1"/>
    <xf numFmtId="9" fontId="14" fillId="0" borderId="0" xfId="9" applyFont="1" applyFill="1"/>
    <xf numFmtId="164" fontId="2" fillId="0" borderId="1" xfId="1" applyNumberFormat="1" applyFont="1" applyBorder="1" applyAlignment="1">
      <alignment wrapText="1"/>
    </xf>
    <xf numFmtId="164" fontId="1" fillId="0" borderId="0" xfId="1" applyNumberFormat="1" applyFont="1" applyBorder="1" applyAlignment="1">
      <alignment wrapText="1"/>
    </xf>
    <xf numFmtId="164" fontId="0" fillId="0" borderId="0" xfId="1" applyNumberFormat="1" applyFont="1" applyBorder="1"/>
    <xf numFmtId="164" fontId="2" fillId="0" borderId="0" xfId="1" applyNumberFormat="1" applyFont="1" applyAlignment="1">
      <alignment wrapText="1"/>
    </xf>
    <xf numFmtId="164" fontId="2" fillId="0" borderId="0" xfId="1" applyNumberFormat="1" applyFont="1"/>
    <xf numFmtId="164" fontId="14" fillId="0" borderId="0" xfId="1" applyNumberFormat="1" applyFont="1"/>
    <xf numFmtId="9" fontId="14" fillId="0" borderId="0" xfId="9" applyFont="1"/>
    <xf numFmtId="164" fontId="14" fillId="0" borderId="0" xfId="1" applyNumberFormat="1" applyFont="1" applyAlignment="1">
      <alignment horizontal="right"/>
    </xf>
    <xf numFmtId="0" fontId="25" fillId="7" borderId="13" xfId="0" applyFont="1" applyFill="1" applyBorder="1" applyAlignment="1">
      <alignment horizontal="center" wrapText="1"/>
    </xf>
    <xf numFmtId="0" fontId="25" fillId="7" borderId="14" xfId="0" applyFont="1" applyFill="1" applyBorder="1" applyAlignment="1">
      <alignment horizontal="center" wrapText="1"/>
    </xf>
    <xf numFmtId="164" fontId="26" fillId="7" borderId="0" xfId="1" applyNumberFormat="1" applyFont="1" applyFill="1" applyBorder="1"/>
    <xf numFmtId="164" fontId="26" fillId="7" borderId="0" xfId="0" applyNumberFormat="1" applyFont="1" applyFill="1" applyBorder="1" applyAlignment="1">
      <alignment horizontal="center" wrapText="1"/>
    </xf>
    <xf numFmtId="164" fontId="26" fillId="7" borderId="6" xfId="1" applyNumberFormat="1" applyFont="1" applyFill="1" applyBorder="1"/>
    <xf numFmtId="14" fontId="0" fillId="0" borderId="0" xfId="0" applyNumberFormat="1"/>
    <xf numFmtId="0" fontId="23" fillId="11" borderId="0" xfId="0" applyFont="1" applyFill="1"/>
    <xf numFmtId="170" fontId="14" fillId="0" borderId="0" xfId="9" applyNumberFormat="1" applyFont="1" applyFill="1"/>
    <xf numFmtId="166" fontId="14" fillId="0" borderId="0" xfId="8" applyNumberFormat="1" applyFont="1" applyFill="1"/>
    <xf numFmtId="0" fontId="14" fillId="0" borderId="0" xfId="0" applyFont="1" applyAlignment="1">
      <alignment horizontal="right"/>
    </xf>
    <xf numFmtId="164" fontId="0" fillId="0" borderId="0" xfId="0" applyNumberFormat="1"/>
    <xf numFmtId="0" fontId="6" fillId="3" borderId="1" xfId="4" applyFill="1" applyBorder="1" applyAlignment="1" applyProtection="1">
      <alignment horizontal="right"/>
      <protection locked="0"/>
    </xf>
    <xf numFmtId="166" fontId="6" fillId="0" borderId="10" xfId="8" applyNumberFormat="1" applyFont="1" applyBorder="1" applyProtection="1">
      <protection locked="0"/>
    </xf>
    <xf numFmtId="0" fontId="14" fillId="0" borderId="0" xfId="0" applyFont="1" applyAlignment="1">
      <alignment horizontal="center"/>
    </xf>
    <xf numFmtId="165" fontId="14" fillId="0" borderId="0" xfId="0" applyNumberFormat="1" applyFont="1"/>
    <xf numFmtId="0" fontId="18" fillId="0" borderId="0" xfId="0" applyFont="1" applyAlignment="1">
      <alignment horizontal="center"/>
    </xf>
    <xf numFmtId="168" fontId="18" fillId="0" borderId="0" xfId="0" applyNumberFormat="1" applyFont="1"/>
    <xf numFmtId="169" fontId="18" fillId="0" borderId="0" xfId="0" applyNumberFormat="1" applyFont="1"/>
    <xf numFmtId="164" fontId="18" fillId="0" borderId="0" xfId="0" applyNumberFormat="1" applyFont="1"/>
    <xf numFmtId="43" fontId="18" fillId="0" borderId="0" xfId="0" applyNumberFormat="1" applyFont="1"/>
    <xf numFmtId="0" fontId="17" fillId="0" borderId="0" xfId="15" applyFill="1" applyBorder="1"/>
    <xf numFmtId="0" fontId="2" fillId="0" borderId="0" xfId="0" applyFont="1" applyFill="1" applyAlignment="1">
      <alignment horizontal="right"/>
    </xf>
    <xf numFmtId="9" fontId="0" fillId="0" borderId="0" xfId="9" applyFont="1"/>
    <xf numFmtId="3" fontId="2" fillId="0" borderId="0" xfId="0" applyNumberFormat="1" applyFont="1"/>
    <xf numFmtId="166" fontId="0" fillId="0" borderId="0" xfId="8" applyNumberFormat="1" applyFont="1" applyFill="1"/>
    <xf numFmtId="0" fontId="6" fillId="0" borderId="0" xfId="4" applyFill="1" applyAlignment="1">
      <alignment wrapText="1"/>
    </xf>
    <xf numFmtId="0" fontId="2" fillId="0" borderId="0" xfId="0" applyFont="1"/>
    <xf numFmtId="43" fontId="2" fillId="0" borderId="0" xfId="0" applyNumberFormat="1" applyFont="1"/>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13" fillId="3" borderId="0" xfId="0" applyFont="1" applyFill="1" applyAlignment="1">
      <alignment vertical="top" wrapText="1"/>
    </xf>
    <xf numFmtId="0" fontId="0" fillId="3" borderId="0" xfId="0" applyFill="1" applyAlignment="1">
      <alignment vertical="top"/>
    </xf>
    <xf numFmtId="0" fontId="0" fillId="0" borderId="0" xfId="0" applyFill="1" applyAlignment="1">
      <alignment horizontal="center"/>
    </xf>
    <xf numFmtId="0" fontId="15" fillId="0" borderId="0" xfId="0" applyFont="1" applyAlignment="1">
      <alignmen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3" borderId="0" xfId="0" applyNumberFormat="1" applyFont="1" applyFill="1" applyAlignment="1" applyProtection="1">
      <alignment horizontal="left" vertical="center"/>
    </xf>
    <xf numFmtId="0" fontId="0" fillId="3" borderId="0" xfId="0" applyFill="1" applyAlignment="1">
      <alignment vertical="center"/>
    </xf>
  </cellXfs>
  <cellStyles count="17">
    <cellStyle name="Comma" xfId="1" builtinId="3"/>
    <cellStyle name="Comma 2" xfId="2" xr:uid="{00000000-0005-0000-0000-000001000000}"/>
    <cellStyle name="Currency" xfId="8" builtinId="4"/>
    <cellStyle name="Currency 2" xfId="10" xr:uid="{00000000-0005-0000-0000-000003000000}"/>
    <cellStyle name="Linked Cell" xfId="15" builtinId="24"/>
    <cellStyle name="Normal" xfId="0" builtinId="0"/>
    <cellStyle name="Normal 2" xfId="3" xr:uid="{00000000-0005-0000-0000-000006000000}"/>
    <cellStyle name="Normal 2 2" xfId="11" xr:uid="{00000000-0005-0000-0000-000007000000}"/>
    <cellStyle name="Normal 3" xfId="4" xr:uid="{00000000-0005-0000-0000-000008000000}"/>
    <cellStyle name="Normal 3 2" xfId="5" xr:uid="{00000000-0005-0000-0000-000009000000}"/>
    <cellStyle name="Normal 3 3" xfId="12" xr:uid="{00000000-0005-0000-0000-00000A000000}"/>
    <cellStyle name="Normal 4" xfId="6" xr:uid="{00000000-0005-0000-0000-00000B000000}"/>
    <cellStyle name="Normal 4 2" xfId="13" xr:uid="{00000000-0005-0000-0000-00000C000000}"/>
    <cellStyle name="Normal 4 3" xfId="14" xr:uid="{00000000-0005-0000-0000-00000D000000}"/>
    <cellStyle name="Normal 5 4" xfId="16" xr:uid="{0C7E3A64-2101-4901-904D-C806A9D6D86B}"/>
    <cellStyle name="Percent" xfId="9" builtinId="5"/>
    <cellStyle name="Percent 2" xfId="7" xr:uid="{00000000-0005-0000-0000-00000F000000}"/>
  </cellStyles>
  <dxfs count="5">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iles.nc.gov/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etirement\Ken\C00751\2014%20Valuations\LGE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2021%20Illustrative%20Financial%20Statements\JE%20Templates\2021\Allocation%20Schedule%20Exhibits%20-%20TS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Separately Financed Liab"/>
      <sheetName val="68 - SFL"/>
      <sheetName val="68 - SFL TPL Reconciliation"/>
      <sheetName val="68 - Estab New Prop Share Base"/>
      <sheetName val="68 - Estab New Contrb Diff Base"/>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9 GASB 68 Allocation"/>
      <sheetName val="Pension Amounts by Employer"/>
      <sheetName val="Consistency errors"/>
    </sheetNames>
    <sheetDataSet>
      <sheetData sheetId="0">
        <row r="300">
          <cell r="J300">
            <v>1</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workbookViewId="0">
      <selection activeCell="C18" sqref="C18"/>
    </sheetView>
  </sheetViews>
  <sheetFormatPr defaultColWidth="9.140625" defaultRowHeight="12.75"/>
  <cols>
    <col min="1" max="1" width="56.140625" style="11" customWidth="1"/>
    <col min="2" max="2" width="9.28515625" style="49" customWidth="1"/>
    <col min="3" max="3" width="53.7109375" style="11" customWidth="1"/>
    <col min="4" max="4" width="45.42578125" style="11" bestFit="1" customWidth="1"/>
    <col min="5" max="16384" width="9.140625" style="11"/>
  </cols>
  <sheetData>
    <row r="1" spans="1:5">
      <c r="A1" s="8" t="s">
        <v>315</v>
      </c>
      <c r="B1" s="8"/>
      <c r="C1" s="9"/>
      <c r="D1" s="9"/>
      <c r="E1" s="10"/>
    </row>
    <row r="2" spans="1:5">
      <c r="A2" s="8" t="s">
        <v>316</v>
      </c>
      <c r="B2" s="8"/>
      <c r="C2" s="9"/>
    </row>
    <row r="3" spans="1:5">
      <c r="A3" s="12" t="str">
        <f>+'Changes to Update Template '!C6</f>
        <v>Fiscal Year Ended June 30, 2023</v>
      </c>
      <c r="B3" s="12"/>
      <c r="C3" s="9"/>
      <c r="D3" s="9"/>
    </row>
    <row r="4" spans="1:5" s="53" customFormat="1">
      <c r="A4" s="12"/>
      <c r="B4" s="12"/>
      <c r="C4" s="9"/>
      <c r="D4" s="9"/>
    </row>
    <row r="5" spans="1:5" s="53" customFormat="1">
      <c r="A5" s="12"/>
      <c r="B5" s="12"/>
      <c r="C5" s="9"/>
      <c r="D5" s="9"/>
    </row>
    <row r="6" spans="1:5" s="53" customFormat="1">
      <c r="A6" s="12" t="s">
        <v>359</v>
      </c>
      <c r="B6" s="12"/>
      <c r="C6" s="9"/>
      <c r="D6" s="9"/>
    </row>
    <row r="7" spans="1:5" s="53" customFormat="1">
      <c r="A7" s="12"/>
      <c r="B7" s="12"/>
      <c r="C7" s="9"/>
      <c r="D7" s="9"/>
    </row>
    <row r="8" spans="1:5" s="53" customFormat="1">
      <c r="A8" s="54" t="s">
        <v>375</v>
      </c>
      <c r="B8" s="12"/>
      <c r="C8" s="9"/>
      <c r="D8" s="9"/>
    </row>
    <row r="9" spans="1:5" s="53" customFormat="1">
      <c r="A9" s="54" t="s">
        <v>548</v>
      </c>
      <c r="B9" s="12"/>
      <c r="C9" s="9"/>
      <c r="D9" s="9"/>
    </row>
    <row r="10" spans="1:5" s="53" customFormat="1">
      <c r="A10" s="149" t="s">
        <v>549</v>
      </c>
      <c r="B10" s="12"/>
      <c r="C10" s="9"/>
      <c r="D10" s="9"/>
    </row>
    <row r="11" spans="1:5" s="53" customFormat="1">
      <c r="A11" s="149" t="s">
        <v>419</v>
      </c>
      <c r="B11" s="12"/>
      <c r="C11" s="9"/>
      <c r="D11" s="9"/>
    </row>
    <row r="12" spans="1:5" s="53" customFormat="1">
      <c r="A12" s="55" t="s">
        <v>360</v>
      </c>
      <c r="B12" s="12"/>
      <c r="C12" s="9"/>
      <c r="D12" s="9"/>
    </row>
    <row r="13" spans="1:5" s="53" customFormat="1">
      <c r="A13" s="54"/>
      <c r="B13" s="12"/>
      <c r="C13" s="9"/>
      <c r="D13" s="9"/>
    </row>
    <row r="14" spans="1:5" s="53" customFormat="1">
      <c r="A14" s="149" t="s">
        <v>531</v>
      </c>
      <c r="B14" s="149" t="str">
        <f>+'Changes to Update Template '!C7</f>
        <v>(Info, JE Template, 2023 Summary, 2022 Summary, 2021 Summary, TSERS Contributions FY2022, TSERS Contributions FY 2020, Deferred Amortization)</v>
      </c>
      <c r="C14" s="148"/>
      <c r="D14" s="9"/>
    </row>
    <row r="15" spans="1:5" s="53" customFormat="1">
      <c r="A15" s="149" t="s">
        <v>569</v>
      </c>
      <c r="B15" s="166"/>
      <c r="C15" s="148"/>
      <c r="D15" s="9"/>
    </row>
    <row r="16" spans="1:5" s="53" customFormat="1">
      <c r="A16" s="12"/>
      <c r="B16" s="12"/>
      <c r="C16" s="9"/>
      <c r="D16" s="9"/>
    </row>
    <row r="17" spans="1:4">
      <c r="A17" s="9"/>
      <c r="B17" s="9"/>
      <c r="C17" s="9"/>
      <c r="D17" s="9"/>
    </row>
    <row r="18" spans="1:4">
      <c r="A18" s="13" t="s">
        <v>313</v>
      </c>
      <c r="B18" s="13"/>
      <c r="C18" s="14" t="s">
        <v>427</v>
      </c>
      <c r="D18" s="15" t="s">
        <v>361</v>
      </c>
    </row>
    <row r="19" spans="1:4" ht="12.75" customHeight="1">
      <c r="A19" s="9"/>
      <c r="B19" s="9"/>
      <c r="C19" s="16"/>
      <c r="D19" s="17"/>
    </row>
    <row r="20" spans="1:4">
      <c r="A20" s="9" t="s">
        <v>314</v>
      </c>
      <c r="B20" s="9"/>
      <c r="C20" s="246" t="str">
        <f>VLOOKUP(C18,'2023 Summary'!B305:C602,2,FALSE)</f>
        <v>N/A</v>
      </c>
      <c r="D20" s="18"/>
    </row>
    <row r="21" spans="1:4" s="49" customFormat="1">
      <c r="A21" s="9"/>
      <c r="B21" s="9"/>
      <c r="C21" s="16"/>
      <c r="D21" s="18"/>
    </row>
    <row r="22" spans="1:4" s="56" customFormat="1" ht="38.25">
      <c r="A22" s="58" t="s">
        <v>566</v>
      </c>
      <c r="B22" s="50"/>
      <c r="C22" s="247"/>
      <c r="D22" s="15" t="s">
        <v>373</v>
      </c>
    </row>
    <row r="23" spans="1:4" s="80" customFormat="1">
      <c r="A23" s="9"/>
      <c r="B23" s="9"/>
      <c r="C23" s="16"/>
      <c r="D23" s="18"/>
    </row>
    <row r="24" spans="1:4" s="49" customFormat="1">
      <c r="A24" s="9" t="str">
        <f>+'Changes to Update Template '!C8</f>
        <v>Your employer contributions from 7/1/2022 through 06/30/2023</v>
      </c>
      <c r="B24" s="50"/>
      <c r="C24" s="247"/>
      <c r="D24" s="15" t="s">
        <v>362</v>
      </c>
    </row>
    <row r="25" spans="1:4" s="56" customFormat="1">
      <c r="A25" s="9"/>
      <c r="B25" s="50"/>
      <c r="C25" s="57"/>
      <c r="D25" s="15"/>
    </row>
    <row r="26" spans="1:4" s="49" customFormat="1">
      <c r="A26" s="9"/>
      <c r="B26" s="9"/>
      <c r="C26" s="16"/>
      <c r="D26" s="18"/>
    </row>
    <row r="27" spans="1:4" ht="30" customHeight="1">
      <c r="A27" s="265" t="s">
        <v>438</v>
      </c>
      <c r="B27" s="266"/>
      <c r="C27" s="267"/>
      <c r="D27" s="9"/>
    </row>
    <row r="28" spans="1:4">
      <c r="A28" s="81"/>
      <c r="B28" s="82"/>
      <c r="C28" s="83"/>
      <c r="D28" s="9"/>
    </row>
    <row r="29" spans="1:4" ht="30" customHeight="1">
      <c r="A29" s="268" t="s">
        <v>417</v>
      </c>
      <c r="B29" s="269"/>
      <c r="C29" s="270"/>
      <c r="D29" s="9"/>
    </row>
    <row r="30" spans="1:4">
      <c r="A30" s="81"/>
      <c r="B30" s="82"/>
      <c r="C30" s="83"/>
      <c r="D30" s="9"/>
    </row>
    <row r="31" spans="1:4" ht="30" customHeight="1">
      <c r="A31" s="271" t="s">
        <v>418</v>
      </c>
      <c r="B31" s="272"/>
      <c r="C31" s="273"/>
      <c r="D31" s="9"/>
    </row>
    <row r="32" spans="1:4">
      <c r="A32" s="9"/>
      <c r="B32" s="9"/>
      <c r="C32" s="9"/>
      <c r="D32" s="9"/>
    </row>
    <row r="33" spans="1:4">
      <c r="A33" s="9"/>
      <c r="B33" s="9"/>
      <c r="C33" s="9"/>
      <c r="D33" s="9"/>
    </row>
    <row r="34" spans="1:4">
      <c r="A34" s="9"/>
      <c r="B34" s="9"/>
      <c r="C34" s="9"/>
      <c r="D34" s="9"/>
    </row>
    <row r="35" spans="1:4">
      <c r="A35" s="9"/>
      <c r="B35" s="9"/>
      <c r="C35" s="9"/>
      <c r="D35" s="9"/>
    </row>
    <row r="36" spans="1:4">
      <c r="A36" s="9"/>
      <c r="B36" s="9"/>
      <c r="C36" s="9"/>
      <c r="D36" s="9"/>
    </row>
    <row r="37" spans="1:4">
      <c r="A37" s="9"/>
      <c r="B37" s="9"/>
      <c r="C37" s="9"/>
      <c r="D37" s="9"/>
    </row>
    <row r="38" spans="1:4">
      <c r="A38" s="9"/>
      <c r="B38" s="9"/>
      <c r="C38" s="9"/>
      <c r="D38" s="9"/>
    </row>
    <row r="39" spans="1:4">
      <c r="A39" s="9"/>
      <c r="B39" s="9"/>
      <c r="C39" s="9"/>
      <c r="D39" s="9"/>
    </row>
    <row r="40" spans="1:4">
      <c r="A40" s="9"/>
      <c r="B40" s="9"/>
      <c r="C40" s="9"/>
      <c r="D40" s="9"/>
    </row>
    <row r="41" spans="1:4" ht="15.75" customHeight="1">
      <c r="A41" s="9"/>
      <c r="B41" s="9"/>
      <c r="C41" s="9"/>
      <c r="D41" s="9"/>
    </row>
    <row r="42" spans="1:4" ht="12.75" customHeight="1">
      <c r="A42" s="9"/>
      <c r="B42" s="9"/>
      <c r="C42" s="9"/>
      <c r="D42" s="9"/>
    </row>
    <row r="43" spans="1:4">
      <c r="A43" s="263"/>
      <c r="B43" s="263"/>
      <c r="C43" s="263"/>
      <c r="D43" s="9"/>
    </row>
    <row r="44" spans="1:4">
      <c r="A44" s="263"/>
      <c r="B44" s="263"/>
      <c r="C44" s="263"/>
      <c r="D44" s="9"/>
    </row>
    <row r="45" spans="1:4">
      <c r="A45" s="264"/>
      <c r="B45" s="264"/>
      <c r="C45" s="264"/>
      <c r="D45" s="9"/>
    </row>
    <row r="46" spans="1:4">
      <c r="A46" s="19"/>
      <c r="B46" s="19"/>
    </row>
    <row r="49" spans="1:1" hidden="1">
      <c r="A49" s="51">
        <v>42277</v>
      </c>
    </row>
    <row r="50" spans="1:1" hidden="1">
      <c r="A50" s="51">
        <v>42369</v>
      </c>
    </row>
    <row r="51" spans="1:1" hidden="1">
      <c r="A51" s="51">
        <v>42460</v>
      </c>
    </row>
    <row r="52" spans="1:1" hidden="1">
      <c r="A52" s="51">
        <v>42551</v>
      </c>
    </row>
    <row r="53" spans="1:1" hidden="1"/>
    <row r="54" spans="1:1" hidden="1">
      <c r="A54" s="52">
        <v>1</v>
      </c>
    </row>
    <row r="55" spans="1:1" hidden="1">
      <c r="A55" s="52">
        <v>2</v>
      </c>
    </row>
  </sheetData>
  <sheetProtection algorithmName="SHA-512" hashValue="8bBOdAu4RQ+SIVtipMAwiXDyu2fqdHjKqFTDd905tKpEnBK2txo1wnZiJwTHJGGh+Ts7noATKxNFbFcqa4c2AQ==" saltValue="fqB6eSU/9YGmi6853rNkeA==" spinCount="100000" sheet="1" selectLockedCells="1"/>
  <mergeCells count="6">
    <mergeCell ref="A43:C43"/>
    <mergeCell ref="A44:C44"/>
    <mergeCell ref="A45:C45"/>
    <mergeCell ref="A27:C27"/>
    <mergeCell ref="A29:C29"/>
    <mergeCell ref="A31:C31"/>
  </mergeCells>
  <pageMargins left="0.7" right="0.7" top="0.75" bottom="0.75" header="0.3" footer="0.3"/>
  <pageSetup orientation="portrait" r:id="rId1"/>
  <ignoredErrors>
    <ignoredError sqref="C2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'2023 Summary'!$B$305:$B$602</xm:f>
          </x14:formula1>
          <xm:sqref>C18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625"/>
  <sheetViews>
    <sheetView workbookViewId="0"/>
  </sheetViews>
  <sheetFormatPr defaultRowHeight="15"/>
  <cols>
    <col min="1" max="1" width="15.28515625" style="68" customWidth="1"/>
    <col min="2" max="2" width="69.7109375" style="68" customWidth="1"/>
    <col min="3" max="4" width="13.85546875" style="68" customWidth="1"/>
    <col min="5" max="5" width="18.28515625" style="68" customWidth="1"/>
    <col min="6" max="6" width="3.85546875" style="68" customWidth="1"/>
    <col min="7" max="7" width="18.28515625" style="68" customWidth="1"/>
    <col min="8" max="8" width="20" style="68" customWidth="1"/>
    <col min="9" max="9" width="15.5703125" style="68" customWidth="1"/>
    <col min="10" max="10" width="19.42578125" style="68" customWidth="1"/>
    <col min="11" max="11" width="3.85546875" style="68" customWidth="1"/>
    <col min="12" max="12" width="18.28515625" style="68" customWidth="1"/>
    <col min="13" max="13" width="20" style="68" customWidth="1"/>
    <col min="14" max="14" width="14.42578125" style="68" customWidth="1"/>
    <col min="15" max="15" width="19.42578125" style="68" customWidth="1"/>
    <col min="16" max="16" width="3.85546875" style="68" customWidth="1"/>
    <col min="17" max="17" width="15" style="68" customWidth="1"/>
    <col min="18" max="18" width="22.42578125" style="68" customWidth="1"/>
    <col min="19" max="19" width="14.85546875" style="68" bestFit="1" customWidth="1"/>
    <col min="20" max="16384" width="9.140625" style="68"/>
  </cols>
  <sheetData>
    <row r="1" spans="1:30" s="147" customFormat="1">
      <c r="A1" s="147" t="s">
        <v>420</v>
      </c>
    </row>
    <row r="2" spans="1:30" s="179" customFormat="1">
      <c r="A2" s="68" t="s">
        <v>424</v>
      </c>
    </row>
    <row r="3" spans="1:30" s="179" customFormat="1">
      <c r="B3" s="179" t="s">
        <v>503</v>
      </c>
      <c r="C3" s="226">
        <f>SUM(C6:C315)-C27-C28</f>
        <v>0.99999999999999989</v>
      </c>
      <c r="D3" s="226">
        <f>SUM(D6:D315)-D27-D28</f>
        <v>0.99999999999999989</v>
      </c>
      <c r="E3" s="190">
        <f>SUM(E6:E316)</f>
        <v>16249195626.012005</v>
      </c>
      <c r="F3" s="190"/>
      <c r="G3" s="190">
        <f t="shared" ref="G3:U3" si="0">SUM(G6:G316)</f>
        <v>352252495.72799993</v>
      </c>
      <c r="H3" s="190">
        <f t="shared" si="0"/>
        <v>7747484446.7639999</v>
      </c>
      <c r="I3" s="190">
        <f t="shared" si="0"/>
        <v>2567127816.5039988</v>
      </c>
      <c r="J3" s="190">
        <f t="shared" si="0"/>
        <v>241041977.88430762</v>
      </c>
      <c r="K3" s="190"/>
      <c r="L3" s="190">
        <f t="shared" si="0"/>
        <v>531596044.76400018</v>
      </c>
      <c r="M3" s="190">
        <f t="shared" si="0"/>
        <v>5548417113.0959988</v>
      </c>
      <c r="N3" s="190">
        <f t="shared" si="0"/>
        <v>0</v>
      </c>
      <c r="O3" s="190">
        <f t="shared" si="0"/>
        <v>232151261.28451496</v>
      </c>
      <c r="P3" s="190"/>
      <c r="Q3" s="190">
        <f t="shared" si="0"/>
        <v>4378994694.8639994</v>
      </c>
      <c r="R3" s="190">
        <f t="shared" si="0"/>
        <v>3935761.4094721708</v>
      </c>
      <c r="S3" s="190">
        <f t="shared" si="0"/>
        <v>4382930456.2734718</v>
      </c>
      <c r="T3" s="190">
        <f t="shared" si="0"/>
        <v>0</v>
      </c>
      <c r="U3" s="190">
        <f t="shared" si="0"/>
        <v>0</v>
      </c>
      <c r="V3" s="178"/>
      <c r="W3" s="178"/>
      <c r="X3" s="178"/>
      <c r="Y3" s="178"/>
      <c r="Z3" s="178"/>
      <c r="AA3" s="178"/>
      <c r="AB3" s="178"/>
      <c r="AC3" s="178"/>
      <c r="AD3" s="178"/>
    </row>
    <row r="4" spans="1:30" s="179" customFormat="1">
      <c r="B4" s="179" t="s">
        <v>504</v>
      </c>
    </row>
    <row r="5" spans="1:30">
      <c r="G5" s="69" t="s">
        <v>291</v>
      </c>
      <c r="H5" s="69"/>
      <c r="I5" s="69"/>
      <c r="J5" s="69"/>
      <c r="L5" s="69" t="s">
        <v>292</v>
      </c>
      <c r="M5" s="69"/>
      <c r="N5" s="69"/>
      <c r="O5" s="69"/>
      <c r="Q5" s="69" t="s">
        <v>293</v>
      </c>
      <c r="R5" s="69"/>
      <c r="S5" s="69"/>
    </row>
    <row r="6" spans="1:30" ht="120">
      <c r="A6" s="70" t="s">
        <v>280</v>
      </c>
      <c r="B6" s="70" t="s">
        <v>281</v>
      </c>
      <c r="C6" s="70" t="s">
        <v>341</v>
      </c>
      <c r="D6" s="70" t="s">
        <v>342</v>
      </c>
      <c r="E6" s="70" t="s">
        <v>358</v>
      </c>
      <c r="F6" s="70"/>
      <c r="G6" s="70" t="s">
        <v>294</v>
      </c>
      <c r="H6" s="70" t="s">
        <v>295</v>
      </c>
      <c r="I6" s="70" t="s">
        <v>296</v>
      </c>
      <c r="J6" s="70" t="s">
        <v>297</v>
      </c>
      <c r="K6" s="70"/>
      <c r="L6" s="70" t="s">
        <v>294</v>
      </c>
      <c r="M6" s="70" t="s">
        <v>295</v>
      </c>
      <c r="N6" s="70" t="s">
        <v>296</v>
      </c>
      <c r="O6" s="70" t="s">
        <v>297</v>
      </c>
      <c r="P6" s="70"/>
      <c r="Q6" s="70" t="s">
        <v>298</v>
      </c>
      <c r="R6" s="70" t="s">
        <v>299</v>
      </c>
      <c r="S6" s="70" t="s">
        <v>300</v>
      </c>
    </row>
    <row r="7" spans="1:30" s="147" customFormat="1">
      <c r="A7" s="169" t="s">
        <v>428</v>
      </c>
      <c r="B7" s="144" t="s">
        <v>427</v>
      </c>
      <c r="C7" s="37">
        <v>0</v>
      </c>
      <c r="D7" s="37">
        <v>0</v>
      </c>
      <c r="E7" s="37">
        <v>0</v>
      </c>
      <c r="F7" s="70"/>
      <c r="G7" s="37">
        <v>0</v>
      </c>
      <c r="H7" s="37">
        <v>0</v>
      </c>
      <c r="I7" s="37">
        <v>0</v>
      </c>
      <c r="J7" s="37">
        <v>0</v>
      </c>
      <c r="K7" s="70"/>
      <c r="L7" s="37">
        <v>0</v>
      </c>
      <c r="M7" s="37">
        <v>0</v>
      </c>
      <c r="N7" s="37">
        <v>0</v>
      </c>
      <c r="O7" s="37">
        <v>0</v>
      </c>
      <c r="P7" s="70"/>
      <c r="Q7" s="37">
        <v>0</v>
      </c>
      <c r="R7" s="37">
        <v>0</v>
      </c>
      <c r="S7" s="37">
        <v>0</v>
      </c>
    </row>
    <row r="8" spans="1:30">
      <c r="A8" s="143">
        <v>10200</v>
      </c>
      <c r="B8" s="35" t="s">
        <v>0</v>
      </c>
      <c r="C8" s="40">
        <v>1.0897999999999999E-3</v>
      </c>
      <c r="D8" s="40">
        <v>1.1054000000000001E-3</v>
      </c>
      <c r="E8" s="36">
        <v>8646953.8017999995</v>
      </c>
      <c r="F8" s="36"/>
      <c r="G8" s="37">
        <v>187449.95919999998</v>
      </c>
      <c r="H8" s="37">
        <v>4122797.3145999997</v>
      </c>
      <c r="I8" s="37">
        <v>1366088.2755999998</v>
      </c>
      <c r="J8" s="36">
        <v>38738.274949956765</v>
      </c>
      <c r="K8" s="36"/>
      <c r="L8" s="37">
        <v>282887.01459999999</v>
      </c>
      <c r="M8" s="37">
        <v>2952571.1643999997</v>
      </c>
      <c r="N8" s="37">
        <v>0</v>
      </c>
      <c r="O8" s="36">
        <v>235752.08617464642</v>
      </c>
      <c r="P8" s="36"/>
      <c r="Q8" s="37">
        <v>2330267.0296</v>
      </c>
      <c r="R8" s="38">
        <v>-41056.979750448474</v>
      </c>
      <c r="S8" s="38">
        <v>2289210.0498495516</v>
      </c>
    </row>
    <row r="9" spans="1:30">
      <c r="A9" s="34">
        <v>10400</v>
      </c>
      <c r="B9" s="35" t="s">
        <v>1</v>
      </c>
      <c r="C9" s="40">
        <v>3.2104999999999998E-3</v>
      </c>
      <c r="D9" s="40">
        <v>3.2499999999999999E-3</v>
      </c>
      <c r="E9" s="36">
        <v>25473522.830499999</v>
      </c>
      <c r="F9" s="36"/>
      <c r="G9" s="37">
        <v>552218.84199999995</v>
      </c>
      <c r="H9" s="37">
        <v>12145568.7085</v>
      </c>
      <c r="I9" s="37">
        <v>4024432.3809999996</v>
      </c>
      <c r="J9" s="36">
        <v>337544.37789838482</v>
      </c>
      <c r="K9" s="36"/>
      <c r="L9" s="37">
        <v>833371.95849999995</v>
      </c>
      <c r="M9" s="37">
        <v>8698137.0189999994</v>
      </c>
      <c r="N9" s="37">
        <v>0</v>
      </c>
      <c r="O9" s="36">
        <v>2792700.2489493391</v>
      </c>
      <c r="P9" s="36"/>
      <c r="Q9" s="37">
        <v>6864858.0459999992</v>
      </c>
      <c r="R9" s="38">
        <v>-1606643.3128903236</v>
      </c>
      <c r="S9" s="38">
        <v>5258214.7331096753</v>
      </c>
    </row>
    <row r="10" spans="1:30">
      <c r="A10" s="34">
        <v>10500</v>
      </c>
      <c r="B10" s="35" t="s">
        <v>2</v>
      </c>
      <c r="C10" s="40">
        <v>7.7539999999999998E-4</v>
      </c>
      <c r="D10" s="40">
        <v>7.2939999999999995E-4</v>
      </c>
      <c r="E10" s="36">
        <v>6152365.5514000002</v>
      </c>
      <c r="F10" s="36"/>
      <c r="G10" s="37">
        <v>133371.90159999998</v>
      </c>
      <c r="H10" s="37">
        <v>2933397.9057999998</v>
      </c>
      <c r="I10" s="37">
        <v>971980.95880000002</v>
      </c>
      <c r="J10" s="36">
        <v>164307.97113248019</v>
      </c>
      <c r="K10" s="36"/>
      <c r="L10" s="37">
        <v>201276.00579999998</v>
      </c>
      <c r="M10" s="37">
        <v>2100774.1612</v>
      </c>
      <c r="N10" s="37">
        <v>0</v>
      </c>
      <c r="O10" s="36">
        <v>25122.098058482457</v>
      </c>
      <c r="P10" s="36"/>
      <c r="Q10" s="37">
        <v>1658000.6007999999</v>
      </c>
      <c r="R10" s="38">
        <v>26149.640074608942</v>
      </c>
      <c r="S10" s="38">
        <v>1684150.2408746087</v>
      </c>
    </row>
    <row r="11" spans="1:30">
      <c r="A11" s="34">
        <v>10700</v>
      </c>
      <c r="B11" s="35" t="s">
        <v>3</v>
      </c>
      <c r="C11" s="40">
        <v>4.6511E-3</v>
      </c>
      <c r="D11" s="40">
        <v>4.5304999999999998E-3</v>
      </c>
      <c r="E11" s="36">
        <v>36903878.535099998</v>
      </c>
      <c r="F11" s="36"/>
      <c r="G11" s="37">
        <v>800007.80440000002</v>
      </c>
      <c r="H11" s="37">
        <v>17595469.434700001</v>
      </c>
      <c r="I11" s="37">
        <v>5830256.1742000002</v>
      </c>
      <c r="J11" s="36">
        <v>7546095.268754214</v>
      </c>
      <c r="K11" s="36"/>
      <c r="L11" s="37">
        <v>1207318.5847</v>
      </c>
      <c r="M11" s="37">
        <v>12601122.9058</v>
      </c>
      <c r="N11" s="37">
        <v>0</v>
      </c>
      <c r="O11" s="36">
        <v>0</v>
      </c>
      <c r="P11" s="36"/>
      <c r="Q11" s="37">
        <v>9945223.8772</v>
      </c>
      <c r="R11" s="38">
        <v>3008853.8938627066</v>
      </c>
      <c r="S11" s="38">
        <v>12954077.771062706</v>
      </c>
    </row>
    <row r="12" spans="1:30">
      <c r="A12" s="34">
        <v>10800</v>
      </c>
      <c r="B12" s="35" t="s">
        <v>4</v>
      </c>
      <c r="C12" s="40">
        <v>1.98189E-2</v>
      </c>
      <c r="D12" s="40">
        <v>1.9146300000000002E-2</v>
      </c>
      <c r="E12" s="36">
        <v>157251892.7349</v>
      </c>
      <c r="F12" s="36"/>
      <c r="G12" s="37">
        <v>3408930.0756000001</v>
      </c>
      <c r="H12" s="37">
        <v>74976424.7553</v>
      </c>
      <c r="I12" s="37">
        <v>24843427.165800001</v>
      </c>
      <c r="J12" s="36">
        <v>4483343.6829328844</v>
      </c>
      <c r="K12" s="36"/>
      <c r="L12" s="37">
        <v>5144530.6052999999</v>
      </c>
      <c r="M12" s="37">
        <v>53694909.754200004</v>
      </c>
      <c r="N12" s="37">
        <v>0</v>
      </c>
      <c r="O12" s="36">
        <v>244967.46391497264</v>
      </c>
      <c r="P12" s="36"/>
      <c r="Q12" s="37">
        <v>42377802.562799998</v>
      </c>
      <c r="R12" s="38">
        <v>1405801.566430781</v>
      </c>
      <c r="S12" s="38">
        <v>43783604.129230782</v>
      </c>
    </row>
    <row r="13" spans="1:30">
      <c r="A13" s="34">
        <v>10850</v>
      </c>
      <c r="B13" s="35" t="s">
        <v>5</v>
      </c>
      <c r="C13" s="40">
        <v>1.507E-4</v>
      </c>
      <c r="D13" s="40">
        <v>1.383E-4</v>
      </c>
      <c r="E13" s="36">
        <v>1195720.2587000001</v>
      </c>
      <c r="F13" s="36"/>
      <c r="G13" s="37">
        <v>25921.002800000002</v>
      </c>
      <c r="H13" s="37">
        <v>570109.70389999996</v>
      </c>
      <c r="I13" s="37">
        <v>188905.7654</v>
      </c>
      <c r="J13" s="36">
        <v>278461.0715279571</v>
      </c>
      <c r="K13" s="36"/>
      <c r="L13" s="37">
        <v>39118.253900000003</v>
      </c>
      <c r="M13" s="37">
        <v>408288.19459999999</v>
      </c>
      <c r="N13" s="37">
        <v>0</v>
      </c>
      <c r="O13" s="36">
        <v>0</v>
      </c>
      <c r="P13" s="36"/>
      <c r="Q13" s="37">
        <v>322234.57640000002</v>
      </c>
      <c r="R13" s="38">
        <v>142783.45396093177</v>
      </c>
      <c r="S13" s="38">
        <v>465018.03036093176</v>
      </c>
    </row>
    <row r="14" spans="1:30">
      <c r="A14" s="34">
        <v>10900</v>
      </c>
      <c r="B14" s="35" t="s">
        <v>6</v>
      </c>
      <c r="C14" s="40">
        <v>1.7773999999999999E-3</v>
      </c>
      <c r="D14" s="40">
        <v>1.9082000000000001E-3</v>
      </c>
      <c r="E14" s="36">
        <v>14102675.4334</v>
      </c>
      <c r="F14" s="36"/>
      <c r="G14" s="37">
        <v>305719.90960000001</v>
      </c>
      <c r="H14" s="37">
        <v>6724041.0597999999</v>
      </c>
      <c r="I14" s="37">
        <v>2228010.0027999999</v>
      </c>
      <c r="J14" s="36">
        <v>804731.14142373181</v>
      </c>
      <c r="K14" s="36"/>
      <c r="L14" s="37">
        <v>461372.15979999996</v>
      </c>
      <c r="M14" s="37">
        <v>4815470.7171999998</v>
      </c>
      <c r="N14" s="37">
        <v>0</v>
      </c>
      <c r="O14" s="36">
        <v>0</v>
      </c>
      <c r="P14" s="36"/>
      <c r="Q14" s="37">
        <v>3800529.1047999999</v>
      </c>
      <c r="R14" s="38">
        <v>557238.28861075628</v>
      </c>
      <c r="S14" s="38">
        <v>4357767.3934107563</v>
      </c>
    </row>
    <row r="15" spans="1:30">
      <c r="A15" s="34">
        <v>10910</v>
      </c>
      <c r="B15" s="35" t="s">
        <v>7</v>
      </c>
      <c r="C15" s="40">
        <v>2.9599999999999998E-4</v>
      </c>
      <c r="D15" s="40">
        <v>2.6919999999999998E-4</v>
      </c>
      <c r="E15" s="36">
        <v>2348594.5359999998</v>
      </c>
      <c r="F15" s="36"/>
      <c r="G15" s="37">
        <v>50913.183999999994</v>
      </c>
      <c r="H15" s="37">
        <v>1119790.7919999999</v>
      </c>
      <c r="I15" s="37">
        <v>371042.51199999999</v>
      </c>
      <c r="J15" s="36">
        <v>179168.00559262454</v>
      </c>
      <c r="K15" s="36"/>
      <c r="L15" s="37">
        <v>76834.792000000001</v>
      </c>
      <c r="M15" s="37">
        <v>801946.28799999994</v>
      </c>
      <c r="N15" s="37">
        <v>0</v>
      </c>
      <c r="O15" s="36">
        <v>168744.73465821246</v>
      </c>
      <c r="P15" s="36"/>
      <c r="Q15" s="37">
        <v>632922.59199999995</v>
      </c>
      <c r="R15" s="38">
        <v>5365.613714271487</v>
      </c>
      <c r="S15" s="38">
        <v>638288.2057142714</v>
      </c>
    </row>
    <row r="16" spans="1:30">
      <c r="A16" s="34">
        <v>10930</v>
      </c>
      <c r="B16" s="35" t="s">
        <v>8</v>
      </c>
      <c r="C16" s="40">
        <v>2.7759999999999998E-3</v>
      </c>
      <c r="D16" s="40">
        <v>2.5428E-3</v>
      </c>
      <c r="E16" s="36">
        <v>22026008.215999998</v>
      </c>
      <c r="F16" s="36"/>
      <c r="G16" s="37">
        <v>477483.10399999999</v>
      </c>
      <c r="H16" s="37">
        <v>10501821.751999998</v>
      </c>
      <c r="I16" s="37">
        <v>3479777.0719999997</v>
      </c>
      <c r="J16" s="36">
        <v>2019200.7123433463</v>
      </c>
      <c r="K16" s="36"/>
      <c r="L16" s="37">
        <v>720585.75199999998</v>
      </c>
      <c r="M16" s="37">
        <v>7520955.7279999992</v>
      </c>
      <c r="N16" s="37">
        <v>0</v>
      </c>
      <c r="O16" s="36">
        <v>61678.341030691183</v>
      </c>
      <c r="P16" s="36"/>
      <c r="Q16" s="37">
        <v>5935787.5519999992</v>
      </c>
      <c r="R16" s="38">
        <v>766511.39779928525</v>
      </c>
      <c r="S16" s="38">
        <v>6702298.9497992843</v>
      </c>
    </row>
    <row r="17" spans="1:16384">
      <c r="A17" s="34">
        <v>10940</v>
      </c>
      <c r="B17" s="35" t="s">
        <v>9</v>
      </c>
      <c r="C17" s="40">
        <v>6.9059999999999998E-4</v>
      </c>
      <c r="D17" s="40">
        <v>6.9930000000000003E-4</v>
      </c>
      <c r="E17" s="36">
        <v>5479524.9545999998</v>
      </c>
      <c r="F17" s="36"/>
      <c r="G17" s="37">
        <v>118785.9624</v>
      </c>
      <c r="H17" s="37">
        <v>2612592.9761999999</v>
      </c>
      <c r="I17" s="37">
        <v>865682.29319999996</v>
      </c>
      <c r="J17" s="36">
        <v>122737.17948090105</v>
      </c>
      <c r="K17" s="36"/>
      <c r="L17" s="37">
        <v>179263.8762</v>
      </c>
      <c r="M17" s="37">
        <v>1871027.3868</v>
      </c>
      <c r="N17" s="37">
        <v>0</v>
      </c>
      <c r="O17" s="36">
        <v>216274.86360404873</v>
      </c>
      <c r="P17" s="36"/>
      <c r="Q17" s="37">
        <v>1476676.8311999999</v>
      </c>
      <c r="R17" s="38">
        <v>-99528.690679335661</v>
      </c>
      <c r="S17" s="38">
        <v>1377148.1405206642</v>
      </c>
    </row>
    <row r="18" spans="1:16384">
      <c r="A18" s="34">
        <v>10950</v>
      </c>
      <c r="B18" s="35" t="s">
        <v>10</v>
      </c>
      <c r="C18" s="40">
        <v>6.625E-4</v>
      </c>
      <c r="D18" s="40">
        <v>6.8150000000000003E-4</v>
      </c>
      <c r="E18" s="36">
        <v>5256567.1624999996</v>
      </c>
      <c r="F18" s="36"/>
      <c r="G18" s="37">
        <v>113952.65</v>
      </c>
      <c r="H18" s="37">
        <v>2506288.5125000002</v>
      </c>
      <c r="I18" s="37">
        <v>830458.32499999995</v>
      </c>
      <c r="J18" s="36">
        <v>147068.65767137677</v>
      </c>
      <c r="K18" s="36"/>
      <c r="L18" s="37">
        <v>171969.76250000001</v>
      </c>
      <c r="M18" s="37">
        <v>1794896.675</v>
      </c>
      <c r="N18" s="37">
        <v>0</v>
      </c>
      <c r="O18" s="36">
        <v>7716.6390000000538</v>
      </c>
      <c r="P18" s="36"/>
      <c r="Q18" s="37">
        <v>1416591.95</v>
      </c>
      <c r="R18" s="38">
        <v>107539.56555075421</v>
      </c>
      <c r="S18" s="38">
        <v>1524131.5155507543</v>
      </c>
    </row>
    <row r="19" spans="1:16384" s="179" customFormat="1">
      <c r="A19" s="198">
        <v>11050</v>
      </c>
      <c r="B19" s="178" t="s">
        <v>431</v>
      </c>
      <c r="C19" s="188">
        <v>0</v>
      </c>
      <c r="D19" s="188">
        <v>0</v>
      </c>
      <c r="E19" s="198"/>
      <c r="F19" s="178"/>
      <c r="G19" s="188"/>
      <c r="H19" s="188"/>
      <c r="I19" s="198"/>
      <c r="J19" s="178"/>
      <c r="K19" s="188"/>
      <c r="L19" s="188"/>
      <c r="M19" s="198"/>
      <c r="N19" s="178"/>
      <c r="O19" s="188"/>
      <c r="P19" s="188"/>
      <c r="Q19" s="198"/>
      <c r="R19" s="178"/>
      <c r="S19" s="188"/>
      <c r="T19" s="188"/>
      <c r="U19" s="198"/>
      <c r="V19" s="178"/>
      <c r="W19" s="188"/>
      <c r="X19" s="188"/>
      <c r="Y19" s="198"/>
      <c r="Z19" s="178"/>
      <c r="AA19" s="188"/>
      <c r="AB19" s="188"/>
      <c r="AC19" s="198"/>
      <c r="AD19" s="178"/>
      <c r="AE19" s="188"/>
      <c r="AF19" s="188"/>
      <c r="AG19" s="198"/>
      <c r="AH19" s="178"/>
      <c r="AI19" s="188"/>
      <c r="AJ19" s="188"/>
      <c r="AK19" s="198"/>
      <c r="AL19" s="178"/>
      <c r="AM19" s="188"/>
      <c r="AN19" s="188"/>
      <c r="AO19" s="198"/>
      <c r="AP19" s="178"/>
      <c r="AQ19" s="188"/>
      <c r="AR19" s="188"/>
      <c r="AS19" s="198"/>
      <c r="AT19" s="178"/>
      <c r="AU19" s="188"/>
      <c r="AV19" s="188"/>
      <c r="AW19" s="198"/>
      <c r="AX19" s="178"/>
      <c r="AY19" s="188"/>
      <c r="AZ19" s="188"/>
      <c r="BA19" s="198"/>
      <c r="BB19" s="178"/>
      <c r="BC19" s="188"/>
      <c r="BD19" s="188"/>
      <c r="BE19" s="198"/>
      <c r="BF19" s="178"/>
      <c r="BG19" s="188"/>
      <c r="BH19" s="188"/>
      <c r="BI19" s="198"/>
      <c r="BJ19" s="178"/>
      <c r="BK19" s="188"/>
      <c r="BL19" s="188"/>
      <c r="BM19" s="198"/>
      <c r="BN19" s="178"/>
      <c r="BO19" s="188"/>
      <c r="BP19" s="188"/>
      <c r="BQ19" s="198"/>
      <c r="BR19" s="178"/>
      <c r="BS19" s="188"/>
      <c r="BT19" s="188"/>
      <c r="BU19" s="198"/>
      <c r="BV19" s="178"/>
      <c r="BW19" s="188"/>
      <c r="BX19" s="188"/>
      <c r="BY19" s="198"/>
      <c r="BZ19" s="178"/>
      <c r="CA19" s="188"/>
      <c r="CB19" s="188"/>
      <c r="CC19" s="198"/>
      <c r="CD19" s="178"/>
      <c r="CE19" s="188"/>
      <c r="CF19" s="188"/>
      <c r="CG19" s="198"/>
      <c r="CH19" s="178"/>
      <c r="CI19" s="188"/>
      <c r="CJ19" s="188"/>
      <c r="CK19" s="198"/>
      <c r="CL19" s="178"/>
      <c r="CM19" s="188"/>
      <c r="CN19" s="188"/>
      <c r="CO19" s="198"/>
      <c r="CP19" s="178"/>
      <c r="CQ19" s="188"/>
      <c r="CR19" s="188"/>
      <c r="CS19" s="198"/>
      <c r="CT19" s="178"/>
      <c r="CU19" s="188"/>
      <c r="CV19" s="188"/>
      <c r="CW19" s="198"/>
      <c r="CX19" s="178"/>
      <c r="CY19" s="188"/>
      <c r="CZ19" s="188"/>
      <c r="DA19" s="198"/>
      <c r="DB19" s="178"/>
      <c r="DC19" s="188"/>
      <c r="DD19" s="188"/>
      <c r="DE19" s="198"/>
      <c r="DF19" s="178"/>
      <c r="DG19" s="188"/>
      <c r="DH19" s="188"/>
      <c r="DI19" s="198"/>
      <c r="DJ19" s="178"/>
      <c r="DK19" s="188"/>
      <c r="DL19" s="188"/>
      <c r="DM19" s="198"/>
      <c r="DN19" s="178"/>
      <c r="DO19" s="188"/>
      <c r="DP19" s="188"/>
      <c r="DQ19" s="198"/>
      <c r="DR19" s="178"/>
      <c r="DS19" s="188"/>
      <c r="DT19" s="188"/>
      <c r="DU19" s="198"/>
      <c r="DV19" s="178"/>
      <c r="DW19" s="188"/>
      <c r="DX19" s="188"/>
      <c r="DY19" s="198"/>
      <c r="DZ19" s="178"/>
      <c r="EA19" s="188"/>
      <c r="EB19" s="188"/>
      <c r="EC19" s="198"/>
      <c r="ED19" s="178"/>
      <c r="EE19" s="188"/>
      <c r="EF19" s="188"/>
      <c r="EG19" s="198"/>
      <c r="EH19" s="178"/>
      <c r="EI19" s="188"/>
      <c r="EJ19" s="188"/>
      <c r="EK19" s="198"/>
      <c r="EL19" s="178"/>
      <c r="EM19" s="188"/>
      <c r="EN19" s="188"/>
      <c r="EO19" s="198"/>
      <c r="EP19" s="178"/>
      <c r="EQ19" s="188"/>
      <c r="ER19" s="188"/>
      <c r="ES19" s="198"/>
      <c r="ET19" s="178"/>
      <c r="EU19" s="188"/>
      <c r="EV19" s="188"/>
      <c r="EW19" s="198"/>
      <c r="EX19" s="178"/>
      <c r="EY19" s="188"/>
      <c r="EZ19" s="188"/>
      <c r="FA19" s="198"/>
      <c r="FB19" s="178"/>
      <c r="FC19" s="188"/>
      <c r="FD19" s="188"/>
      <c r="FE19" s="198"/>
      <c r="FF19" s="178"/>
      <c r="FG19" s="188"/>
      <c r="FH19" s="188"/>
      <c r="FI19" s="198"/>
      <c r="FJ19" s="178"/>
      <c r="FK19" s="188"/>
      <c r="FL19" s="188"/>
      <c r="FM19" s="198"/>
      <c r="FN19" s="178"/>
      <c r="FO19" s="188"/>
      <c r="FP19" s="188"/>
      <c r="FQ19" s="198"/>
      <c r="FR19" s="178"/>
      <c r="FS19" s="188"/>
      <c r="FT19" s="188"/>
      <c r="FU19" s="198"/>
      <c r="FV19" s="178"/>
      <c r="FW19" s="188"/>
      <c r="FX19" s="188"/>
      <c r="FY19" s="198"/>
      <c r="FZ19" s="178"/>
      <c r="GA19" s="188"/>
      <c r="GB19" s="188"/>
      <c r="GC19" s="198"/>
      <c r="GD19" s="178"/>
      <c r="GE19" s="188"/>
      <c r="GF19" s="188"/>
      <c r="GG19" s="198"/>
      <c r="GH19" s="178"/>
      <c r="GI19" s="188"/>
      <c r="GJ19" s="188"/>
      <c r="GK19" s="198"/>
      <c r="GL19" s="178"/>
      <c r="GM19" s="188"/>
      <c r="GN19" s="188"/>
      <c r="GO19" s="198"/>
      <c r="GP19" s="178"/>
      <c r="GQ19" s="188"/>
      <c r="GR19" s="188"/>
      <c r="GS19" s="198"/>
      <c r="GT19" s="178"/>
      <c r="GU19" s="188"/>
      <c r="GV19" s="188"/>
      <c r="GW19" s="198"/>
      <c r="GX19" s="178"/>
      <c r="GY19" s="188"/>
      <c r="GZ19" s="188"/>
      <c r="HA19" s="198"/>
      <c r="HB19" s="178"/>
      <c r="HC19" s="188"/>
      <c r="HD19" s="188"/>
      <c r="HE19" s="198"/>
      <c r="HF19" s="178"/>
      <c r="HG19" s="188"/>
      <c r="HH19" s="188"/>
      <c r="HI19" s="198"/>
      <c r="HJ19" s="178"/>
      <c r="HK19" s="188"/>
      <c r="HL19" s="188"/>
      <c r="HM19" s="198"/>
      <c r="HN19" s="178"/>
      <c r="HO19" s="188"/>
      <c r="HP19" s="188"/>
      <c r="HQ19" s="198"/>
      <c r="HR19" s="178"/>
      <c r="HS19" s="188"/>
      <c r="HT19" s="188"/>
      <c r="HU19" s="198"/>
      <c r="HV19" s="178"/>
      <c r="HW19" s="188"/>
      <c r="HX19" s="188"/>
      <c r="HY19" s="198"/>
      <c r="HZ19" s="178"/>
      <c r="IA19" s="188"/>
      <c r="IB19" s="188"/>
      <c r="IC19" s="198"/>
      <c r="ID19" s="178"/>
      <c r="IE19" s="188"/>
      <c r="IF19" s="188"/>
      <c r="IG19" s="198"/>
      <c r="IH19" s="178"/>
      <c r="II19" s="188"/>
      <c r="IJ19" s="188"/>
      <c r="IK19" s="198"/>
      <c r="IL19" s="178"/>
      <c r="IM19" s="188"/>
      <c r="IN19" s="188"/>
      <c r="IO19" s="198"/>
      <c r="IP19" s="178"/>
      <c r="IQ19" s="188"/>
      <c r="IR19" s="188"/>
      <c r="IS19" s="198"/>
      <c r="IT19" s="178"/>
      <c r="IU19" s="188"/>
      <c r="IV19" s="188"/>
      <c r="IW19" s="198"/>
      <c r="IX19" s="178"/>
      <c r="IY19" s="188"/>
      <c r="IZ19" s="188"/>
      <c r="JA19" s="198"/>
      <c r="JB19" s="178"/>
      <c r="JC19" s="188"/>
      <c r="JD19" s="188"/>
      <c r="JE19" s="198"/>
      <c r="JF19" s="178"/>
      <c r="JG19" s="188"/>
      <c r="JH19" s="188"/>
      <c r="JI19" s="198"/>
      <c r="JJ19" s="178"/>
      <c r="JK19" s="188"/>
      <c r="JL19" s="188"/>
      <c r="JM19" s="198"/>
      <c r="JN19" s="178"/>
      <c r="JO19" s="188"/>
      <c r="JP19" s="188"/>
      <c r="JQ19" s="198"/>
      <c r="JR19" s="178"/>
      <c r="JS19" s="188"/>
      <c r="JT19" s="188"/>
      <c r="JU19" s="198"/>
      <c r="JV19" s="178"/>
      <c r="JW19" s="188"/>
      <c r="JX19" s="188"/>
      <c r="JY19" s="198"/>
      <c r="JZ19" s="178"/>
      <c r="KA19" s="188"/>
      <c r="KB19" s="188"/>
      <c r="KC19" s="198"/>
      <c r="KD19" s="178"/>
      <c r="KE19" s="188"/>
      <c r="KF19" s="188"/>
      <c r="KG19" s="198"/>
      <c r="KH19" s="178"/>
      <c r="KI19" s="188"/>
      <c r="KJ19" s="188"/>
      <c r="KK19" s="198"/>
      <c r="KL19" s="178"/>
      <c r="KM19" s="188"/>
      <c r="KN19" s="188"/>
      <c r="KO19" s="198"/>
      <c r="KP19" s="178"/>
      <c r="KQ19" s="188"/>
      <c r="KR19" s="188"/>
      <c r="KS19" s="198"/>
      <c r="KT19" s="178"/>
      <c r="KU19" s="188"/>
      <c r="KV19" s="188"/>
      <c r="KW19" s="198"/>
      <c r="KX19" s="178"/>
      <c r="KY19" s="188"/>
      <c r="KZ19" s="188"/>
      <c r="LA19" s="198"/>
      <c r="LB19" s="178"/>
      <c r="LC19" s="188"/>
      <c r="LD19" s="188"/>
      <c r="LE19" s="198"/>
      <c r="LF19" s="178"/>
      <c r="LG19" s="188"/>
      <c r="LH19" s="188"/>
      <c r="LI19" s="198"/>
      <c r="LJ19" s="178"/>
      <c r="LK19" s="188"/>
      <c r="LL19" s="188"/>
      <c r="LM19" s="198"/>
      <c r="LN19" s="178"/>
      <c r="LO19" s="188"/>
      <c r="LP19" s="188"/>
      <c r="LQ19" s="198"/>
      <c r="LR19" s="178"/>
      <c r="LS19" s="188"/>
      <c r="LT19" s="188"/>
      <c r="LU19" s="198"/>
      <c r="LV19" s="178"/>
      <c r="LW19" s="188"/>
      <c r="LX19" s="188"/>
      <c r="LY19" s="198"/>
      <c r="LZ19" s="178"/>
      <c r="MA19" s="188"/>
      <c r="MB19" s="188"/>
      <c r="MC19" s="198"/>
      <c r="MD19" s="178"/>
      <c r="ME19" s="188"/>
      <c r="MF19" s="188"/>
      <c r="MG19" s="198"/>
      <c r="MH19" s="178"/>
      <c r="MI19" s="188"/>
      <c r="MJ19" s="188"/>
      <c r="MK19" s="198"/>
      <c r="ML19" s="178"/>
      <c r="MM19" s="188"/>
      <c r="MN19" s="188"/>
      <c r="MO19" s="198"/>
      <c r="MP19" s="178"/>
      <c r="MQ19" s="188"/>
      <c r="MR19" s="188"/>
      <c r="MS19" s="198"/>
      <c r="MT19" s="178"/>
      <c r="MU19" s="188"/>
      <c r="MV19" s="188"/>
      <c r="MW19" s="198"/>
      <c r="MX19" s="178"/>
      <c r="MY19" s="188"/>
      <c r="MZ19" s="188"/>
      <c r="NA19" s="198"/>
      <c r="NB19" s="178"/>
      <c r="NC19" s="188"/>
      <c r="ND19" s="188"/>
      <c r="NE19" s="198"/>
      <c r="NF19" s="178"/>
      <c r="NG19" s="188"/>
      <c r="NH19" s="188"/>
      <c r="NI19" s="198"/>
      <c r="NJ19" s="178"/>
      <c r="NK19" s="188"/>
      <c r="NL19" s="188"/>
      <c r="NM19" s="198"/>
      <c r="NN19" s="178"/>
      <c r="NO19" s="188"/>
      <c r="NP19" s="188"/>
      <c r="NQ19" s="198"/>
      <c r="NR19" s="178"/>
      <c r="NS19" s="188"/>
      <c r="NT19" s="188"/>
      <c r="NU19" s="198"/>
      <c r="NV19" s="178"/>
      <c r="NW19" s="188"/>
      <c r="NX19" s="188"/>
      <c r="NY19" s="198"/>
      <c r="NZ19" s="178"/>
      <c r="OA19" s="188"/>
      <c r="OB19" s="188"/>
      <c r="OC19" s="198"/>
      <c r="OD19" s="178"/>
      <c r="OE19" s="188"/>
      <c r="OF19" s="188"/>
      <c r="OG19" s="198"/>
      <c r="OH19" s="178"/>
      <c r="OI19" s="188"/>
      <c r="OJ19" s="188"/>
      <c r="OK19" s="198"/>
      <c r="OL19" s="178"/>
      <c r="OM19" s="188"/>
      <c r="ON19" s="188"/>
      <c r="OO19" s="198"/>
      <c r="OP19" s="178"/>
      <c r="OQ19" s="188"/>
      <c r="OR19" s="188"/>
      <c r="OS19" s="198"/>
      <c r="OT19" s="178"/>
      <c r="OU19" s="188"/>
      <c r="OV19" s="188"/>
      <c r="OW19" s="198"/>
      <c r="OX19" s="178"/>
      <c r="OY19" s="188"/>
      <c r="OZ19" s="188"/>
      <c r="PA19" s="198"/>
      <c r="PB19" s="178"/>
      <c r="PC19" s="188"/>
      <c r="PD19" s="188"/>
      <c r="PE19" s="198"/>
      <c r="PF19" s="178"/>
      <c r="PG19" s="188"/>
      <c r="PH19" s="188"/>
      <c r="PI19" s="198"/>
      <c r="PJ19" s="178"/>
      <c r="PK19" s="188"/>
      <c r="PL19" s="188"/>
      <c r="PM19" s="198"/>
      <c r="PN19" s="178"/>
      <c r="PO19" s="188"/>
      <c r="PP19" s="188"/>
      <c r="PQ19" s="198"/>
      <c r="PR19" s="178"/>
      <c r="PS19" s="188"/>
      <c r="PT19" s="188"/>
      <c r="PU19" s="198"/>
      <c r="PV19" s="178"/>
      <c r="PW19" s="188"/>
      <c r="PX19" s="188"/>
      <c r="PY19" s="198"/>
      <c r="PZ19" s="178"/>
      <c r="QA19" s="188"/>
      <c r="QB19" s="188"/>
      <c r="QC19" s="198"/>
      <c r="QD19" s="178"/>
      <c r="QE19" s="188"/>
      <c r="QF19" s="188"/>
      <c r="QG19" s="198"/>
      <c r="QH19" s="178"/>
      <c r="QI19" s="188"/>
      <c r="QJ19" s="188"/>
      <c r="QK19" s="198"/>
      <c r="QL19" s="178"/>
      <c r="QM19" s="188"/>
      <c r="QN19" s="188"/>
      <c r="QO19" s="198"/>
      <c r="QP19" s="178"/>
      <c r="QQ19" s="188"/>
      <c r="QR19" s="188"/>
      <c r="QS19" s="198"/>
      <c r="QT19" s="178"/>
      <c r="QU19" s="188"/>
      <c r="QV19" s="188"/>
      <c r="QW19" s="198"/>
      <c r="QX19" s="178"/>
      <c r="QY19" s="188"/>
      <c r="QZ19" s="188"/>
      <c r="RA19" s="198"/>
      <c r="RB19" s="178"/>
      <c r="RC19" s="188"/>
      <c r="RD19" s="188"/>
      <c r="RE19" s="198"/>
      <c r="RF19" s="178"/>
      <c r="RG19" s="188"/>
      <c r="RH19" s="188"/>
      <c r="RI19" s="198"/>
      <c r="RJ19" s="178"/>
      <c r="RK19" s="188"/>
      <c r="RL19" s="188"/>
      <c r="RM19" s="198"/>
      <c r="RN19" s="178"/>
      <c r="RO19" s="188"/>
      <c r="RP19" s="188"/>
      <c r="RQ19" s="198"/>
      <c r="RR19" s="178"/>
      <c r="RS19" s="188"/>
      <c r="RT19" s="188"/>
      <c r="RU19" s="198"/>
      <c r="RV19" s="178"/>
      <c r="RW19" s="188"/>
      <c r="RX19" s="188"/>
      <c r="RY19" s="198"/>
      <c r="RZ19" s="178"/>
      <c r="SA19" s="188"/>
      <c r="SB19" s="188"/>
      <c r="SC19" s="198"/>
      <c r="SD19" s="178"/>
      <c r="SE19" s="188"/>
      <c r="SF19" s="188"/>
      <c r="SG19" s="198"/>
      <c r="SH19" s="178"/>
      <c r="SI19" s="188"/>
      <c r="SJ19" s="188"/>
      <c r="SK19" s="198"/>
      <c r="SL19" s="178"/>
      <c r="SM19" s="188"/>
      <c r="SN19" s="188"/>
      <c r="SO19" s="198"/>
      <c r="SP19" s="178"/>
      <c r="SQ19" s="188"/>
      <c r="SR19" s="188"/>
      <c r="SS19" s="198"/>
      <c r="ST19" s="178"/>
      <c r="SU19" s="188"/>
      <c r="SV19" s="188"/>
      <c r="SW19" s="198"/>
      <c r="SX19" s="178"/>
      <c r="SY19" s="188"/>
      <c r="SZ19" s="188"/>
      <c r="TA19" s="198"/>
      <c r="TB19" s="178"/>
      <c r="TC19" s="188"/>
      <c r="TD19" s="188"/>
      <c r="TE19" s="198"/>
      <c r="TF19" s="178"/>
      <c r="TG19" s="188"/>
      <c r="TH19" s="188"/>
      <c r="TI19" s="198"/>
      <c r="TJ19" s="178"/>
      <c r="TK19" s="188"/>
      <c r="TL19" s="188"/>
      <c r="TM19" s="198"/>
      <c r="TN19" s="178"/>
      <c r="TO19" s="188"/>
      <c r="TP19" s="188"/>
      <c r="TQ19" s="198"/>
      <c r="TR19" s="178"/>
      <c r="TS19" s="188"/>
      <c r="TT19" s="188"/>
      <c r="TU19" s="198"/>
      <c r="TV19" s="178"/>
      <c r="TW19" s="188"/>
      <c r="TX19" s="188"/>
      <c r="TY19" s="198"/>
      <c r="TZ19" s="178"/>
      <c r="UA19" s="188"/>
      <c r="UB19" s="188"/>
      <c r="UC19" s="198"/>
      <c r="UD19" s="178"/>
      <c r="UE19" s="188"/>
      <c r="UF19" s="188"/>
      <c r="UG19" s="198"/>
      <c r="UH19" s="178"/>
      <c r="UI19" s="188"/>
      <c r="UJ19" s="188"/>
      <c r="UK19" s="198"/>
      <c r="UL19" s="178"/>
      <c r="UM19" s="188"/>
      <c r="UN19" s="188"/>
      <c r="UO19" s="198"/>
      <c r="UP19" s="178"/>
      <c r="UQ19" s="188"/>
      <c r="UR19" s="188"/>
      <c r="US19" s="198"/>
      <c r="UT19" s="178"/>
      <c r="UU19" s="188"/>
      <c r="UV19" s="188"/>
      <c r="UW19" s="198"/>
      <c r="UX19" s="178"/>
      <c r="UY19" s="188"/>
      <c r="UZ19" s="188"/>
      <c r="VA19" s="198"/>
      <c r="VB19" s="178"/>
      <c r="VC19" s="188"/>
      <c r="VD19" s="188"/>
      <c r="VE19" s="198"/>
      <c r="VF19" s="178"/>
      <c r="VG19" s="188"/>
      <c r="VH19" s="188"/>
      <c r="VI19" s="198"/>
      <c r="VJ19" s="178"/>
      <c r="VK19" s="188"/>
      <c r="VL19" s="188"/>
      <c r="VM19" s="198"/>
      <c r="VN19" s="178"/>
      <c r="VO19" s="188"/>
      <c r="VP19" s="188"/>
      <c r="VQ19" s="198"/>
      <c r="VR19" s="178"/>
      <c r="VS19" s="188"/>
      <c r="VT19" s="188"/>
      <c r="VU19" s="198"/>
      <c r="VV19" s="178"/>
      <c r="VW19" s="188"/>
      <c r="VX19" s="188"/>
      <c r="VY19" s="198"/>
      <c r="VZ19" s="178"/>
      <c r="WA19" s="188"/>
      <c r="WB19" s="188"/>
      <c r="WC19" s="198"/>
      <c r="WD19" s="178"/>
      <c r="WE19" s="188"/>
      <c r="WF19" s="188"/>
      <c r="WG19" s="198"/>
      <c r="WH19" s="178"/>
      <c r="WI19" s="188"/>
      <c r="WJ19" s="188"/>
      <c r="WK19" s="198"/>
      <c r="WL19" s="178"/>
      <c r="WM19" s="188"/>
      <c r="WN19" s="188"/>
      <c r="WO19" s="198"/>
      <c r="WP19" s="178"/>
      <c r="WQ19" s="188"/>
      <c r="WR19" s="188"/>
      <c r="WS19" s="198"/>
      <c r="WT19" s="178"/>
      <c r="WU19" s="188"/>
      <c r="WV19" s="188"/>
      <c r="WW19" s="198"/>
      <c r="WX19" s="178"/>
      <c r="WY19" s="188"/>
      <c r="WZ19" s="188"/>
      <c r="XA19" s="198"/>
      <c r="XB19" s="178"/>
      <c r="XC19" s="188"/>
      <c r="XD19" s="188"/>
      <c r="XE19" s="198"/>
      <c r="XF19" s="178"/>
      <c r="XG19" s="188"/>
      <c r="XH19" s="188"/>
      <c r="XI19" s="198"/>
      <c r="XJ19" s="178"/>
      <c r="XK19" s="188"/>
      <c r="XL19" s="188"/>
      <c r="XM19" s="198"/>
      <c r="XN19" s="178"/>
      <c r="XO19" s="188"/>
      <c r="XP19" s="188"/>
      <c r="XQ19" s="198"/>
      <c r="XR19" s="178"/>
      <c r="XS19" s="188"/>
      <c r="XT19" s="188"/>
      <c r="XU19" s="198"/>
      <c r="XV19" s="178"/>
      <c r="XW19" s="188"/>
      <c r="XX19" s="188"/>
      <c r="XY19" s="198"/>
      <c r="XZ19" s="178"/>
      <c r="YA19" s="188"/>
      <c r="YB19" s="188"/>
      <c r="YC19" s="198"/>
      <c r="YD19" s="178"/>
      <c r="YE19" s="188"/>
      <c r="YF19" s="188"/>
      <c r="YG19" s="198"/>
      <c r="YH19" s="178"/>
      <c r="YI19" s="188"/>
      <c r="YJ19" s="188"/>
      <c r="YK19" s="198"/>
      <c r="YL19" s="178"/>
      <c r="YM19" s="188"/>
      <c r="YN19" s="188"/>
      <c r="YO19" s="198"/>
      <c r="YP19" s="178"/>
      <c r="YQ19" s="188"/>
      <c r="YR19" s="188"/>
      <c r="YS19" s="198"/>
      <c r="YT19" s="178"/>
      <c r="YU19" s="188"/>
      <c r="YV19" s="188"/>
      <c r="YW19" s="198"/>
      <c r="YX19" s="178"/>
      <c r="YY19" s="188"/>
      <c r="YZ19" s="188"/>
      <c r="ZA19" s="198"/>
      <c r="ZB19" s="178"/>
      <c r="ZC19" s="188"/>
      <c r="ZD19" s="188"/>
      <c r="ZE19" s="198"/>
      <c r="ZF19" s="178"/>
      <c r="ZG19" s="188"/>
      <c r="ZH19" s="188"/>
      <c r="ZI19" s="198"/>
      <c r="ZJ19" s="178"/>
      <c r="ZK19" s="188"/>
      <c r="ZL19" s="188"/>
      <c r="ZM19" s="198"/>
      <c r="ZN19" s="178"/>
      <c r="ZO19" s="188"/>
      <c r="ZP19" s="188"/>
      <c r="ZQ19" s="198"/>
      <c r="ZR19" s="178"/>
      <c r="ZS19" s="188"/>
      <c r="ZT19" s="188"/>
      <c r="ZU19" s="198"/>
      <c r="ZV19" s="178"/>
      <c r="ZW19" s="188"/>
      <c r="ZX19" s="188"/>
      <c r="ZY19" s="198"/>
      <c r="ZZ19" s="178"/>
      <c r="AAA19" s="188"/>
      <c r="AAB19" s="188"/>
      <c r="AAC19" s="198"/>
      <c r="AAD19" s="178"/>
      <c r="AAE19" s="188"/>
      <c r="AAF19" s="188"/>
      <c r="AAG19" s="198"/>
      <c r="AAH19" s="178"/>
      <c r="AAI19" s="188"/>
      <c r="AAJ19" s="188"/>
      <c r="AAK19" s="198"/>
      <c r="AAL19" s="178"/>
      <c r="AAM19" s="188"/>
      <c r="AAN19" s="188"/>
      <c r="AAO19" s="198"/>
      <c r="AAP19" s="178"/>
      <c r="AAQ19" s="188"/>
      <c r="AAR19" s="188"/>
      <c r="AAS19" s="198"/>
      <c r="AAT19" s="178"/>
      <c r="AAU19" s="188"/>
      <c r="AAV19" s="188"/>
      <c r="AAW19" s="198"/>
      <c r="AAX19" s="178"/>
      <c r="AAY19" s="188"/>
      <c r="AAZ19" s="188"/>
      <c r="ABA19" s="198"/>
      <c r="ABB19" s="178"/>
      <c r="ABC19" s="188"/>
      <c r="ABD19" s="188"/>
      <c r="ABE19" s="198"/>
      <c r="ABF19" s="178"/>
      <c r="ABG19" s="188"/>
      <c r="ABH19" s="188"/>
      <c r="ABI19" s="198"/>
      <c r="ABJ19" s="178"/>
      <c r="ABK19" s="188"/>
      <c r="ABL19" s="188"/>
      <c r="ABM19" s="198"/>
      <c r="ABN19" s="178"/>
      <c r="ABO19" s="188"/>
      <c r="ABP19" s="188"/>
      <c r="ABQ19" s="198"/>
      <c r="ABR19" s="178"/>
      <c r="ABS19" s="188"/>
      <c r="ABT19" s="188"/>
      <c r="ABU19" s="198"/>
      <c r="ABV19" s="178"/>
      <c r="ABW19" s="188"/>
      <c r="ABX19" s="188"/>
      <c r="ABY19" s="198"/>
      <c r="ABZ19" s="178"/>
      <c r="ACA19" s="188"/>
      <c r="ACB19" s="188"/>
      <c r="ACC19" s="198"/>
      <c r="ACD19" s="178"/>
      <c r="ACE19" s="188"/>
      <c r="ACF19" s="188"/>
      <c r="ACG19" s="198"/>
      <c r="ACH19" s="178"/>
      <c r="ACI19" s="188"/>
      <c r="ACJ19" s="188"/>
      <c r="ACK19" s="198"/>
      <c r="ACL19" s="178"/>
      <c r="ACM19" s="188"/>
      <c r="ACN19" s="188"/>
      <c r="ACO19" s="198"/>
      <c r="ACP19" s="178"/>
      <c r="ACQ19" s="188"/>
      <c r="ACR19" s="188"/>
      <c r="ACS19" s="198"/>
      <c r="ACT19" s="178"/>
      <c r="ACU19" s="188"/>
      <c r="ACV19" s="188"/>
      <c r="ACW19" s="198"/>
      <c r="ACX19" s="178"/>
      <c r="ACY19" s="188"/>
      <c r="ACZ19" s="188"/>
      <c r="ADA19" s="198"/>
      <c r="ADB19" s="178"/>
      <c r="ADC19" s="188"/>
      <c r="ADD19" s="188"/>
      <c r="ADE19" s="198"/>
      <c r="ADF19" s="178"/>
      <c r="ADG19" s="188"/>
      <c r="ADH19" s="188"/>
      <c r="ADI19" s="198"/>
      <c r="ADJ19" s="178"/>
      <c r="ADK19" s="188"/>
      <c r="ADL19" s="188"/>
      <c r="ADM19" s="198"/>
      <c r="ADN19" s="178"/>
      <c r="ADO19" s="188"/>
      <c r="ADP19" s="188"/>
      <c r="ADQ19" s="198"/>
      <c r="ADR19" s="178"/>
      <c r="ADS19" s="188"/>
      <c r="ADT19" s="188"/>
      <c r="ADU19" s="198"/>
      <c r="ADV19" s="178"/>
      <c r="ADW19" s="188"/>
      <c r="ADX19" s="188"/>
      <c r="ADY19" s="198"/>
      <c r="ADZ19" s="178"/>
      <c r="AEA19" s="188"/>
      <c r="AEB19" s="188"/>
      <c r="AEC19" s="198"/>
      <c r="AED19" s="178"/>
      <c r="AEE19" s="188"/>
      <c r="AEF19" s="188"/>
      <c r="AEG19" s="198"/>
      <c r="AEH19" s="178"/>
      <c r="AEI19" s="188"/>
      <c r="AEJ19" s="188"/>
      <c r="AEK19" s="198"/>
      <c r="AEL19" s="178"/>
      <c r="AEM19" s="188"/>
      <c r="AEN19" s="188"/>
      <c r="AEO19" s="198"/>
      <c r="AEP19" s="178"/>
      <c r="AEQ19" s="188"/>
      <c r="AER19" s="188"/>
      <c r="AES19" s="198"/>
      <c r="AET19" s="178"/>
      <c r="AEU19" s="188"/>
      <c r="AEV19" s="188"/>
      <c r="AEW19" s="198"/>
      <c r="AEX19" s="178"/>
      <c r="AEY19" s="188"/>
      <c r="AEZ19" s="188"/>
      <c r="AFA19" s="198"/>
      <c r="AFB19" s="178"/>
      <c r="AFC19" s="188"/>
      <c r="AFD19" s="188"/>
      <c r="AFE19" s="198"/>
      <c r="AFF19" s="178"/>
      <c r="AFG19" s="188"/>
      <c r="AFH19" s="188"/>
      <c r="AFI19" s="198"/>
      <c r="AFJ19" s="178"/>
      <c r="AFK19" s="188"/>
      <c r="AFL19" s="188"/>
      <c r="AFM19" s="198"/>
      <c r="AFN19" s="178"/>
      <c r="AFO19" s="188"/>
      <c r="AFP19" s="188"/>
      <c r="AFQ19" s="198"/>
      <c r="AFR19" s="178"/>
      <c r="AFS19" s="188"/>
      <c r="AFT19" s="188"/>
      <c r="AFU19" s="198"/>
      <c r="AFV19" s="178"/>
      <c r="AFW19" s="188"/>
      <c r="AFX19" s="188"/>
      <c r="AFY19" s="198"/>
      <c r="AFZ19" s="178"/>
      <c r="AGA19" s="188"/>
      <c r="AGB19" s="188"/>
      <c r="AGC19" s="198"/>
      <c r="AGD19" s="178"/>
      <c r="AGE19" s="188"/>
      <c r="AGF19" s="188"/>
      <c r="AGG19" s="198"/>
      <c r="AGH19" s="178"/>
      <c r="AGI19" s="188"/>
      <c r="AGJ19" s="188"/>
      <c r="AGK19" s="198"/>
      <c r="AGL19" s="178"/>
      <c r="AGM19" s="188"/>
      <c r="AGN19" s="188"/>
      <c r="AGO19" s="198"/>
      <c r="AGP19" s="178"/>
      <c r="AGQ19" s="188"/>
      <c r="AGR19" s="188"/>
      <c r="AGS19" s="198"/>
      <c r="AGT19" s="178"/>
      <c r="AGU19" s="188"/>
      <c r="AGV19" s="188"/>
      <c r="AGW19" s="198"/>
      <c r="AGX19" s="178"/>
      <c r="AGY19" s="188"/>
      <c r="AGZ19" s="188"/>
      <c r="AHA19" s="198"/>
      <c r="AHB19" s="178"/>
      <c r="AHC19" s="188"/>
      <c r="AHD19" s="188"/>
      <c r="AHE19" s="198"/>
      <c r="AHF19" s="178"/>
      <c r="AHG19" s="188"/>
      <c r="AHH19" s="188"/>
      <c r="AHI19" s="198"/>
      <c r="AHJ19" s="178"/>
      <c r="AHK19" s="188"/>
      <c r="AHL19" s="188"/>
      <c r="AHM19" s="198"/>
      <c r="AHN19" s="178"/>
      <c r="AHO19" s="188"/>
      <c r="AHP19" s="188"/>
      <c r="AHQ19" s="198"/>
      <c r="AHR19" s="178"/>
      <c r="AHS19" s="188"/>
      <c r="AHT19" s="188"/>
      <c r="AHU19" s="198"/>
      <c r="AHV19" s="178"/>
      <c r="AHW19" s="188"/>
      <c r="AHX19" s="188"/>
      <c r="AHY19" s="198"/>
      <c r="AHZ19" s="178"/>
      <c r="AIA19" s="188"/>
      <c r="AIB19" s="188"/>
      <c r="AIC19" s="198"/>
      <c r="AID19" s="178"/>
      <c r="AIE19" s="188"/>
      <c r="AIF19" s="188"/>
      <c r="AIG19" s="198"/>
      <c r="AIH19" s="178"/>
      <c r="AII19" s="188"/>
      <c r="AIJ19" s="188"/>
      <c r="AIK19" s="198"/>
      <c r="AIL19" s="178"/>
      <c r="AIM19" s="188"/>
      <c r="AIN19" s="188"/>
      <c r="AIO19" s="198"/>
      <c r="AIP19" s="178"/>
      <c r="AIQ19" s="188"/>
      <c r="AIR19" s="188"/>
      <c r="AIS19" s="198"/>
      <c r="AIT19" s="178"/>
      <c r="AIU19" s="188"/>
      <c r="AIV19" s="188"/>
      <c r="AIW19" s="198"/>
      <c r="AIX19" s="178"/>
      <c r="AIY19" s="188"/>
      <c r="AIZ19" s="188"/>
      <c r="AJA19" s="198"/>
      <c r="AJB19" s="178"/>
      <c r="AJC19" s="188"/>
      <c r="AJD19" s="188"/>
      <c r="AJE19" s="198"/>
      <c r="AJF19" s="178"/>
      <c r="AJG19" s="188"/>
      <c r="AJH19" s="188"/>
      <c r="AJI19" s="198"/>
      <c r="AJJ19" s="178"/>
      <c r="AJK19" s="188"/>
      <c r="AJL19" s="188"/>
      <c r="AJM19" s="198"/>
      <c r="AJN19" s="178"/>
      <c r="AJO19" s="188"/>
      <c r="AJP19" s="188"/>
      <c r="AJQ19" s="198"/>
      <c r="AJR19" s="178"/>
      <c r="AJS19" s="188"/>
      <c r="AJT19" s="188"/>
      <c r="AJU19" s="198"/>
      <c r="AJV19" s="178"/>
      <c r="AJW19" s="188"/>
      <c r="AJX19" s="188"/>
      <c r="AJY19" s="198"/>
      <c r="AJZ19" s="178"/>
      <c r="AKA19" s="188"/>
      <c r="AKB19" s="188"/>
      <c r="AKC19" s="198"/>
      <c r="AKD19" s="178"/>
      <c r="AKE19" s="188"/>
      <c r="AKF19" s="188"/>
      <c r="AKG19" s="198"/>
      <c r="AKH19" s="178"/>
      <c r="AKI19" s="188"/>
      <c r="AKJ19" s="188"/>
      <c r="AKK19" s="198"/>
      <c r="AKL19" s="178"/>
      <c r="AKM19" s="188"/>
      <c r="AKN19" s="188"/>
      <c r="AKO19" s="198"/>
      <c r="AKP19" s="178"/>
      <c r="AKQ19" s="188"/>
      <c r="AKR19" s="188"/>
      <c r="AKS19" s="198"/>
      <c r="AKT19" s="178"/>
      <c r="AKU19" s="188"/>
      <c r="AKV19" s="188"/>
      <c r="AKW19" s="198"/>
      <c r="AKX19" s="178"/>
      <c r="AKY19" s="188"/>
      <c r="AKZ19" s="188"/>
      <c r="ALA19" s="198"/>
      <c r="ALB19" s="178"/>
      <c r="ALC19" s="188"/>
      <c r="ALD19" s="188"/>
      <c r="ALE19" s="198"/>
      <c r="ALF19" s="178"/>
      <c r="ALG19" s="188"/>
      <c r="ALH19" s="188"/>
      <c r="ALI19" s="198"/>
      <c r="ALJ19" s="178"/>
      <c r="ALK19" s="188"/>
      <c r="ALL19" s="188"/>
      <c r="ALM19" s="198"/>
      <c r="ALN19" s="178"/>
      <c r="ALO19" s="188"/>
      <c r="ALP19" s="188"/>
      <c r="ALQ19" s="198"/>
      <c r="ALR19" s="178"/>
      <c r="ALS19" s="188"/>
      <c r="ALT19" s="188"/>
      <c r="ALU19" s="198"/>
      <c r="ALV19" s="178"/>
      <c r="ALW19" s="188"/>
      <c r="ALX19" s="188"/>
      <c r="ALY19" s="198"/>
      <c r="ALZ19" s="178"/>
      <c r="AMA19" s="188"/>
      <c r="AMB19" s="188"/>
      <c r="AMC19" s="198"/>
      <c r="AMD19" s="178"/>
      <c r="AME19" s="188"/>
      <c r="AMF19" s="188"/>
      <c r="AMG19" s="198"/>
      <c r="AMH19" s="178"/>
      <c r="AMI19" s="188"/>
      <c r="AMJ19" s="188"/>
      <c r="AMK19" s="198"/>
      <c r="AML19" s="178"/>
      <c r="AMM19" s="188"/>
      <c r="AMN19" s="188"/>
      <c r="AMO19" s="198"/>
      <c r="AMP19" s="178"/>
      <c r="AMQ19" s="188"/>
      <c r="AMR19" s="188"/>
      <c r="AMS19" s="198"/>
      <c r="AMT19" s="178"/>
      <c r="AMU19" s="188"/>
      <c r="AMV19" s="188"/>
      <c r="AMW19" s="198"/>
      <c r="AMX19" s="178"/>
      <c r="AMY19" s="188"/>
      <c r="AMZ19" s="188"/>
      <c r="ANA19" s="198"/>
      <c r="ANB19" s="178"/>
      <c r="ANC19" s="188"/>
      <c r="AND19" s="188"/>
      <c r="ANE19" s="198"/>
      <c r="ANF19" s="178"/>
      <c r="ANG19" s="188"/>
      <c r="ANH19" s="188"/>
      <c r="ANI19" s="198"/>
      <c r="ANJ19" s="178"/>
      <c r="ANK19" s="188"/>
      <c r="ANL19" s="188"/>
      <c r="ANM19" s="198"/>
      <c r="ANN19" s="178"/>
      <c r="ANO19" s="188"/>
      <c r="ANP19" s="188"/>
      <c r="ANQ19" s="198"/>
      <c r="ANR19" s="178"/>
      <c r="ANS19" s="188"/>
      <c r="ANT19" s="188"/>
      <c r="ANU19" s="198"/>
      <c r="ANV19" s="178"/>
      <c r="ANW19" s="188"/>
      <c r="ANX19" s="188"/>
      <c r="ANY19" s="198"/>
      <c r="ANZ19" s="178"/>
      <c r="AOA19" s="188"/>
      <c r="AOB19" s="188"/>
      <c r="AOC19" s="198"/>
      <c r="AOD19" s="178"/>
      <c r="AOE19" s="188"/>
      <c r="AOF19" s="188"/>
      <c r="AOG19" s="198"/>
      <c r="AOH19" s="178"/>
      <c r="AOI19" s="188"/>
      <c r="AOJ19" s="188"/>
      <c r="AOK19" s="198"/>
      <c r="AOL19" s="178"/>
      <c r="AOM19" s="188"/>
      <c r="AON19" s="188"/>
      <c r="AOO19" s="198"/>
      <c r="AOP19" s="178"/>
      <c r="AOQ19" s="188"/>
      <c r="AOR19" s="188"/>
      <c r="AOS19" s="198"/>
      <c r="AOT19" s="178"/>
      <c r="AOU19" s="188"/>
      <c r="AOV19" s="188"/>
      <c r="AOW19" s="198"/>
      <c r="AOX19" s="178"/>
      <c r="AOY19" s="188"/>
      <c r="AOZ19" s="188"/>
      <c r="APA19" s="198"/>
      <c r="APB19" s="178"/>
      <c r="APC19" s="188"/>
      <c r="APD19" s="188"/>
      <c r="APE19" s="198"/>
      <c r="APF19" s="178"/>
      <c r="APG19" s="188"/>
      <c r="APH19" s="188"/>
      <c r="API19" s="198"/>
      <c r="APJ19" s="178"/>
      <c r="APK19" s="188"/>
      <c r="APL19" s="188"/>
      <c r="APM19" s="198"/>
      <c r="APN19" s="178"/>
      <c r="APO19" s="188"/>
      <c r="APP19" s="188"/>
      <c r="APQ19" s="198"/>
      <c r="APR19" s="178"/>
      <c r="APS19" s="188"/>
      <c r="APT19" s="188"/>
      <c r="APU19" s="198"/>
      <c r="APV19" s="178"/>
      <c r="APW19" s="188"/>
      <c r="APX19" s="188"/>
      <c r="APY19" s="198"/>
      <c r="APZ19" s="178"/>
      <c r="AQA19" s="188"/>
      <c r="AQB19" s="188"/>
      <c r="AQC19" s="198"/>
      <c r="AQD19" s="178"/>
      <c r="AQE19" s="188"/>
      <c r="AQF19" s="188"/>
      <c r="AQG19" s="198"/>
      <c r="AQH19" s="178"/>
      <c r="AQI19" s="188"/>
      <c r="AQJ19" s="188"/>
      <c r="AQK19" s="198"/>
      <c r="AQL19" s="178"/>
      <c r="AQM19" s="188"/>
      <c r="AQN19" s="188"/>
      <c r="AQO19" s="198"/>
      <c r="AQP19" s="178"/>
      <c r="AQQ19" s="188"/>
      <c r="AQR19" s="188"/>
      <c r="AQS19" s="198"/>
      <c r="AQT19" s="178"/>
      <c r="AQU19" s="188"/>
      <c r="AQV19" s="188"/>
      <c r="AQW19" s="198"/>
      <c r="AQX19" s="178"/>
      <c r="AQY19" s="188"/>
      <c r="AQZ19" s="188"/>
      <c r="ARA19" s="198"/>
      <c r="ARB19" s="178"/>
      <c r="ARC19" s="188"/>
      <c r="ARD19" s="188"/>
      <c r="ARE19" s="198"/>
      <c r="ARF19" s="178"/>
      <c r="ARG19" s="188"/>
      <c r="ARH19" s="188"/>
      <c r="ARI19" s="198"/>
      <c r="ARJ19" s="178"/>
      <c r="ARK19" s="188"/>
      <c r="ARL19" s="188"/>
      <c r="ARM19" s="198"/>
      <c r="ARN19" s="178"/>
      <c r="ARO19" s="188"/>
      <c r="ARP19" s="188"/>
      <c r="ARQ19" s="198"/>
      <c r="ARR19" s="178"/>
      <c r="ARS19" s="188"/>
      <c r="ART19" s="188"/>
      <c r="ARU19" s="198"/>
      <c r="ARV19" s="178"/>
      <c r="ARW19" s="188"/>
      <c r="ARX19" s="188"/>
      <c r="ARY19" s="198"/>
      <c r="ARZ19" s="178"/>
      <c r="ASA19" s="188"/>
      <c r="ASB19" s="188"/>
      <c r="ASC19" s="198"/>
      <c r="ASD19" s="178"/>
      <c r="ASE19" s="188"/>
      <c r="ASF19" s="188"/>
      <c r="ASG19" s="198"/>
      <c r="ASH19" s="178"/>
      <c r="ASI19" s="188"/>
      <c r="ASJ19" s="188"/>
      <c r="ASK19" s="198"/>
      <c r="ASL19" s="178"/>
      <c r="ASM19" s="188"/>
      <c r="ASN19" s="188"/>
      <c r="ASO19" s="198"/>
      <c r="ASP19" s="178"/>
      <c r="ASQ19" s="188"/>
      <c r="ASR19" s="188"/>
      <c r="ASS19" s="198"/>
      <c r="AST19" s="178"/>
      <c r="ASU19" s="188"/>
      <c r="ASV19" s="188"/>
      <c r="ASW19" s="198"/>
      <c r="ASX19" s="178"/>
      <c r="ASY19" s="188"/>
      <c r="ASZ19" s="188"/>
      <c r="ATA19" s="198"/>
      <c r="ATB19" s="178"/>
      <c r="ATC19" s="188"/>
      <c r="ATD19" s="188"/>
      <c r="ATE19" s="198"/>
      <c r="ATF19" s="178"/>
      <c r="ATG19" s="188"/>
      <c r="ATH19" s="188"/>
      <c r="ATI19" s="198"/>
      <c r="ATJ19" s="178"/>
      <c r="ATK19" s="188"/>
      <c r="ATL19" s="188"/>
      <c r="ATM19" s="198"/>
      <c r="ATN19" s="178"/>
      <c r="ATO19" s="188"/>
      <c r="ATP19" s="188"/>
      <c r="ATQ19" s="198"/>
      <c r="ATR19" s="178"/>
      <c r="ATS19" s="188"/>
      <c r="ATT19" s="188"/>
      <c r="ATU19" s="198"/>
      <c r="ATV19" s="178"/>
      <c r="ATW19" s="188"/>
      <c r="ATX19" s="188"/>
      <c r="ATY19" s="198"/>
      <c r="ATZ19" s="178"/>
      <c r="AUA19" s="188"/>
      <c r="AUB19" s="188"/>
      <c r="AUC19" s="198"/>
      <c r="AUD19" s="178"/>
      <c r="AUE19" s="188"/>
      <c r="AUF19" s="188"/>
      <c r="AUG19" s="198"/>
      <c r="AUH19" s="178"/>
      <c r="AUI19" s="188"/>
      <c r="AUJ19" s="188"/>
      <c r="AUK19" s="198"/>
      <c r="AUL19" s="178"/>
      <c r="AUM19" s="188"/>
      <c r="AUN19" s="188"/>
      <c r="AUO19" s="198"/>
      <c r="AUP19" s="178"/>
      <c r="AUQ19" s="188"/>
      <c r="AUR19" s="188"/>
      <c r="AUS19" s="198"/>
      <c r="AUT19" s="178"/>
      <c r="AUU19" s="188"/>
      <c r="AUV19" s="188"/>
      <c r="AUW19" s="198"/>
      <c r="AUX19" s="178"/>
      <c r="AUY19" s="188"/>
      <c r="AUZ19" s="188"/>
      <c r="AVA19" s="198"/>
      <c r="AVB19" s="178"/>
      <c r="AVC19" s="188"/>
      <c r="AVD19" s="188"/>
      <c r="AVE19" s="198"/>
      <c r="AVF19" s="178"/>
      <c r="AVG19" s="188"/>
      <c r="AVH19" s="188"/>
      <c r="AVI19" s="198"/>
      <c r="AVJ19" s="178"/>
      <c r="AVK19" s="188"/>
      <c r="AVL19" s="188"/>
      <c r="AVM19" s="198"/>
      <c r="AVN19" s="178"/>
      <c r="AVO19" s="188"/>
      <c r="AVP19" s="188"/>
      <c r="AVQ19" s="198"/>
      <c r="AVR19" s="178"/>
      <c r="AVS19" s="188"/>
      <c r="AVT19" s="188"/>
      <c r="AVU19" s="198"/>
      <c r="AVV19" s="178"/>
      <c r="AVW19" s="188"/>
      <c r="AVX19" s="188"/>
      <c r="AVY19" s="198"/>
      <c r="AVZ19" s="178"/>
      <c r="AWA19" s="188"/>
      <c r="AWB19" s="188"/>
      <c r="AWC19" s="198"/>
      <c r="AWD19" s="178"/>
      <c r="AWE19" s="188"/>
      <c r="AWF19" s="188"/>
      <c r="AWG19" s="198"/>
      <c r="AWH19" s="178"/>
      <c r="AWI19" s="188"/>
      <c r="AWJ19" s="188"/>
      <c r="AWK19" s="198"/>
      <c r="AWL19" s="178"/>
      <c r="AWM19" s="188"/>
      <c r="AWN19" s="188"/>
      <c r="AWO19" s="198"/>
      <c r="AWP19" s="178"/>
      <c r="AWQ19" s="188"/>
      <c r="AWR19" s="188"/>
      <c r="AWS19" s="198"/>
      <c r="AWT19" s="178"/>
      <c r="AWU19" s="188"/>
      <c r="AWV19" s="188"/>
      <c r="AWW19" s="198"/>
      <c r="AWX19" s="178"/>
      <c r="AWY19" s="188"/>
      <c r="AWZ19" s="188"/>
      <c r="AXA19" s="198"/>
      <c r="AXB19" s="178"/>
      <c r="AXC19" s="188"/>
      <c r="AXD19" s="188"/>
      <c r="AXE19" s="198"/>
      <c r="AXF19" s="178"/>
      <c r="AXG19" s="188"/>
      <c r="AXH19" s="188"/>
      <c r="AXI19" s="198"/>
      <c r="AXJ19" s="178"/>
      <c r="AXK19" s="188"/>
      <c r="AXL19" s="188"/>
      <c r="AXM19" s="198"/>
      <c r="AXN19" s="178"/>
      <c r="AXO19" s="188"/>
      <c r="AXP19" s="188"/>
      <c r="AXQ19" s="198"/>
      <c r="AXR19" s="178"/>
      <c r="AXS19" s="188"/>
      <c r="AXT19" s="188"/>
      <c r="AXU19" s="198"/>
      <c r="AXV19" s="178"/>
      <c r="AXW19" s="188"/>
      <c r="AXX19" s="188"/>
      <c r="AXY19" s="198"/>
      <c r="AXZ19" s="178"/>
      <c r="AYA19" s="188"/>
      <c r="AYB19" s="188"/>
      <c r="AYC19" s="198"/>
      <c r="AYD19" s="178"/>
      <c r="AYE19" s="188"/>
      <c r="AYF19" s="188"/>
      <c r="AYG19" s="198"/>
      <c r="AYH19" s="178"/>
      <c r="AYI19" s="188"/>
      <c r="AYJ19" s="188"/>
      <c r="AYK19" s="198"/>
      <c r="AYL19" s="178"/>
      <c r="AYM19" s="188"/>
      <c r="AYN19" s="188"/>
      <c r="AYO19" s="198"/>
      <c r="AYP19" s="178"/>
      <c r="AYQ19" s="188"/>
      <c r="AYR19" s="188"/>
      <c r="AYS19" s="198"/>
      <c r="AYT19" s="178"/>
      <c r="AYU19" s="188"/>
      <c r="AYV19" s="188"/>
      <c r="AYW19" s="198"/>
      <c r="AYX19" s="178"/>
      <c r="AYY19" s="188"/>
      <c r="AYZ19" s="188"/>
      <c r="AZA19" s="198"/>
      <c r="AZB19" s="178"/>
      <c r="AZC19" s="188"/>
      <c r="AZD19" s="188"/>
      <c r="AZE19" s="198"/>
      <c r="AZF19" s="178"/>
      <c r="AZG19" s="188"/>
      <c r="AZH19" s="188"/>
      <c r="AZI19" s="198"/>
      <c r="AZJ19" s="178"/>
      <c r="AZK19" s="188"/>
      <c r="AZL19" s="188"/>
      <c r="AZM19" s="198"/>
      <c r="AZN19" s="178"/>
      <c r="AZO19" s="188"/>
      <c r="AZP19" s="188"/>
      <c r="AZQ19" s="198"/>
      <c r="AZR19" s="178"/>
      <c r="AZS19" s="188"/>
      <c r="AZT19" s="188"/>
      <c r="AZU19" s="198"/>
      <c r="AZV19" s="178"/>
      <c r="AZW19" s="188"/>
      <c r="AZX19" s="188"/>
      <c r="AZY19" s="198"/>
      <c r="AZZ19" s="178"/>
      <c r="BAA19" s="188"/>
      <c r="BAB19" s="188"/>
      <c r="BAC19" s="198"/>
      <c r="BAD19" s="178"/>
      <c r="BAE19" s="188"/>
      <c r="BAF19" s="188"/>
      <c r="BAG19" s="198"/>
      <c r="BAH19" s="178"/>
      <c r="BAI19" s="188"/>
      <c r="BAJ19" s="188"/>
      <c r="BAK19" s="198"/>
      <c r="BAL19" s="178"/>
      <c r="BAM19" s="188"/>
      <c r="BAN19" s="188"/>
      <c r="BAO19" s="198"/>
      <c r="BAP19" s="178"/>
      <c r="BAQ19" s="188"/>
      <c r="BAR19" s="188"/>
      <c r="BAS19" s="198"/>
      <c r="BAT19" s="178"/>
      <c r="BAU19" s="188"/>
      <c r="BAV19" s="188"/>
      <c r="BAW19" s="198"/>
      <c r="BAX19" s="178"/>
      <c r="BAY19" s="188"/>
      <c r="BAZ19" s="188"/>
      <c r="BBA19" s="198"/>
      <c r="BBB19" s="178"/>
      <c r="BBC19" s="188"/>
      <c r="BBD19" s="188"/>
      <c r="BBE19" s="198"/>
      <c r="BBF19" s="178"/>
      <c r="BBG19" s="188"/>
      <c r="BBH19" s="188"/>
      <c r="BBI19" s="198"/>
      <c r="BBJ19" s="178"/>
      <c r="BBK19" s="188"/>
      <c r="BBL19" s="188"/>
      <c r="BBM19" s="198"/>
      <c r="BBN19" s="178"/>
      <c r="BBO19" s="188"/>
      <c r="BBP19" s="188"/>
      <c r="BBQ19" s="198"/>
      <c r="BBR19" s="178"/>
      <c r="BBS19" s="188"/>
      <c r="BBT19" s="188"/>
      <c r="BBU19" s="198"/>
      <c r="BBV19" s="178"/>
      <c r="BBW19" s="188"/>
      <c r="BBX19" s="188"/>
      <c r="BBY19" s="198"/>
      <c r="BBZ19" s="178"/>
      <c r="BCA19" s="188"/>
      <c r="BCB19" s="188"/>
      <c r="BCC19" s="198"/>
      <c r="BCD19" s="178"/>
      <c r="BCE19" s="188"/>
      <c r="BCF19" s="188"/>
      <c r="BCG19" s="198"/>
      <c r="BCH19" s="178"/>
      <c r="BCI19" s="188"/>
      <c r="BCJ19" s="188"/>
      <c r="BCK19" s="198"/>
      <c r="BCL19" s="178"/>
      <c r="BCM19" s="188"/>
      <c r="BCN19" s="188"/>
      <c r="BCO19" s="198"/>
      <c r="BCP19" s="178"/>
      <c r="BCQ19" s="188"/>
      <c r="BCR19" s="188"/>
      <c r="BCS19" s="198"/>
      <c r="BCT19" s="178"/>
      <c r="BCU19" s="188"/>
      <c r="BCV19" s="188"/>
      <c r="BCW19" s="198"/>
      <c r="BCX19" s="178"/>
      <c r="BCY19" s="188"/>
      <c r="BCZ19" s="188"/>
      <c r="BDA19" s="198"/>
      <c r="BDB19" s="178"/>
      <c r="BDC19" s="188"/>
      <c r="BDD19" s="188"/>
      <c r="BDE19" s="198"/>
      <c r="BDF19" s="178"/>
      <c r="BDG19" s="188"/>
      <c r="BDH19" s="188"/>
      <c r="BDI19" s="198"/>
      <c r="BDJ19" s="178"/>
      <c r="BDK19" s="188"/>
      <c r="BDL19" s="188"/>
      <c r="BDM19" s="198"/>
      <c r="BDN19" s="178"/>
      <c r="BDO19" s="188"/>
      <c r="BDP19" s="188"/>
      <c r="BDQ19" s="198"/>
      <c r="BDR19" s="178"/>
      <c r="BDS19" s="188"/>
      <c r="BDT19" s="188"/>
      <c r="BDU19" s="198"/>
      <c r="BDV19" s="178"/>
      <c r="BDW19" s="188"/>
      <c r="BDX19" s="188"/>
      <c r="BDY19" s="198"/>
      <c r="BDZ19" s="178"/>
      <c r="BEA19" s="188"/>
      <c r="BEB19" s="188"/>
      <c r="BEC19" s="198"/>
      <c r="BED19" s="178"/>
      <c r="BEE19" s="188"/>
      <c r="BEF19" s="188"/>
      <c r="BEG19" s="198"/>
      <c r="BEH19" s="178"/>
      <c r="BEI19" s="188"/>
      <c r="BEJ19" s="188"/>
      <c r="BEK19" s="198"/>
      <c r="BEL19" s="178"/>
      <c r="BEM19" s="188"/>
      <c r="BEN19" s="188"/>
      <c r="BEO19" s="198"/>
      <c r="BEP19" s="178"/>
      <c r="BEQ19" s="188"/>
      <c r="BER19" s="188"/>
      <c r="BES19" s="198"/>
      <c r="BET19" s="178"/>
      <c r="BEU19" s="188"/>
      <c r="BEV19" s="188"/>
      <c r="BEW19" s="198"/>
      <c r="BEX19" s="178"/>
      <c r="BEY19" s="188"/>
      <c r="BEZ19" s="188"/>
      <c r="BFA19" s="198"/>
      <c r="BFB19" s="178"/>
      <c r="BFC19" s="188"/>
      <c r="BFD19" s="188"/>
      <c r="BFE19" s="198"/>
      <c r="BFF19" s="178"/>
      <c r="BFG19" s="188"/>
      <c r="BFH19" s="188"/>
      <c r="BFI19" s="198"/>
      <c r="BFJ19" s="178"/>
      <c r="BFK19" s="188"/>
      <c r="BFL19" s="188"/>
      <c r="BFM19" s="198"/>
      <c r="BFN19" s="178"/>
      <c r="BFO19" s="188"/>
      <c r="BFP19" s="188"/>
      <c r="BFQ19" s="198"/>
      <c r="BFR19" s="178"/>
      <c r="BFS19" s="188"/>
      <c r="BFT19" s="188"/>
      <c r="BFU19" s="198"/>
      <c r="BFV19" s="178"/>
      <c r="BFW19" s="188"/>
      <c r="BFX19" s="188"/>
      <c r="BFY19" s="198"/>
      <c r="BFZ19" s="178"/>
      <c r="BGA19" s="188"/>
      <c r="BGB19" s="188"/>
      <c r="BGC19" s="198"/>
      <c r="BGD19" s="178"/>
      <c r="BGE19" s="188"/>
      <c r="BGF19" s="188"/>
      <c r="BGG19" s="198"/>
      <c r="BGH19" s="178"/>
      <c r="BGI19" s="188"/>
      <c r="BGJ19" s="188"/>
      <c r="BGK19" s="198"/>
      <c r="BGL19" s="178"/>
      <c r="BGM19" s="188"/>
      <c r="BGN19" s="188"/>
      <c r="BGO19" s="198"/>
      <c r="BGP19" s="178"/>
      <c r="BGQ19" s="188"/>
      <c r="BGR19" s="188"/>
      <c r="BGS19" s="198"/>
      <c r="BGT19" s="178"/>
      <c r="BGU19" s="188"/>
      <c r="BGV19" s="188"/>
      <c r="BGW19" s="198"/>
      <c r="BGX19" s="178"/>
      <c r="BGY19" s="188"/>
      <c r="BGZ19" s="188"/>
      <c r="BHA19" s="198"/>
      <c r="BHB19" s="178"/>
      <c r="BHC19" s="188"/>
      <c r="BHD19" s="188"/>
      <c r="BHE19" s="198"/>
      <c r="BHF19" s="178"/>
      <c r="BHG19" s="188"/>
      <c r="BHH19" s="188"/>
      <c r="BHI19" s="198"/>
      <c r="BHJ19" s="178"/>
      <c r="BHK19" s="188"/>
      <c r="BHL19" s="188"/>
      <c r="BHM19" s="198"/>
      <c r="BHN19" s="178"/>
      <c r="BHO19" s="188"/>
      <c r="BHP19" s="188"/>
      <c r="BHQ19" s="198"/>
      <c r="BHR19" s="178"/>
      <c r="BHS19" s="188"/>
      <c r="BHT19" s="188"/>
      <c r="BHU19" s="198"/>
      <c r="BHV19" s="178"/>
      <c r="BHW19" s="188"/>
      <c r="BHX19" s="188"/>
      <c r="BHY19" s="198"/>
      <c r="BHZ19" s="178"/>
      <c r="BIA19" s="188"/>
      <c r="BIB19" s="188"/>
      <c r="BIC19" s="198"/>
      <c r="BID19" s="178"/>
      <c r="BIE19" s="188"/>
      <c r="BIF19" s="188"/>
      <c r="BIG19" s="198"/>
      <c r="BIH19" s="178"/>
      <c r="BII19" s="188"/>
      <c r="BIJ19" s="188"/>
      <c r="BIK19" s="198"/>
      <c r="BIL19" s="178"/>
      <c r="BIM19" s="188"/>
      <c r="BIN19" s="188"/>
      <c r="BIO19" s="198"/>
      <c r="BIP19" s="178"/>
      <c r="BIQ19" s="188"/>
      <c r="BIR19" s="188"/>
      <c r="BIS19" s="198"/>
      <c r="BIT19" s="178"/>
      <c r="BIU19" s="188"/>
      <c r="BIV19" s="188"/>
      <c r="BIW19" s="198"/>
      <c r="BIX19" s="178"/>
      <c r="BIY19" s="188"/>
      <c r="BIZ19" s="188"/>
      <c r="BJA19" s="198"/>
      <c r="BJB19" s="178"/>
      <c r="BJC19" s="188"/>
      <c r="BJD19" s="188"/>
      <c r="BJE19" s="198"/>
      <c r="BJF19" s="178"/>
      <c r="BJG19" s="188"/>
      <c r="BJH19" s="188"/>
      <c r="BJI19" s="198"/>
      <c r="BJJ19" s="178"/>
      <c r="BJK19" s="188"/>
      <c r="BJL19" s="188"/>
      <c r="BJM19" s="198"/>
      <c r="BJN19" s="178"/>
      <c r="BJO19" s="188"/>
      <c r="BJP19" s="188"/>
      <c r="BJQ19" s="198"/>
      <c r="BJR19" s="178"/>
      <c r="BJS19" s="188"/>
      <c r="BJT19" s="188"/>
      <c r="BJU19" s="198"/>
      <c r="BJV19" s="178"/>
      <c r="BJW19" s="188"/>
      <c r="BJX19" s="188"/>
      <c r="BJY19" s="198"/>
      <c r="BJZ19" s="178"/>
      <c r="BKA19" s="188"/>
      <c r="BKB19" s="188"/>
      <c r="BKC19" s="198"/>
      <c r="BKD19" s="178"/>
      <c r="BKE19" s="188"/>
      <c r="BKF19" s="188"/>
      <c r="BKG19" s="198"/>
      <c r="BKH19" s="178"/>
      <c r="BKI19" s="188"/>
      <c r="BKJ19" s="188"/>
      <c r="BKK19" s="198"/>
      <c r="BKL19" s="178"/>
      <c r="BKM19" s="188"/>
      <c r="BKN19" s="188"/>
      <c r="BKO19" s="198"/>
      <c r="BKP19" s="178"/>
      <c r="BKQ19" s="188"/>
      <c r="BKR19" s="188"/>
      <c r="BKS19" s="198"/>
      <c r="BKT19" s="178"/>
      <c r="BKU19" s="188"/>
      <c r="BKV19" s="188"/>
      <c r="BKW19" s="198"/>
      <c r="BKX19" s="178"/>
      <c r="BKY19" s="188"/>
      <c r="BKZ19" s="188"/>
      <c r="BLA19" s="198"/>
      <c r="BLB19" s="178"/>
      <c r="BLC19" s="188"/>
      <c r="BLD19" s="188"/>
      <c r="BLE19" s="198"/>
      <c r="BLF19" s="178"/>
      <c r="BLG19" s="188"/>
      <c r="BLH19" s="188"/>
      <c r="BLI19" s="198"/>
      <c r="BLJ19" s="178"/>
      <c r="BLK19" s="188"/>
      <c r="BLL19" s="188"/>
      <c r="BLM19" s="198"/>
      <c r="BLN19" s="178"/>
      <c r="BLO19" s="188"/>
      <c r="BLP19" s="188"/>
      <c r="BLQ19" s="198"/>
      <c r="BLR19" s="178"/>
      <c r="BLS19" s="188"/>
      <c r="BLT19" s="188"/>
      <c r="BLU19" s="198"/>
      <c r="BLV19" s="178"/>
      <c r="BLW19" s="188"/>
      <c r="BLX19" s="188"/>
      <c r="BLY19" s="198"/>
      <c r="BLZ19" s="178"/>
      <c r="BMA19" s="188"/>
      <c r="BMB19" s="188"/>
      <c r="BMC19" s="198"/>
      <c r="BMD19" s="178"/>
      <c r="BME19" s="188"/>
      <c r="BMF19" s="188"/>
      <c r="BMG19" s="198"/>
      <c r="BMH19" s="178"/>
      <c r="BMI19" s="188"/>
      <c r="BMJ19" s="188"/>
      <c r="BMK19" s="198"/>
      <c r="BML19" s="178"/>
      <c r="BMM19" s="188"/>
      <c r="BMN19" s="188"/>
      <c r="BMO19" s="198"/>
      <c r="BMP19" s="178"/>
      <c r="BMQ19" s="188"/>
      <c r="BMR19" s="188"/>
      <c r="BMS19" s="198"/>
      <c r="BMT19" s="178"/>
      <c r="BMU19" s="188"/>
      <c r="BMV19" s="188"/>
      <c r="BMW19" s="198"/>
      <c r="BMX19" s="178"/>
      <c r="BMY19" s="188"/>
      <c r="BMZ19" s="188"/>
      <c r="BNA19" s="198"/>
      <c r="BNB19" s="178"/>
      <c r="BNC19" s="188"/>
      <c r="BND19" s="188"/>
      <c r="BNE19" s="198"/>
      <c r="BNF19" s="178"/>
      <c r="BNG19" s="188"/>
      <c r="BNH19" s="188"/>
      <c r="BNI19" s="198"/>
      <c r="BNJ19" s="178"/>
      <c r="BNK19" s="188"/>
      <c r="BNL19" s="188"/>
      <c r="BNM19" s="198"/>
      <c r="BNN19" s="178"/>
      <c r="BNO19" s="188"/>
      <c r="BNP19" s="188"/>
      <c r="BNQ19" s="198"/>
      <c r="BNR19" s="178"/>
      <c r="BNS19" s="188"/>
      <c r="BNT19" s="188"/>
      <c r="BNU19" s="198"/>
      <c r="BNV19" s="178"/>
      <c r="BNW19" s="188"/>
      <c r="BNX19" s="188"/>
      <c r="BNY19" s="198"/>
      <c r="BNZ19" s="178"/>
      <c r="BOA19" s="188"/>
      <c r="BOB19" s="188"/>
      <c r="BOC19" s="198"/>
      <c r="BOD19" s="178"/>
      <c r="BOE19" s="188"/>
      <c r="BOF19" s="188"/>
      <c r="BOG19" s="198"/>
      <c r="BOH19" s="178"/>
      <c r="BOI19" s="188"/>
      <c r="BOJ19" s="188"/>
      <c r="BOK19" s="198"/>
      <c r="BOL19" s="178"/>
      <c r="BOM19" s="188"/>
      <c r="BON19" s="188"/>
      <c r="BOO19" s="198"/>
      <c r="BOP19" s="178"/>
      <c r="BOQ19" s="188"/>
      <c r="BOR19" s="188"/>
      <c r="BOS19" s="198"/>
      <c r="BOT19" s="178"/>
      <c r="BOU19" s="188"/>
      <c r="BOV19" s="188"/>
      <c r="BOW19" s="198"/>
      <c r="BOX19" s="178"/>
      <c r="BOY19" s="188"/>
      <c r="BOZ19" s="188"/>
      <c r="BPA19" s="198"/>
      <c r="BPB19" s="178"/>
      <c r="BPC19" s="188"/>
      <c r="BPD19" s="188"/>
      <c r="BPE19" s="198"/>
      <c r="BPF19" s="178"/>
      <c r="BPG19" s="188"/>
      <c r="BPH19" s="188"/>
      <c r="BPI19" s="198"/>
      <c r="BPJ19" s="178"/>
      <c r="BPK19" s="188"/>
      <c r="BPL19" s="188"/>
      <c r="BPM19" s="198"/>
      <c r="BPN19" s="178"/>
      <c r="BPO19" s="188"/>
      <c r="BPP19" s="188"/>
      <c r="BPQ19" s="198"/>
      <c r="BPR19" s="178"/>
      <c r="BPS19" s="188"/>
      <c r="BPT19" s="188"/>
      <c r="BPU19" s="198"/>
      <c r="BPV19" s="178"/>
      <c r="BPW19" s="188"/>
      <c r="BPX19" s="188"/>
      <c r="BPY19" s="198"/>
      <c r="BPZ19" s="178"/>
      <c r="BQA19" s="188"/>
      <c r="BQB19" s="188"/>
      <c r="BQC19" s="198"/>
      <c r="BQD19" s="178"/>
      <c r="BQE19" s="188"/>
      <c r="BQF19" s="188"/>
      <c r="BQG19" s="198"/>
      <c r="BQH19" s="178"/>
      <c r="BQI19" s="188"/>
      <c r="BQJ19" s="188"/>
      <c r="BQK19" s="198"/>
      <c r="BQL19" s="178"/>
      <c r="BQM19" s="188"/>
      <c r="BQN19" s="188"/>
      <c r="BQO19" s="198"/>
      <c r="BQP19" s="178"/>
      <c r="BQQ19" s="188"/>
      <c r="BQR19" s="188"/>
      <c r="BQS19" s="198"/>
      <c r="BQT19" s="178"/>
      <c r="BQU19" s="188"/>
      <c r="BQV19" s="188"/>
      <c r="BQW19" s="198"/>
      <c r="BQX19" s="178"/>
      <c r="BQY19" s="188"/>
      <c r="BQZ19" s="188"/>
      <c r="BRA19" s="198"/>
      <c r="BRB19" s="178"/>
      <c r="BRC19" s="188"/>
      <c r="BRD19" s="188"/>
      <c r="BRE19" s="198"/>
      <c r="BRF19" s="178"/>
      <c r="BRG19" s="188"/>
      <c r="BRH19" s="188"/>
      <c r="BRI19" s="198"/>
      <c r="BRJ19" s="178"/>
      <c r="BRK19" s="188"/>
      <c r="BRL19" s="188"/>
      <c r="BRM19" s="198"/>
      <c r="BRN19" s="178"/>
      <c r="BRO19" s="188"/>
      <c r="BRP19" s="188"/>
      <c r="BRQ19" s="198"/>
      <c r="BRR19" s="178"/>
      <c r="BRS19" s="188"/>
      <c r="BRT19" s="188"/>
      <c r="BRU19" s="198"/>
      <c r="BRV19" s="178"/>
      <c r="BRW19" s="188"/>
      <c r="BRX19" s="188"/>
      <c r="BRY19" s="198"/>
      <c r="BRZ19" s="178"/>
      <c r="BSA19" s="188"/>
      <c r="BSB19" s="188"/>
      <c r="BSC19" s="198"/>
      <c r="BSD19" s="178"/>
      <c r="BSE19" s="188"/>
      <c r="BSF19" s="188"/>
      <c r="BSG19" s="198"/>
      <c r="BSH19" s="178"/>
      <c r="BSI19" s="188"/>
      <c r="BSJ19" s="188"/>
      <c r="BSK19" s="198"/>
      <c r="BSL19" s="178"/>
      <c r="BSM19" s="188"/>
      <c r="BSN19" s="188"/>
      <c r="BSO19" s="198"/>
      <c r="BSP19" s="178"/>
      <c r="BSQ19" s="188"/>
      <c r="BSR19" s="188"/>
      <c r="BSS19" s="198"/>
      <c r="BST19" s="178"/>
      <c r="BSU19" s="188"/>
      <c r="BSV19" s="188"/>
      <c r="BSW19" s="198"/>
      <c r="BSX19" s="178"/>
      <c r="BSY19" s="188"/>
      <c r="BSZ19" s="188"/>
      <c r="BTA19" s="198"/>
      <c r="BTB19" s="178"/>
      <c r="BTC19" s="188"/>
      <c r="BTD19" s="188"/>
      <c r="BTE19" s="198"/>
      <c r="BTF19" s="178"/>
      <c r="BTG19" s="188"/>
      <c r="BTH19" s="188"/>
      <c r="BTI19" s="198"/>
      <c r="BTJ19" s="178"/>
      <c r="BTK19" s="188"/>
      <c r="BTL19" s="188"/>
      <c r="BTM19" s="198"/>
      <c r="BTN19" s="178"/>
      <c r="BTO19" s="188"/>
      <c r="BTP19" s="188"/>
      <c r="BTQ19" s="198"/>
      <c r="BTR19" s="178"/>
      <c r="BTS19" s="188"/>
      <c r="BTT19" s="188"/>
      <c r="BTU19" s="198"/>
      <c r="BTV19" s="178"/>
      <c r="BTW19" s="188"/>
      <c r="BTX19" s="188"/>
      <c r="BTY19" s="198"/>
      <c r="BTZ19" s="178"/>
      <c r="BUA19" s="188"/>
      <c r="BUB19" s="188"/>
      <c r="BUC19" s="198"/>
      <c r="BUD19" s="178"/>
      <c r="BUE19" s="188"/>
      <c r="BUF19" s="188"/>
      <c r="BUG19" s="198"/>
      <c r="BUH19" s="178"/>
      <c r="BUI19" s="188"/>
      <c r="BUJ19" s="188"/>
      <c r="BUK19" s="198"/>
      <c r="BUL19" s="178"/>
      <c r="BUM19" s="188"/>
      <c r="BUN19" s="188"/>
      <c r="BUO19" s="198"/>
      <c r="BUP19" s="178"/>
      <c r="BUQ19" s="188"/>
      <c r="BUR19" s="188"/>
      <c r="BUS19" s="198"/>
      <c r="BUT19" s="178"/>
      <c r="BUU19" s="188"/>
      <c r="BUV19" s="188"/>
      <c r="BUW19" s="198"/>
      <c r="BUX19" s="178"/>
      <c r="BUY19" s="188"/>
      <c r="BUZ19" s="188"/>
      <c r="BVA19" s="198"/>
      <c r="BVB19" s="178"/>
      <c r="BVC19" s="188"/>
      <c r="BVD19" s="188"/>
      <c r="BVE19" s="198"/>
      <c r="BVF19" s="178"/>
      <c r="BVG19" s="188"/>
      <c r="BVH19" s="188"/>
      <c r="BVI19" s="198"/>
      <c r="BVJ19" s="178"/>
      <c r="BVK19" s="188"/>
      <c r="BVL19" s="188"/>
      <c r="BVM19" s="198"/>
      <c r="BVN19" s="178"/>
      <c r="BVO19" s="188"/>
      <c r="BVP19" s="188"/>
      <c r="BVQ19" s="198"/>
      <c r="BVR19" s="178"/>
      <c r="BVS19" s="188"/>
      <c r="BVT19" s="188"/>
      <c r="BVU19" s="198"/>
      <c r="BVV19" s="178"/>
      <c r="BVW19" s="188"/>
      <c r="BVX19" s="188"/>
      <c r="BVY19" s="198"/>
      <c r="BVZ19" s="178"/>
      <c r="BWA19" s="188"/>
      <c r="BWB19" s="188"/>
      <c r="BWC19" s="198"/>
      <c r="BWD19" s="178"/>
      <c r="BWE19" s="188"/>
      <c r="BWF19" s="188"/>
      <c r="BWG19" s="198"/>
      <c r="BWH19" s="178"/>
      <c r="BWI19" s="188"/>
      <c r="BWJ19" s="188"/>
      <c r="BWK19" s="198"/>
      <c r="BWL19" s="178"/>
      <c r="BWM19" s="188"/>
      <c r="BWN19" s="188"/>
      <c r="BWO19" s="198"/>
      <c r="BWP19" s="178"/>
      <c r="BWQ19" s="188"/>
      <c r="BWR19" s="188"/>
      <c r="BWS19" s="198"/>
      <c r="BWT19" s="178"/>
      <c r="BWU19" s="188"/>
      <c r="BWV19" s="188"/>
      <c r="BWW19" s="198"/>
      <c r="BWX19" s="178"/>
      <c r="BWY19" s="188"/>
      <c r="BWZ19" s="188"/>
      <c r="BXA19" s="198"/>
      <c r="BXB19" s="178"/>
      <c r="BXC19" s="188"/>
      <c r="BXD19" s="188"/>
      <c r="BXE19" s="198"/>
      <c r="BXF19" s="178"/>
      <c r="BXG19" s="188"/>
      <c r="BXH19" s="188"/>
      <c r="BXI19" s="198"/>
      <c r="BXJ19" s="178"/>
      <c r="BXK19" s="188"/>
      <c r="BXL19" s="188"/>
      <c r="BXM19" s="198"/>
      <c r="BXN19" s="178"/>
      <c r="BXO19" s="188"/>
      <c r="BXP19" s="188"/>
      <c r="BXQ19" s="198"/>
      <c r="BXR19" s="178"/>
      <c r="BXS19" s="188"/>
      <c r="BXT19" s="188"/>
      <c r="BXU19" s="198"/>
      <c r="BXV19" s="178"/>
      <c r="BXW19" s="188"/>
      <c r="BXX19" s="188"/>
      <c r="BXY19" s="198"/>
      <c r="BXZ19" s="178"/>
      <c r="BYA19" s="188"/>
      <c r="BYB19" s="188"/>
      <c r="BYC19" s="198"/>
      <c r="BYD19" s="178"/>
      <c r="BYE19" s="188"/>
      <c r="BYF19" s="188"/>
      <c r="BYG19" s="198"/>
      <c r="BYH19" s="178"/>
      <c r="BYI19" s="188"/>
      <c r="BYJ19" s="188"/>
      <c r="BYK19" s="198"/>
      <c r="BYL19" s="178"/>
      <c r="BYM19" s="188"/>
      <c r="BYN19" s="188"/>
      <c r="BYO19" s="198"/>
      <c r="BYP19" s="178"/>
      <c r="BYQ19" s="188"/>
      <c r="BYR19" s="188"/>
      <c r="BYS19" s="198"/>
      <c r="BYT19" s="178"/>
      <c r="BYU19" s="188"/>
      <c r="BYV19" s="188"/>
      <c r="BYW19" s="198"/>
      <c r="BYX19" s="178"/>
      <c r="BYY19" s="188"/>
      <c r="BYZ19" s="188"/>
      <c r="BZA19" s="198"/>
      <c r="BZB19" s="178"/>
      <c r="BZC19" s="188"/>
      <c r="BZD19" s="188"/>
      <c r="BZE19" s="198"/>
      <c r="BZF19" s="178"/>
      <c r="BZG19" s="188"/>
      <c r="BZH19" s="188"/>
      <c r="BZI19" s="198"/>
      <c r="BZJ19" s="178"/>
      <c r="BZK19" s="188"/>
      <c r="BZL19" s="188"/>
      <c r="BZM19" s="198"/>
      <c r="BZN19" s="178"/>
      <c r="BZO19" s="188"/>
      <c r="BZP19" s="188"/>
      <c r="BZQ19" s="198"/>
      <c r="BZR19" s="178"/>
      <c r="BZS19" s="188"/>
      <c r="BZT19" s="188"/>
      <c r="BZU19" s="198"/>
      <c r="BZV19" s="178"/>
      <c r="BZW19" s="188"/>
      <c r="BZX19" s="188"/>
      <c r="BZY19" s="198"/>
      <c r="BZZ19" s="178"/>
      <c r="CAA19" s="188"/>
      <c r="CAB19" s="188"/>
      <c r="CAC19" s="198"/>
      <c r="CAD19" s="178"/>
      <c r="CAE19" s="188"/>
      <c r="CAF19" s="188"/>
      <c r="CAG19" s="198"/>
      <c r="CAH19" s="178"/>
      <c r="CAI19" s="188"/>
      <c r="CAJ19" s="188"/>
      <c r="CAK19" s="198"/>
      <c r="CAL19" s="178"/>
      <c r="CAM19" s="188"/>
      <c r="CAN19" s="188"/>
      <c r="CAO19" s="198"/>
      <c r="CAP19" s="178"/>
      <c r="CAQ19" s="188"/>
      <c r="CAR19" s="188"/>
      <c r="CAS19" s="198"/>
      <c r="CAT19" s="178"/>
      <c r="CAU19" s="188"/>
      <c r="CAV19" s="188"/>
      <c r="CAW19" s="198"/>
      <c r="CAX19" s="178"/>
      <c r="CAY19" s="188"/>
      <c r="CAZ19" s="188"/>
      <c r="CBA19" s="198"/>
      <c r="CBB19" s="178"/>
      <c r="CBC19" s="188"/>
      <c r="CBD19" s="188"/>
      <c r="CBE19" s="198"/>
      <c r="CBF19" s="178"/>
      <c r="CBG19" s="188"/>
      <c r="CBH19" s="188"/>
      <c r="CBI19" s="198"/>
      <c r="CBJ19" s="178"/>
      <c r="CBK19" s="188"/>
      <c r="CBL19" s="188"/>
      <c r="CBM19" s="198"/>
      <c r="CBN19" s="178"/>
      <c r="CBO19" s="188"/>
      <c r="CBP19" s="188"/>
      <c r="CBQ19" s="198"/>
      <c r="CBR19" s="178"/>
      <c r="CBS19" s="188"/>
      <c r="CBT19" s="188"/>
      <c r="CBU19" s="198"/>
      <c r="CBV19" s="178"/>
      <c r="CBW19" s="188"/>
      <c r="CBX19" s="188"/>
      <c r="CBY19" s="198"/>
      <c r="CBZ19" s="178"/>
      <c r="CCA19" s="188"/>
      <c r="CCB19" s="188"/>
      <c r="CCC19" s="198"/>
      <c r="CCD19" s="178"/>
      <c r="CCE19" s="188"/>
      <c r="CCF19" s="188"/>
      <c r="CCG19" s="198"/>
      <c r="CCH19" s="178"/>
      <c r="CCI19" s="188"/>
      <c r="CCJ19" s="188"/>
      <c r="CCK19" s="198"/>
      <c r="CCL19" s="178"/>
      <c r="CCM19" s="188"/>
      <c r="CCN19" s="188"/>
      <c r="CCO19" s="198"/>
      <c r="CCP19" s="178"/>
      <c r="CCQ19" s="188"/>
      <c r="CCR19" s="188"/>
      <c r="CCS19" s="198"/>
      <c r="CCT19" s="178"/>
      <c r="CCU19" s="188"/>
      <c r="CCV19" s="188"/>
      <c r="CCW19" s="198"/>
      <c r="CCX19" s="178"/>
      <c r="CCY19" s="188"/>
      <c r="CCZ19" s="188"/>
      <c r="CDA19" s="198"/>
      <c r="CDB19" s="178"/>
      <c r="CDC19" s="188"/>
      <c r="CDD19" s="188"/>
      <c r="CDE19" s="198"/>
      <c r="CDF19" s="178"/>
      <c r="CDG19" s="188"/>
      <c r="CDH19" s="188"/>
      <c r="CDI19" s="198"/>
      <c r="CDJ19" s="178"/>
      <c r="CDK19" s="188"/>
      <c r="CDL19" s="188"/>
      <c r="CDM19" s="198"/>
      <c r="CDN19" s="178"/>
      <c r="CDO19" s="188"/>
      <c r="CDP19" s="188"/>
      <c r="CDQ19" s="198"/>
      <c r="CDR19" s="178"/>
      <c r="CDS19" s="188"/>
      <c r="CDT19" s="188"/>
      <c r="CDU19" s="198"/>
      <c r="CDV19" s="178"/>
      <c r="CDW19" s="188"/>
      <c r="CDX19" s="188"/>
      <c r="CDY19" s="198"/>
      <c r="CDZ19" s="178"/>
      <c r="CEA19" s="188"/>
      <c r="CEB19" s="188"/>
      <c r="CEC19" s="198"/>
      <c r="CED19" s="178"/>
      <c r="CEE19" s="188"/>
      <c r="CEF19" s="188"/>
      <c r="CEG19" s="198"/>
      <c r="CEH19" s="178"/>
      <c r="CEI19" s="188"/>
      <c r="CEJ19" s="188"/>
      <c r="CEK19" s="198"/>
      <c r="CEL19" s="178"/>
      <c r="CEM19" s="188"/>
      <c r="CEN19" s="188"/>
      <c r="CEO19" s="198"/>
      <c r="CEP19" s="178"/>
      <c r="CEQ19" s="188"/>
      <c r="CER19" s="188"/>
      <c r="CES19" s="198"/>
      <c r="CET19" s="178"/>
      <c r="CEU19" s="188"/>
      <c r="CEV19" s="188"/>
      <c r="CEW19" s="198"/>
      <c r="CEX19" s="178"/>
      <c r="CEY19" s="188"/>
      <c r="CEZ19" s="188"/>
      <c r="CFA19" s="198"/>
      <c r="CFB19" s="178"/>
      <c r="CFC19" s="188"/>
      <c r="CFD19" s="188"/>
      <c r="CFE19" s="198"/>
      <c r="CFF19" s="178"/>
      <c r="CFG19" s="188"/>
      <c r="CFH19" s="188"/>
      <c r="CFI19" s="198"/>
      <c r="CFJ19" s="178"/>
      <c r="CFK19" s="188"/>
      <c r="CFL19" s="188"/>
      <c r="CFM19" s="198"/>
      <c r="CFN19" s="178"/>
      <c r="CFO19" s="188"/>
      <c r="CFP19" s="188"/>
      <c r="CFQ19" s="198"/>
      <c r="CFR19" s="178"/>
      <c r="CFS19" s="188"/>
      <c r="CFT19" s="188"/>
      <c r="CFU19" s="198"/>
      <c r="CFV19" s="178"/>
      <c r="CFW19" s="188"/>
      <c r="CFX19" s="188"/>
      <c r="CFY19" s="198"/>
      <c r="CFZ19" s="178"/>
      <c r="CGA19" s="188"/>
      <c r="CGB19" s="188"/>
      <c r="CGC19" s="198"/>
      <c r="CGD19" s="178"/>
      <c r="CGE19" s="188"/>
      <c r="CGF19" s="188"/>
      <c r="CGG19" s="198"/>
      <c r="CGH19" s="178"/>
      <c r="CGI19" s="188"/>
      <c r="CGJ19" s="188"/>
      <c r="CGK19" s="198"/>
      <c r="CGL19" s="178"/>
      <c r="CGM19" s="188"/>
      <c r="CGN19" s="188"/>
      <c r="CGO19" s="198"/>
      <c r="CGP19" s="178"/>
      <c r="CGQ19" s="188"/>
      <c r="CGR19" s="188"/>
      <c r="CGS19" s="198"/>
      <c r="CGT19" s="178"/>
      <c r="CGU19" s="188"/>
      <c r="CGV19" s="188"/>
      <c r="CGW19" s="198"/>
      <c r="CGX19" s="178"/>
      <c r="CGY19" s="188"/>
      <c r="CGZ19" s="188"/>
      <c r="CHA19" s="198"/>
      <c r="CHB19" s="178"/>
      <c r="CHC19" s="188"/>
      <c r="CHD19" s="188"/>
      <c r="CHE19" s="198"/>
      <c r="CHF19" s="178"/>
      <c r="CHG19" s="188"/>
      <c r="CHH19" s="188"/>
      <c r="CHI19" s="198"/>
      <c r="CHJ19" s="178"/>
      <c r="CHK19" s="188"/>
      <c r="CHL19" s="188"/>
      <c r="CHM19" s="198"/>
      <c r="CHN19" s="178"/>
      <c r="CHO19" s="188"/>
      <c r="CHP19" s="188"/>
      <c r="CHQ19" s="198"/>
      <c r="CHR19" s="178"/>
      <c r="CHS19" s="188"/>
      <c r="CHT19" s="188"/>
      <c r="CHU19" s="198"/>
      <c r="CHV19" s="178"/>
      <c r="CHW19" s="188"/>
      <c r="CHX19" s="188"/>
      <c r="CHY19" s="198"/>
      <c r="CHZ19" s="178"/>
      <c r="CIA19" s="188"/>
      <c r="CIB19" s="188"/>
      <c r="CIC19" s="198"/>
      <c r="CID19" s="178"/>
      <c r="CIE19" s="188"/>
      <c r="CIF19" s="188"/>
      <c r="CIG19" s="198"/>
      <c r="CIH19" s="178"/>
      <c r="CII19" s="188"/>
      <c r="CIJ19" s="188"/>
      <c r="CIK19" s="198"/>
      <c r="CIL19" s="178"/>
      <c r="CIM19" s="188"/>
      <c r="CIN19" s="188"/>
      <c r="CIO19" s="198"/>
      <c r="CIP19" s="178"/>
      <c r="CIQ19" s="188"/>
      <c r="CIR19" s="188"/>
      <c r="CIS19" s="198"/>
      <c r="CIT19" s="178"/>
      <c r="CIU19" s="188"/>
      <c r="CIV19" s="188"/>
      <c r="CIW19" s="198"/>
      <c r="CIX19" s="178"/>
      <c r="CIY19" s="188"/>
      <c r="CIZ19" s="188"/>
      <c r="CJA19" s="198"/>
      <c r="CJB19" s="178"/>
      <c r="CJC19" s="188"/>
      <c r="CJD19" s="188"/>
      <c r="CJE19" s="198"/>
      <c r="CJF19" s="178"/>
      <c r="CJG19" s="188"/>
      <c r="CJH19" s="188"/>
      <c r="CJI19" s="198"/>
      <c r="CJJ19" s="178"/>
      <c r="CJK19" s="188"/>
      <c r="CJL19" s="188"/>
      <c r="CJM19" s="198"/>
      <c r="CJN19" s="178"/>
      <c r="CJO19" s="188"/>
      <c r="CJP19" s="188"/>
      <c r="CJQ19" s="198"/>
      <c r="CJR19" s="178"/>
      <c r="CJS19" s="188"/>
      <c r="CJT19" s="188"/>
      <c r="CJU19" s="198"/>
      <c r="CJV19" s="178"/>
      <c r="CJW19" s="188"/>
      <c r="CJX19" s="188"/>
      <c r="CJY19" s="198"/>
      <c r="CJZ19" s="178"/>
      <c r="CKA19" s="188"/>
      <c r="CKB19" s="188"/>
      <c r="CKC19" s="198"/>
      <c r="CKD19" s="178"/>
      <c r="CKE19" s="188"/>
      <c r="CKF19" s="188"/>
      <c r="CKG19" s="198"/>
      <c r="CKH19" s="178"/>
      <c r="CKI19" s="188"/>
      <c r="CKJ19" s="188"/>
      <c r="CKK19" s="198"/>
      <c r="CKL19" s="178"/>
      <c r="CKM19" s="188"/>
      <c r="CKN19" s="188"/>
      <c r="CKO19" s="198"/>
      <c r="CKP19" s="178"/>
      <c r="CKQ19" s="188"/>
      <c r="CKR19" s="188"/>
      <c r="CKS19" s="198"/>
      <c r="CKT19" s="178"/>
      <c r="CKU19" s="188"/>
      <c r="CKV19" s="188"/>
      <c r="CKW19" s="198"/>
      <c r="CKX19" s="178"/>
      <c r="CKY19" s="188"/>
      <c r="CKZ19" s="188"/>
      <c r="CLA19" s="198"/>
      <c r="CLB19" s="178"/>
      <c r="CLC19" s="188"/>
      <c r="CLD19" s="188"/>
      <c r="CLE19" s="198"/>
      <c r="CLF19" s="178"/>
      <c r="CLG19" s="188"/>
      <c r="CLH19" s="188"/>
      <c r="CLI19" s="198"/>
      <c r="CLJ19" s="178"/>
      <c r="CLK19" s="188"/>
      <c r="CLL19" s="188"/>
      <c r="CLM19" s="198"/>
      <c r="CLN19" s="178"/>
      <c r="CLO19" s="188"/>
      <c r="CLP19" s="188"/>
      <c r="CLQ19" s="198"/>
      <c r="CLR19" s="178"/>
      <c r="CLS19" s="188"/>
      <c r="CLT19" s="188"/>
      <c r="CLU19" s="198"/>
      <c r="CLV19" s="178"/>
      <c r="CLW19" s="188"/>
      <c r="CLX19" s="188"/>
      <c r="CLY19" s="198"/>
      <c r="CLZ19" s="178"/>
      <c r="CMA19" s="188"/>
      <c r="CMB19" s="188"/>
      <c r="CMC19" s="198"/>
      <c r="CMD19" s="178"/>
      <c r="CME19" s="188"/>
      <c r="CMF19" s="188"/>
      <c r="CMG19" s="198"/>
      <c r="CMH19" s="178"/>
      <c r="CMI19" s="188"/>
      <c r="CMJ19" s="188"/>
      <c r="CMK19" s="198"/>
      <c r="CML19" s="178"/>
      <c r="CMM19" s="188"/>
      <c r="CMN19" s="188"/>
      <c r="CMO19" s="198"/>
      <c r="CMP19" s="178"/>
      <c r="CMQ19" s="188"/>
      <c r="CMR19" s="188"/>
      <c r="CMS19" s="198"/>
      <c r="CMT19" s="178"/>
      <c r="CMU19" s="188"/>
      <c r="CMV19" s="188"/>
      <c r="CMW19" s="198"/>
      <c r="CMX19" s="178"/>
      <c r="CMY19" s="188"/>
      <c r="CMZ19" s="188"/>
      <c r="CNA19" s="198"/>
      <c r="CNB19" s="178"/>
      <c r="CNC19" s="188"/>
      <c r="CND19" s="188"/>
      <c r="CNE19" s="198"/>
      <c r="CNF19" s="178"/>
      <c r="CNG19" s="188"/>
      <c r="CNH19" s="188"/>
      <c r="CNI19" s="198"/>
      <c r="CNJ19" s="178"/>
      <c r="CNK19" s="188"/>
      <c r="CNL19" s="188"/>
      <c r="CNM19" s="198"/>
      <c r="CNN19" s="178"/>
      <c r="CNO19" s="188"/>
      <c r="CNP19" s="188"/>
      <c r="CNQ19" s="198"/>
      <c r="CNR19" s="178"/>
      <c r="CNS19" s="188"/>
      <c r="CNT19" s="188"/>
      <c r="CNU19" s="198"/>
      <c r="CNV19" s="178"/>
      <c r="CNW19" s="188"/>
      <c r="CNX19" s="188"/>
      <c r="CNY19" s="198"/>
      <c r="CNZ19" s="178"/>
      <c r="COA19" s="188"/>
      <c r="COB19" s="188"/>
      <c r="COC19" s="198"/>
      <c r="COD19" s="178"/>
      <c r="COE19" s="188"/>
      <c r="COF19" s="188"/>
      <c r="COG19" s="198"/>
      <c r="COH19" s="178"/>
      <c r="COI19" s="188"/>
      <c r="COJ19" s="188"/>
      <c r="COK19" s="198"/>
      <c r="COL19" s="178"/>
      <c r="COM19" s="188"/>
      <c r="CON19" s="188"/>
      <c r="COO19" s="198"/>
      <c r="COP19" s="178"/>
      <c r="COQ19" s="188"/>
      <c r="COR19" s="188"/>
      <c r="COS19" s="198"/>
      <c r="COT19" s="178"/>
      <c r="COU19" s="188"/>
      <c r="COV19" s="188"/>
      <c r="COW19" s="198"/>
      <c r="COX19" s="178"/>
      <c r="COY19" s="188"/>
      <c r="COZ19" s="188"/>
      <c r="CPA19" s="198"/>
      <c r="CPB19" s="178"/>
      <c r="CPC19" s="188"/>
      <c r="CPD19" s="188"/>
      <c r="CPE19" s="198"/>
      <c r="CPF19" s="178"/>
      <c r="CPG19" s="188"/>
      <c r="CPH19" s="188"/>
      <c r="CPI19" s="198"/>
      <c r="CPJ19" s="178"/>
      <c r="CPK19" s="188"/>
      <c r="CPL19" s="188"/>
      <c r="CPM19" s="198"/>
      <c r="CPN19" s="178"/>
      <c r="CPO19" s="188"/>
      <c r="CPP19" s="188"/>
      <c r="CPQ19" s="198"/>
      <c r="CPR19" s="178"/>
      <c r="CPS19" s="188"/>
      <c r="CPT19" s="188"/>
      <c r="CPU19" s="198"/>
      <c r="CPV19" s="178"/>
      <c r="CPW19" s="188"/>
      <c r="CPX19" s="188"/>
      <c r="CPY19" s="198"/>
      <c r="CPZ19" s="178"/>
      <c r="CQA19" s="188"/>
      <c r="CQB19" s="188"/>
      <c r="CQC19" s="198"/>
      <c r="CQD19" s="178"/>
      <c r="CQE19" s="188"/>
      <c r="CQF19" s="188"/>
      <c r="CQG19" s="198"/>
      <c r="CQH19" s="178"/>
      <c r="CQI19" s="188"/>
      <c r="CQJ19" s="188"/>
      <c r="CQK19" s="198"/>
      <c r="CQL19" s="178"/>
      <c r="CQM19" s="188"/>
      <c r="CQN19" s="188"/>
      <c r="CQO19" s="198"/>
      <c r="CQP19" s="178"/>
      <c r="CQQ19" s="188"/>
      <c r="CQR19" s="188"/>
      <c r="CQS19" s="198"/>
      <c r="CQT19" s="178"/>
      <c r="CQU19" s="188"/>
      <c r="CQV19" s="188"/>
      <c r="CQW19" s="198"/>
      <c r="CQX19" s="178"/>
      <c r="CQY19" s="188"/>
      <c r="CQZ19" s="188"/>
      <c r="CRA19" s="198"/>
      <c r="CRB19" s="178"/>
      <c r="CRC19" s="188"/>
      <c r="CRD19" s="188"/>
      <c r="CRE19" s="198"/>
      <c r="CRF19" s="178"/>
      <c r="CRG19" s="188"/>
      <c r="CRH19" s="188"/>
      <c r="CRI19" s="198"/>
      <c r="CRJ19" s="178"/>
      <c r="CRK19" s="188"/>
      <c r="CRL19" s="188"/>
      <c r="CRM19" s="198"/>
      <c r="CRN19" s="178"/>
      <c r="CRO19" s="188"/>
      <c r="CRP19" s="188"/>
      <c r="CRQ19" s="198"/>
      <c r="CRR19" s="178"/>
      <c r="CRS19" s="188"/>
      <c r="CRT19" s="188"/>
      <c r="CRU19" s="198"/>
      <c r="CRV19" s="178"/>
      <c r="CRW19" s="188"/>
      <c r="CRX19" s="188"/>
      <c r="CRY19" s="198"/>
      <c r="CRZ19" s="178"/>
      <c r="CSA19" s="188"/>
      <c r="CSB19" s="188"/>
      <c r="CSC19" s="198"/>
      <c r="CSD19" s="178"/>
      <c r="CSE19" s="188"/>
      <c r="CSF19" s="188"/>
      <c r="CSG19" s="198"/>
      <c r="CSH19" s="178"/>
      <c r="CSI19" s="188"/>
      <c r="CSJ19" s="188"/>
      <c r="CSK19" s="198"/>
      <c r="CSL19" s="178"/>
      <c r="CSM19" s="188"/>
      <c r="CSN19" s="188"/>
      <c r="CSO19" s="198"/>
      <c r="CSP19" s="178"/>
      <c r="CSQ19" s="188"/>
      <c r="CSR19" s="188"/>
      <c r="CSS19" s="198"/>
      <c r="CST19" s="178"/>
      <c r="CSU19" s="188"/>
      <c r="CSV19" s="188"/>
      <c r="CSW19" s="198"/>
      <c r="CSX19" s="178"/>
      <c r="CSY19" s="188"/>
      <c r="CSZ19" s="188"/>
      <c r="CTA19" s="198"/>
      <c r="CTB19" s="178"/>
      <c r="CTC19" s="188"/>
      <c r="CTD19" s="188"/>
      <c r="CTE19" s="198"/>
      <c r="CTF19" s="178"/>
      <c r="CTG19" s="188"/>
      <c r="CTH19" s="188"/>
      <c r="CTI19" s="198"/>
      <c r="CTJ19" s="178"/>
      <c r="CTK19" s="188"/>
      <c r="CTL19" s="188"/>
      <c r="CTM19" s="198"/>
      <c r="CTN19" s="178"/>
      <c r="CTO19" s="188"/>
      <c r="CTP19" s="188"/>
      <c r="CTQ19" s="198"/>
      <c r="CTR19" s="178"/>
      <c r="CTS19" s="188"/>
      <c r="CTT19" s="188"/>
      <c r="CTU19" s="198"/>
      <c r="CTV19" s="178"/>
      <c r="CTW19" s="188"/>
      <c r="CTX19" s="188"/>
      <c r="CTY19" s="198"/>
      <c r="CTZ19" s="178"/>
      <c r="CUA19" s="188"/>
      <c r="CUB19" s="188"/>
      <c r="CUC19" s="198"/>
      <c r="CUD19" s="178"/>
      <c r="CUE19" s="188"/>
      <c r="CUF19" s="188"/>
      <c r="CUG19" s="198"/>
      <c r="CUH19" s="178"/>
      <c r="CUI19" s="188"/>
      <c r="CUJ19" s="188"/>
      <c r="CUK19" s="198"/>
      <c r="CUL19" s="178"/>
      <c r="CUM19" s="188"/>
      <c r="CUN19" s="188"/>
      <c r="CUO19" s="198"/>
      <c r="CUP19" s="178"/>
      <c r="CUQ19" s="188"/>
      <c r="CUR19" s="188"/>
      <c r="CUS19" s="198"/>
      <c r="CUT19" s="178"/>
      <c r="CUU19" s="188"/>
      <c r="CUV19" s="188"/>
      <c r="CUW19" s="198"/>
      <c r="CUX19" s="178"/>
      <c r="CUY19" s="188"/>
      <c r="CUZ19" s="188"/>
      <c r="CVA19" s="198"/>
      <c r="CVB19" s="178"/>
      <c r="CVC19" s="188"/>
      <c r="CVD19" s="188"/>
      <c r="CVE19" s="198"/>
      <c r="CVF19" s="178"/>
      <c r="CVG19" s="188"/>
      <c r="CVH19" s="188"/>
      <c r="CVI19" s="198"/>
      <c r="CVJ19" s="178"/>
      <c r="CVK19" s="188"/>
      <c r="CVL19" s="188"/>
      <c r="CVM19" s="198"/>
      <c r="CVN19" s="178"/>
      <c r="CVO19" s="188"/>
      <c r="CVP19" s="188"/>
      <c r="CVQ19" s="198"/>
      <c r="CVR19" s="178"/>
      <c r="CVS19" s="188"/>
      <c r="CVT19" s="188"/>
      <c r="CVU19" s="198"/>
      <c r="CVV19" s="178"/>
      <c r="CVW19" s="188"/>
      <c r="CVX19" s="188"/>
      <c r="CVY19" s="198"/>
      <c r="CVZ19" s="178"/>
      <c r="CWA19" s="188"/>
      <c r="CWB19" s="188"/>
      <c r="CWC19" s="198"/>
      <c r="CWD19" s="178"/>
      <c r="CWE19" s="188"/>
      <c r="CWF19" s="188"/>
      <c r="CWG19" s="198"/>
      <c r="CWH19" s="178"/>
      <c r="CWI19" s="188"/>
      <c r="CWJ19" s="188"/>
      <c r="CWK19" s="198"/>
      <c r="CWL19" s="178"/>
      <c r="CWM19" s="188"/>
      <c r="CWN19" s="188"/>
      <c r="CWO19" s="198"/>
      <c r="CWP19" s="178"/>
      <c r="CWQ19" s="188"/>
      <c r="CWR19" s="188"/>
      <c r="CWS19" s="198"/>
      <c r="CWT19" s="178"/>
      <c r="CWU19" s="188"/>
      <c r="CWV19" s="188"/>
      <c r="CWW19" s="198"/>
      <c r="CWX19" s="178"/>
      <c r="CWY19" s="188"/>
      <c r="CWZ19" s="188"/>
      <c r="CXA19" s="198"/>
      <c r="CXB19" s="178"/>
      <c r="CXC19" s="188"/>
      <c r="CXD19" s="188"/>
      <c r="CXE19" s="198"/>
      <c r="CXF19" s="178"/>
      <c r="CXG19" s="188"/>
      <c r="CXH19" s="188"/>
      <c r="CXI19" s="198"/>
      <c r="CXJ19" s="178"/>
      <c r="CXK19" s="188"/>
      <c r="CXL19" s="188"/>
      <c r="CXM19" s="198"/>
      <c r="CXN19" s="178"/>
      <c r="CXO19" s="188"/>
      <c r="CXP19" s="188"/>
      <c r="CXQ19" s="198"/>
      <c r="CXR19" s="178"/>
      <c r="CXS19" s="188"/>
      <c r="CXT19" s="188"/>
      <c r="CXU19" s="198"/>
      <c r="CXV19" s="178"/>
      <c r="CXW19" s="188"/>
      <c r="CXX19" s="188"/>
      <c r="CXY19" s="198"/>
      <c r="CXZ19" s="178"/>
      <c r="CYA19" s="188"/>
      <c r="CYB19" s="188"/>
      <c r="CYC19" s="198"/>
      <c r="CYD19" s="178"/>
      <c r="CYE19" s="188"/>
      <c r="CYF19" s="188"/>
      <c r="CYG19" s="198"/>
      <c r="CYH19" s="178"/>
      <c r="CYI19" s="188"/>
      <c r="CYJ19" s="188"/>
      <c r="CYK19" s="198"/>
      <c r="CYL19" s="178"/>
      <c r="CYM19" s="188"/>
      <c r="CYN19" s="188"/>
      <c r="CYO19" s="198"/>
      <c r="CYP19" s="178"/>
      <c r="CYQ19" s="188"/>
      <c r="CYR19" s="188"/>
      <c r="CYS19" s="198"/>
      <c r="CYT19" s="178"/>
      <c r="CYU19" s="188"/>
      <c r="CYV19" s="188"/>
      <c r="CYW19" s="198"/>
      <c r="CYX19" s="178"/>
      <c r="CYY19" s="188"/>
      <c r="CYZ19" s="188"/>
      <c r="CZA19" s="198"/>
      <c r="CZB19" s="178"/>
      <c r="CZC19" s="188"/>
      <c r="CZD19" s="188"/>
      <c r="CZE19" s="198"/>
      <c r="CZF19" s="178"/>
      <c r="CZG19" s="188"/>
      <c r="CZH19" s="188"/>
      <c r="CZI19" s="198"/>
      <c r="CZJ19" s="178"/>
      <c r="CZK19" s="188"/>
      <c r="CZL19" s="188"/>
      <c r="CZM19" s="198"/>
      <c r="CZN19" s="178"/>
      <c r="CZO19" s="188"/>
      <c r="CZP19" s="188"/>
      <c r="CZQ19" s="198"/>
      <c r="CZR19" s="178"/>
      <c r="CZS19" s="188"/>
      <c r="CZT19" s="188"/>
      <c r="CZU19" s="198"/>
      <c r="CZV19" s="178"/>
      <c r="CZW19" s="188"/>
      <c r="CZX19" s="188"/>
      <c r="CZY19" s="198"/>
      <c r="CZZ19" s="178"/>
      <c r="DAA19" s="188"/>
      <c r="DAB19" s="188"/>
      <c r="DAC19" s="198"/>
      <c r="DAD19" s="178"/>
      <c r="DAE19" s="188"/>
      <c r="DAF19" s="188"/>
      <c r="DAG19" s="198"/>
      <c r="DAH19" s="178"/>
      <c r="DAI19" s="188"/>
      <c r="DAJ19" s="188"/>
      <c r="DAK19" s="198"/>
      <c r="DAL19" s="178"/>
      <c r="DAM19" s="188"/>
      <c r="DAN19" s="188"/>
      <c r="DAO19" s="198"/>
      <c r="DAP19" s="178"/>
      <c r="DAQ19" s="188"/>
      <c r="DAR19" s="188"/>
      <c r="DAS19" s="198"/>
      <c r="DAT19" s="178"/>
      <c r="DAU19" s="188"/>
      <c r="DAV19" s="188"/>
      <c r="DAW19" s="198"/>
      <c r="DAX19" s="178"/>
      <c r="DAY19" s="188"/>
      <c r="DAZ19" s="188"/>
      <c r="DBA19" s="198"/>
      <c r="DBB19" s="178"/>
      <c r="DBC19" s="188"/>
      <c r="DBD19" s="188"/>
      <c r="DBE19" s="198"/>
      <c r="DBF19" s="178"/>
      <c r="DBG19" s="188"/>
      <c r="DBH19" s="188"/>
      <c r="DBI19" s="198"/>
      <c r="DBJ19" s="178"/>
      <c r="DBK19" s="188"/>
      <c r="DBL19" s="188"/>
      <c r="DBM19" s="198"/>
      <c r="DBN19" s="178"/>
      <c r="DBO19" s="188"/>
      <c r="DBP19" s="188"/>
      <c r="DBQ19" s="198"/>
      <c r="DBR19" s="178"/>
      <c r="DBS19" s="188"/>
      <c r="DBT19" s="188"/>
      <c r="DBU19" s="198"/>
      <c r="DBV19" s="178"/>
      <c r="DBW19" s="188"/>
      <c r="DBX19" s="188"/>
      <c r="DBY19" s="198"/>
      <c r="DBZ19" s="178"/>
      <c r="DCA19" s="188"/>
      <c r="DCB19" s="188"/>
      <c r="DCC19" s="198"/>
      <c r="DCD19" s="178"/>
      <c r="DCE19" s="188"/>
      <c r="DCF19" s="188"/>
      <c r="DCG19" s="198"/>
      <c r="DCH19" s="178"/>
      <c r="DCI19" s="188"/>
      <c r="DCJ19" s="188"/>
      <c r="DCK19" s="198"/>
      <c r="DCL19" s="178"/>
      <c r="DCM19" s="188"/>
      <c r="DCN19" s="188"/>
      <c r="DCO19" s="198"/>
      <c r="DCP19" s="178"/>
      <c r="DCQ19" s="188"/>
      <c r="DCR19" s="188"/>
      <c r="DCS19" s="198"/>
      <c r="DCT19" s="178"/>
      <c r="DCU19" s="188"/>
      <c r="DCV19" s="188"/>
      <c r="DCW19" s="198"/>
      <c r="DCX19" s="178"/>
      <c r="DCY19" s="188"/>
      <c r="DCZ19" s="188"/>
      <c r="DDA19" s="198"/>
      <c r="DDB19" s="178"/>
      <c r="DDC19" s="188"/>
      <c r="DDD19" s="188"/>
      <c r="DDE19" s="198"/>
      <c r="DDF19" s="178"/>
      <c r="DDG19" s="188"/>
      <c r="DDH19" s="188"/>
      <c r="DDI19" s="198"/>
      <c r="DDJ19" s="178"/>
      <c r="DDK19" s="188"/>
      <c r="DDL19" s="188"/>
      <c r="DDM19" s="198"/>
      <c r="DDN19" s="178"/>
      <c r="DDO19" s="188"/>
      <c r="DDP19" s="188"/>
      <c r="DDQ19" s="198"/>
      <c r="DDR19" s="178"/>
      <c r="DDS19" s="188"/>
      <c r="DDT19" s="188"/>
      <c r="DDU19" s="198"/>
      <c r="DDV19" s="178"/>
      <c r="DDW19" s="188"/>
      <c r="DDX19" s="188"/>
      <c r="DDY19" s="198"/>
      <c r="DDZ19" s="178"/>
      <c r="DEA19" s="188"/>
      <c r="DEB19" s="188"/>
      <c r="DEC19" s="198"/>
      <c r="DED19" s="178"/>
      <c r="DEE19" s="188"/>
      <c r="DEF19" s="188"/>
      <c r="DEG19" s="198"/>
      <c r="DEH19" s="178"/>
      <c r="DEI19" s="188"/>
      <c r="DEJ19" s="188"/>
      <c r="DEK19" s="198"/>
      <c r="DEL19" s="178"/>
      <c r="DEM19" s="188"/>
      <c r="DEN19" s="188"/>
      <c r="DEO19" s="198"/>
      <c r="DEP19" s="178"/>
      <c r="DEQ19" s="188"/>
      <c r="DER19" s="188"/>
      <c r="DES19" s="198"/>
      <c r="DET19" s="178"/>
      <c r="DEU19" s="188"/>
      <c r="DEV19" s="188"/>
      <c r="DEW19" s="198"/>
      <c r="DEX19" s="178"/>
      <c r="DEY19" s="188"/>
      <c r="DEZ19" s="188"/>
      <c r="DFA19" s="198"/>
      <c r="DFB19" s="178"/>
      <c r="DFC19" s="188"/>
      <c r="DFD19" s="188"/>
      <c r="DFE19" s="198"/>
      <c r="DFF19" s="178"/>
      <c r="DFG19" s="188"/>
      <c r="DFH19" s="188"/>
      <c r="DFI19" s="198"/>
      <c r="DFJ19" s="178"/>
      <c r="DFK19" s="188"/>
      <c r="DFL19" s="188"/>
      <c r="DFM19" s="198"/>
      <c r="DFN19" s="178"/>
      <c r="DFO19" s="188"/>
      <c r="DFP19" s="188"/>
      <c r="DFQ19" s="198"/>
      <c r="DFR19" s="178"/>
      <c r="DFS19" s="188"/>
      <c r="DFT19" s="188"/>
      <c r="DFU19" s="198"/>
      <c r="DFV19" s="178"/>
      <c r="DFW19" s="188"/>
      <c r="DFX19" s="188"/>
      <c r="DFY19" s="198"/>
      <c r="DFZ19" s="178"/>
      <c r="DGA19" s="188"/>
      <c r="DGB19" s="188"/>
      <c r="DGC19" s="198"/>
      <c r="DGD19" s="178"/>
      <c r="DGE19" s="188"/>
      <c r="DGF19" s="188"/>
      <c r="DGG19" s="198"/>
      <c r="DGH19" s="178"/>
      <c r="DGI19" s="188"/>
      <c r="DGJ19" s="188"/>
      <c r="DGK19" s="198"/>
      <c r="DGL19" s="178"/>
      <c r="DGM19" s="188"/>
      <c r="DGN19" s="188"/>
      <c r="DGO19" s="198"/>
      <c r="DGP19" s="178"/>
      <c r="DGQ19" s="188"/>
      <c r="DGR19" s="188"/>
      <c r="DGS19" s="198"/>
      <c r="DGT19" s="178"/>
      <c r="DGU19" s="188"/>
      <c r="DGV19" s="188"/>
      <c r="DGW19" s="198"/>
      <c r="DGX19" s="178"/>
      <c r="DGY19" s="188"/>
      <c r="DGZ19" s="188"/>
      <c r="DHA19" s="198"/>
      <c r="DHB19" s="178"/>
      <c r="DHC19" s="188"/>
      <c r="DHD19" s="188"/>
      <c r="DHE19" s="198"/>
      <c r="DHF19" s="178"/>
      <c r="DHG19" s="188"/>
      <c r="DHH19" s="188"/>
      <c r="DHI19" s="198"/>
      <c r="DHJ19" s="178"/>
      <c r="DHK19" s="188"/>
      <c r="DHL19" s="188"/>
      <c r="DHM19" s="198"/>
      <c r="DHN19" s="178"/>
      <c r="DHO19" s="188"/>
      <c r="DHP19" s="188"/>
      <c r="DHQ19" s="198"/>
      <c r="DHR19" s="178"/>
      <c r="DHS19" s="188"/>
      <c r="DHT19" s="188"/>
      <c r="DHU19" s="198"/>
      <c r="DHV19" s="178"/>
      <c r="DHW19" s="188"/>
      <c r="DHX19" s="188"/>
      <c r="DHY19" s="198"/>
      <c r="DHZ19" s="178"/>
      <c r="DIA19" s="188"/>
      <c r="DIB19" s="188"/>
      <c r="DIC19" s="198"/>
      <c r="DID19" s="178"/>
      <c r="DIE19" s="188"/>
      <c r="DIF19" s="188"/>
      <c r="DIG19" s="198"/>
      <c r="DIH19" s="178"/>
      <c r="DII19" s="188"/>
      <c r="DIJ19" s="188"/>
      <c r="DIK19" s="198"/>
      <c r="DIL19" s="178"/>
      <c r="DIM19" s="188"/>
      <c r="DIN19" s="188"/>
      <c r="DIO19" s="198"/>
      <c r="DIP19" s="178"/>
      <c r="DIQ19" s="188"/>
      <c r="DIR19" s="188"/>
      <c r="DIS19" s="198"/>
      <c r="DIT19" s="178"/>
      <c r="DIU19" s="188"/>
      <c r="DIV19" s="188"/>
      <c r="DIW19" s="198"/>
      <c r="DIX19" s="178"/>
      <c r="DIY19" s="188"/>
      <c r="DIZ19" s="188"/>
      <c r="DJA19" s="198"/>
      <c r="DJB19" s="178"/>
      <c r="DJC19" s="188"/>
      <c r="DJD19" s="188"/>
      <c r="DJE19" s="198"/>
      <c r="DJF19" s="178"/>
      <c r="DJG19" s="188"/>
      <c r="DJH19" s="188"/>
      <c r="DJI19" s="198"/>
      <c r="DJJ19" s="178"/>
      <c r="DJK19" s="188"/>
      <c r="DJL19" s="188"/>
      <c r="DJM19" s="198"/>
      <c r="DJN19" s="178"/>
      <c r="DJO19" s="188"/>
      <c r="DJP19" s="188"/>
      <c r="DJQ19" s="198"/>
      <c r="DJR19" s="178"/>
      <c r="DJS19" s="188"/>
      <c r="DJT19" s="188"/>
      <c r="DJU19" s="198"/>
      <c r="DJV19" s="178"/>
      <c r="DJW19" s="188"/>
      <c r="DJX19" s="188"/>
      <c r="DJY19" s="198"/>
      <c r="DJZ19" s="178"/>
      <c r="DKA19" s="188"/>
      <c r="DKB19" s="188"/>
      <c r="DKC19" s="198"/>
      <c r="DKD19" s="178"/>
      <c r="DKE19" s="188"/>
      <c r="DKF19" s="188"/>
      <c r="DKG19" s="198"/>
      <c r="DKH19" s="178"/>
      <c r="DKI19" s="188"/>
      <c r="DKJ19" s="188"/>
      <c r="DKK19" s="198"/>
      <c r="DKL19" s="178"/>
      <c r="DKM19" s="188"/>
      <c r="DKN19" s="188"/>
      <c r="DKO19" s="198"/>
      <c r="DKP19" s="178"/>
      <c r="DKQ19" s="188"/>
      <c r="DKR19" s="188"/>
      <c r="DKS19" s="198"/>
      <c r="DKT19" s="178"/>
      <c r="DKU19" s="188"/>
      <c r="DKV19" s="188"/>
      <c r="DKW19" s="198"/>
      <c r="DKX19" s="178"/>
      <c r="DKY19" s="188"/>
      <c r="DKZ19" s="188"/>
      <c r="DLA19" s="198"/>
      <c r="DLB19" s="178"/>
      <c r="DLC19" s="188"/>
      <c r="DLD19" s="188"/>
      <c r="DLE19" s="198"/>
      <c r="DLF19" s="178"/>
      <c r="DLG19" s="188"/>
      <c r="DLH19" s="188"/>
      <c r="DLI19" s="198"/>
      <c r="DLJ19" s="178"/>
      <c r="DLK19" s="188"/>
      <c r="DLL19" s="188"/>
      <c r="DLM19" s="198"/>
      <c r="DLN19" s="178"/>
      <c r="DLO19" s="188"/>
      <c r="DLP19" s="188"/>
      <c r="DLQ19" s="198"/>
      <c r="DLR19" s="178"/>
      <c r="DLS19" s="188"/>
      <c r="DLT19" s="188"/>
      <c r="DLU19" s="198"/>
      <c r="DLV19" s="178"/>
      <c r="DLW19" s="188"/>
      <c r="DLX19" s="188"/>
      <c r="DLY19" s="198"/>
      <c r="DLZ19" s="178"/>
      <c r="DMA19" s="188"/>
      <c r="DMB19" s="188"/>
      <c r="DMC19" s="198"/>
      <c r="DMD19" s="178"/>
      <c r="DME19" s="188"/>
      <c r="DMF19" s="188"/>
      <c r="DMG19" s="198"/>
      <c r="DMH19" s="178"/>
      <c r="DMI19" s="188"/>
      <c r="DMJ19" s="188"/>
      <c r="DMK19" s="198"/>
      <c r="DML19" s="178"/>
      <c r="DMM19" s="188"/>
      <c r="DMN19" s="188"/>
      <c r="DMO19" s="198"/>
      <c r="DMP19" s="178"/>
      <c r="DMQ19" s="188"/>
      <c r="DMR19" s="188"/>
      <c r="DMS19" s="198"/>
      <c r="DMT19" s="178"/>
      <c r="DMU19" s="188"/>
      <c r="DMV19" s="188"/>
      <c r="DMW19" s="198"/>
      <c r="DMX19" s="178"/>
      <c r="DMY19" s="188"/>
      <c r="DMZ19" s="188"/>
      <c r="DNA19" s="198"/>
      <c r="DNB19" s="178"/>
      <c r="DNC19" s="188"/>
      <c r="DND19" s="188"/>
      <c r="DNE19" s="198"/>
      <c r="DNF19" s="178"/>
      <c r="DNG19" s="188"/>
      <c r="DNH19" s="188"/>
      <c r="DNI19" s="198"/>
      <c r="DNJ19" s="178"/>
      <c r="DNK19" s="188"/>
      <c r="DNL19" s="188"/>
      <c r="DNM19" s="198"/>
      <c r="DNN19" s="178"/>
      <c r="DNO19" s="188"/>
      <c r="DNP19" s="188"/>
      <c r="DNQ19" s="198"/>
      <c r="DNR19" s="178"/>
      <c r="DNS19" s="188"/>
      <c r="DNT19" s="188"/>
      <c r="DNU19" s="198"/>
      <c r="DNV19" s="178"/>
      <c r="DNW19" s="188"/>
      <c r="DNX19" s="188"/>
      <c r="DNY19" s="198"/>
      <c r="DNZ19" s="178"/>
      <c r="DOA19" s="188"/>
      <c r="DOB19" s="188"/>
      <c r="DOC19" s="198"/>
      <c r="DOD19" s="178"/>
      <c r="DOE19" s="188"/>
      <c r="DOF19" s="188"/>
      <c r="DOG19" s="198"/>
      <c r="DOH19" s="178"/>
      <c r="DOI19" s="188"/>
      <c r="DOJ19" s="188"/>
      <c r="DOK19" s="198"/>
      <c r="DOL19" s="178"/>
      <c r="DOM19" s="188"/>
      <c r="DON19" s="188"/>
      <c r="DOO19" s="198"/>
      <c r="DOP19" s="178"/>
      <c r="DOQ19" s="188"/>
      <c r="DOR19" s="188"/>
      <c r="DOS19" s="198"/>
      <c r="DOT19" s="178"/>
      <c r="DOU19" s="188"/>
      <c r="DOV19" s="188"/>
      <c r="DOW19" s="198"/>
      <c r="DOX19" s="178"/>
      <c r="DOY19" s="188"/>
      <c r="DOZ19" s="188"/>
      <c r="DPA19" s="198"/>
      <c r="DPB19" s="178"/>
      <c r="DPC19" s="188"/>
      <c r="DPD19" s="188"/>
      <c r="DPE19" s="198"/>
      <c r="DPF19" s="178"/>
      <c r="DPG19" s="188"/>
      <c r="DPH19" s="188"/>
      <c r="DPI19" s="198"/>
      <c r="DPJ19" s="178"/>
      <c r="DPK19" s="188"/>
      <c r="DPL19" s="188"/>
      <c r="DPM19" s="198"/>
      <c r="DPN19" s="178"/>
      <c r="DPO19" s="188"/>
      <c r="DPP19" s="188"/>
      <c r="DPQ19" s="198"/>
      <c r="DPR19" s="178"/>
      <c r="DPS19" s="188"/>
      <c r="DPT19" s="188"/>
      <c r="DPU19" s="198"/>
      <c r="DPV19" s="178"/>
      <c r="DPW19" s="188"/>
      <c r="DPX19" s="188"/>
      <c r="DPY19" s="198"/>
      <c r="DPZ19" s="178"/>
      <c r="DQA19" s="188"/>
      <c r="DQB19" s="188"/>
      <c r="DQC19" s="198"/>
      <c r="DQD19" s="178"/>
      <c r="DQE19" s="188"/>
      <c r="DQF19" s="188"/>
      <c r="DQG19" s="198"/>
      <c r="DQH19" s="178"/>
      <c r="DQI19" s="188"/>
      <c r="DQJ19" s="188"/>
      <c r="DQK19" s="198"/>
      <c r="DQL19" s="178"/>
      <c r="DQM19" s="188"/>
      <c r="DQN19" s="188"/>
      <c r="DQO19" s="198"/>
      <c r="DQP19" s="178"/>
      <c r="DQQ19" s="188"/>
      <c r="DQR19" s="188"/>
      <c r="DQS19" s="198"/>
      <c r="DQT19" s="178"/>
      <c r="DQU19" s="188"/>
      <c r="DQV19" s="188"/>
      <c r="DQW19" s="198"/>
      <c r="DQX19" s="178"/>
      <c r="DQY19" s="188"/>
      <c r="DQZ19" s="188"/>
      <c r="DRA19" s="198"/>
      <c r="DRB19" s="178"/>
      <c r="DRC19" s="188"/>
      <c r="DRD19" s="188"/>
      <c r="DRE19" s="198"/>
      <c r="DRF19" s="178"/>
      <c r="DRG19" s="188"/>
      <c r="DRH19" s="188"/>
      <c r="DRI19" s="198"/>
      <c r="DRJ19" s="178"/>
      <c r="DRK19" s="188"/>
      <c r="DRL19" s="188"/>
      <c r="DRM19" s="198"/>
      <c r="DRN19" s="178"/>
      <c r="DRO19" s="188"/>
      <c r="DRP19" s="188"/>
      <c r="DRQ19" s="198"/>
      <c r="DRR19" s="178"/>
      <c r="DRS19" s="188"/>
      <c r="DRT19" s="188"/>
      <c r="DRU19" s="198"/>
      <c r="DRV19" s="178"/>
      <c r="DRW19" s="188"/>
      <c r="DRX19" s="188"/>
      <c r="DRY19" s="198"/>
      <c r="DRZ19" s="178"/>
      <c r="DSA19" s="188"/>
      <c r="DSB19" s="188"/>
      <c r="DSC19" s="198"/>
      <c r="DSD19" s="178"/>
      <c r="DSE19" s="188"/>
      <c r="DSF19" s="188"/>
      <c r="DSG19" s="198"/>
      <c r="DSH19" s="178"/>
      <c r="DSI19" s="188"/>
      <c r="DSJ19" s="188"/>
      <c r="DSK19" s="198"/>
      <c r="DSL19" s="178"/>
      <c r="DSM19" s="188"/>
      <c r="DSN19" s="188"/>
      <c r="DSO19" s="198"/>
      <c r="DSP19" s="178"/>
      <c r="DSQ19" s="188"/>
      <c r="DSR19" s="188"/>
      <c r="DSS19" s="198"/>
      <c r="DST19" s="178"/>
      <c r="DSU19" s="188"/>
      <c r="DSV19" s="188"/>
      <c r="DSW19" s="198"/>
      <c r="DSX19" s="178"/>
      <c r="DSY19" s="188"/>
      <c r="DSZ19" s="188"/>
      <c r="DTA19" s="198"/>
      <c r="DTB19" s="178"/>
      <c r="DTC19" s="188"/>
      <c r="DTD19" s="188"/>
      <c r="DTE19" s="198"/>
      <c r="DTF19" s="178"/>
      <c r="DTG19" s="188"/>
      <c r="DTH19" s="188"/>
      <c r="DTI19" s="198"/>
      <c r="DTJ19" s="178"/>
      <c r="DTK19" s="188"/>
      <c r="DTL19" s="188"/>
      <c r="DTM19" s="198"/>
      <c r="DTN19" s="178"/>
      <c r="DTO19" s="188"/>
      <c r="DTP19" s="188"/>
      <c r="DTQ19" s="198"/>
      <c r="DTR19" s="178"/>
      <c r="DTS19" s="188"/>
      <c r="DTT19" s="188"/>
      <c r="DTU19" s="198"/>
      <c r="DTV19" s="178"/>
      <c r="DTW19" s="188"/>
      <c r="DTX19" s="188"/>
      <c r="DTY19" s="198"/>
      <c r="DTZ19" s="178"/>
      <c r="DUA19" s="188"/>
      <c r="DUB19" s="188"/>
      <c r="DUC19" s="198"/>
      <c r="DUD19" s="178"/>
      <c r="DUE19" s="188"/>
      <c r="DUF19" s="188"/>
      <c r="DUG19" s="198"/>
      <c r="DUH19" s="178"/>
      <c r="DUI19" s="188"/>
      <c r="DUJ19" s="188"/>
      <c r="DUK19" s="198"/>
      <c r="DUL19" s="178"/>
      <c r="DUM19" s="188"/>
      <c r="DUN19" s="188"/>
      <c r="DUO19" s="198"/>
      <c r="DUP19" s="178"/>
      <c r="DUQ19" s="188"/>
      <c r="DUR19" s="188"/>
      <c r="DUS19" s="198"/>
      <c r="DUT19" s="178"/>
      <c r="DUU19" s="188"/>
      <c r="DUV19" s="188"/>
      <c r="DUW19" s="198"/>
      <c r="DUX19" s="178"/>
      <c r="DUY19" s="188"/>
      <c r="DUZ19" s="188"/>
      <c r="DVA19" s="198"/>
      <c r="DVB19" s="178"/>
      <c r="DVC19" s="188"/>
      <c r="DVD19" s="188"/>
      <c r="DVE19" s="198"/>
      <c r="DVF19" s="178"/>
      <c r="DVG19" s="188"/>
      <c r="DVH19" s="188"/>
      <c r="DVI19" s="198"/>
      <c r="DVJ19" s="178"/>
      <c r="DVK19" s="188"/>
      <c r="DVL19" s="188"/>
      <c r="DVM19" s="198"/>
      <c r="DVN19" s="178"/>
      <c r="DVO19" s="188"/>
      <c r="DVP19" s="188"/>
      <c r="DVQ19" s="198"/>
      <c r="DVR19" s="178"/>
      <c r="DVS19" s="188"/>
      <c r="DVT19" s="188"/>
      <c r="DVU19" s="198"/>
      <c r="DVV19" s="178"/>
      <c r="DVW19" s="188"/>
      <c r="DVX19" s="188"/>
      <c r="DVY19" s="198"/>
      <c r="DVZ19" s="178"/>
      <c r="DWA19" s="188"/>
      <c r="DWB19" s="188"/>
      <c r="DWC19" s="198"/>
      <c r="DWD19" s="178"/>
      <c r="DWE19" s="188"/>
      <c r="DWF19" s="188"/>
      <c r="DWG19" s="198"/>
      <c r="DWH19" s="178"/>
      <c r="DWI19" s="188"/>
      <c r="DWJ19" s="188"/>
      <c r="DWK19" s="198"/>
      <c r="DWL19" s="178"/>
      <c r="DWM19" s="188"/>
      <c r="DWN19" s="188"/>
      <c r="DWO19" s="198"/>
      <c r="DWP19" s="178"/>
      <c r="DWQ19" s="188"/>
      <c r="DWR19" s="188"/>
      <c r="DWS19" s="198"/>
      <c r="DWT19" s="178"/>
      <c r="DWU19" s="188"/>
      <c r="DWV19" s="188"/>
      <c r="DWW19" s="198"/>
      <c r="DWX19" s="178"/>
      <c r="DWY19" s="188"/>
      <c r="DWZ19" s="188"/>
      <c r="DXA19" s="198"/>
      <c r="DXB19" s="178"/>
      <c r="DXC19" s="188"/>
      <c r="DXD19" s="188"/>
      <c r="DXE19" s="198"/>
      <c r="DXF19" s="178"/>
      <c r="DXG19" s="188"/>
      <c r="DXH19" s="188"/>
      <c r="DXI19" s="198"/>
      <c r="DXJ19" s="178"/>
      <c r="DXK19" s="188"/>
      <c r="DXL19" s="188"/>
      <c r="DXM19" s="198"/>
      <c r="DXN19" s="178"/>
      <c r="DXO19" s="188"/>
      <c r="DXP19" s="188"/>
      <c r="DXQ19" s="198"/>
      <c r="DXR19" s="178"/>
      <c r="DXS19" s="188"/>
      <c r="DXT19" s="188"/>
      <c r="DXU19" s="198"/>
      <c r="DXV19" s="178"/>
      <c r="DXW19" s="188"/>
      <c r="DXX19" s="188"/>
      <c r="DXY19" s="198"/>
      <c r="DXZ19" s="178"/>
      <c r="DYA19" s="188"/>
      <c r="DYB19" s="188"/>
      <c r="DYC19" s="198"/>
      <c r="DYD19" s="178"/>
      <c r="DYE19" s="188"/>
      <c r="DYF19" s="188"/>
      <c r="DYG19" s="198"/>
      <c r="DYH19" s="178"/>
      <c r="DYI19" s="188"/>
      <c r="DYJ19" s="188"/>
      <c r="DYK19" s="198"/>
      <c r="DYL19" s="178"/>
      <c r="DYM19" s="188"/>
      <c r="DYN19" s="188"/>
      <c r="DYO19" s="198"/>
      <c r="DYP19" s="178"/>
      <c r="DYQ19" s="188"/>
      <c r="DYR19" s="188"/>
      <c r="DYS19" s="198"/>
      <c r="DYT19" s="178"/>
      <c r="DYU19" s="188"/>
      <c r="DYV19" s="188"/>
      <c r="DYW19" s="198"/>
      <c r="DYX19" s="178"/>
      <c r="DYY19" s="188"/>
      <c r="DYZ19" s="188"/>
      <c r="DZA19" s="198"/>
      <c r="DZB19" s="178"/>
      <c r="DZC19" s="188"/>
      <c r="DZD19" s="188"/>
      <c r="DZE19" s="198"/>
      <c r="DZF19" s="178"/>
      <c r="DZG19" s="188"/>
      <c r="DZH19" s="188"/>
      <c r="DZI19" s="198"/>
      <c r="DZJ19" s="178"/>
      <c r="DZK19" s="188"/>
      <c r="DZL19" s="188"/>
      <c r="DZM19" s="198"/>
      <c r="DZN19" s="178"/>
      <c r="DZO19" s="188"/>
      <c r="DZP19" s="188"/>
      <c r="DZQ19" s="198"/>
      <c r="DZR19" s="178"/>
      <c r="DZS19" s="188"/>
      <c r="DZT19" s="188"/>
      <c r="DZU19" s="198"/>
      <c r="DZV19" s="178"/>
      <c r="DZW19" s="188"/>
      <c r="DZX19" s="188"/>
      <c r="DZY19" s="198"/>
      <c r="DZZ19" s="178"/>
      <c r="EAA19" s="188"/>
      <c r="EAB19" s="188"/>
      <c r="EAC19" s="198"/>
      <c r="EAD19" s="178"/>
      <c r="EAE19" s="188"/>
      <c r="EAF19" s="188"/>
      <c r="EAG19" s="198"/>
      <c r="EAH19" s="178"/>
      <c r="EAI19" s="188"/>
      <c r="EAJ19" s="188"/>
      <c r="EAK19" s="198"/>
      <c r="EAL19" s="178"/>
      <c r="EAM19" s="188"/>
      <c r="EAN19" s="188"/>
      <c r="EAO19" s="198"/>
      <c r="EAP19" s="178"/>
      <c r="EAQ19" s="188"/>
      <c r="EAR19" s="188"/>
      <c r="EAS19" s="198"/>
      <c r="EAT19" s="178"/>
      <c r="EAU19" s="188"/>
      <c r="EAV19" s="188"/>
      <c r="EAW19" s="198"/>
      <c r="EAX19" s="178"/>
      <c r="EAY19" s="188"/>
      <c r="EAZ19" s="188"/>
      <c r="EBA19" s="198"/>
      <c r="EBB19" s="178"/>
      <c r="EBC19" s="188"/>
      <c r="EBD19" s="188"/>
      <c r="EBE19" s="198"/>
      <c r="EBF19" s="178"/>
      <c r="EBG19" s="188"/>
      <c r="EBH19" s="188"/>
      <c r="EBI19" s="198"/>
      <c r="EBJ19" s="178"/>
      <c r="EBK19" s="188"/>
      <c r="EBL19" s="188"/>
      <c r="EBM19" s="198"/>
      <c r="EBN19" s="178"/>
      <c r="EBO19" s="188"/>
      <c r="EBP19" s="188"/>
      <c r="EBQ19" s="198"/>
      <c r="EBR19" s="178"/>
      <c r="EBS19" s="188"/>
      <c r="EBT19" s="188"/>
      <c r="EBU19" s="198"/>
      <c r="EBV19" s="178"/>
      <c r="EBW19" s="188"/>
      <c r="EBX19" s="188"/>
      <c r="EBY19" s="198"/>
      <c r="EBZ19" s="178"/>
      <c r="ECA19" s="188"/>
      <c r="ECB19" s="188"/>
      <c r="ECC19" s="198"/>
      <c r="ECD19" s="178"/>
      <c r="ECE19" s="188"/>
      <c r="ECF19" s="188"/>
      <c r="ECG19" s="198"/>
      <c r="ECH19" s="178"/>
      <c r="ECI19" s="188"/>
      <c r="ECJ19" s="188"/>
      <c r="ECK19" s="198"/>
      <c r="ECL19" s="178"/>
      <c r="ECM19" s="188"/>
      <c r="ECN19" s="188"/>
      <c r="ECO19" s="198"/>
      <c r="ECP19" s="178"/>
      <c r="ECQ19" s="188"/>
      <c r="ECR19" s="188"/>
      <c r="ECS19" s="198"/>
      <c r="ECT19" s="178"/>
      <c r="ECU19" s="188"/>
      <c r="ECV19" s="188"/>
      <c r="ECW19" s="198"/>
      <c r="ECX19" s="178"/>
      <c r="ECY19" s="188"/>
      <c r="ECZ19" s="188"/>
      <c r="EDA19" s="198"/>
      <c r="EDB19" s="178"/>
      <c r="EDC19" s="188"/>
      <c r="EDD19" s="188"/>
      <c r="EDE19" s="198"/>
      <c r="EDF19" s="178"/>
      <c r="EDG19" s="188"/>
      <c r="EDH19" s="188"/>
      <c r="EDI19" s="198"/>
      <c r="EDJ19" s="178"/>
      <c r="EDK19" s="188"/>
      <c r="EDL19" s="188"/>
      <c r="EDM19" s="198"/>
      <c r="EDN19" s="178"/>
      <c r="EDO19" s="188"/>
      <c r="EDP19" s="188"/>
      <c r="EDQ19" s="198"/>
      <c r="EDR19" s="178"/>
      <c r="EDS19" s="188"/>
      <c r="EDT19" s="188"/>
      <c r="EDU19" s="198"/>
      <c r="EDV19" s="178"/>
      <c r="EDW19" s="188"/>
      <c r="EDX19" s="188"/>
      <c r="EDY19" s="198"/>
      <c r="EDZ19" s="178"/>
      <c r="EEA19" s="188"/>
      <c r="EEB19" s="188"/>
      <c r="EEC19" s="198"/>
      <c r="EED19" s="178"/>
      <c r="EEE19" s="188"/>
      <c r="EEF19" s="188"/>
      <c r="EEG19" s="198"/>
      <c r="EEH19" s="178"/>
      <c r="EEI19" s="188"/>
      <c r="EEJ19" s="188"/>
      <c r="EEK19" s="198"/>
      <c r="EEL19" s="178"/>
      <c r="EEM19" s="188"/>
      <c r="EEN19" s="188"/>
      <c r="EEO19" s="198"/>
      <c r="EEP19" s="178"/>
      <c r="EEQ19" s="188"/>
      <c r="EER19" s="188"/>
      <c r="EES19" s="198"/>
      <c r="EET19" s="178"/>
      <c r="EEU19" s="188"/>
      <c r="EEV19" s="188"/>
      <c r="EEW19" s="198"/>
      <c r="EEX19" s="178"/>
      <c r="EEY19" s="188"/>
      <c r="EEZ19" s="188"/>
      <c r="EFA19" s="198"/>
      <c r="EFB19" s="178"/>
      <c r="EFC19" s="188"/>
      <c r="EFD19" s="188"/>
      <c r="EFE19" s="198"/>
      <c r="EFF19" s="178"/>
      <c r="EFG19" s="188"/>
      <c r="EFH19" s="188"/>
      <c r="EFI19" s="198"/>
      <c r="EFJ19" s="178"/>
      <c r="EFK19" s="188"/>
      <c r="EFL19" s="188"/>
      <c r="EFM19" s="198"/>
      <c r="EFN19" s="178"/>
      <c r="EFO19" s="188"/>
      <c r="EFP19" s="188"/>
      <c r="EFQ19" s="198"/>
      <c r="EFR19" s="178"/>
      <c r="EFS19" s="188"/>
      <c r="EFT19" s="188"/>
      <c r="EFU19" s="198"/>
      <c r="EFV19" s="178"/>
      <c r="EFW19" s="188"/>
      <c r="EFX19" s="188"/>
      <c r="EFY19" s="198"/>
      <c r="EFZ19" s="178"/>
      <c r="EGA19" s="188"/>
      <c r="EGB19" s="188"/>
      <c r="EGC19" s="198"/>
      <c r="EGD19" s="178"/>
      <c r="EGE19" s="188"/>
      <c r="EGF19" s="188"/>
      <c r="EGG19" s="198"/>
      <c r="EGH19" s="178"/>
      <c r="EGI19" s="188"/>
      <c r="EGJ19" s="188"/>
      <c r="EGK19" s="198"/>
      <c r="EGL19" s="178"/>
      <c r="EGM19" s="188"/>
      <c r="EGN19" s="188"/>
      <c r="EGO19" s="198"/>
      <c r="EGP19" s="178"/>
      <c r="EGQ19" s="188"/>
      <c r="EGR19" s="188"/>
      <c r="EGS19" s="198"/>
      <c r="EGT19" s="178"/>
      <c r="EGU19" s="188"/>
      <c r="EGV19" s="188"/>
      <c r="EGW19" s="198"/>
      <c r="EGX19" s="178"/>
      <c r="EGY19" s="188"/>
      <c r="EGZ19" s="188"/>
      <c r="EHA19" s="198"/>
      <c r="EHB19" s="178"/>
      <c r="EHC19" s="188"/>
      <c r="EHD19" s="188"/>
      <c r="EHE19" s="198"/>
      <c r="EHF19" s="178"/>
      <c r="EHG19" s="188"/>
      <c r="EHH19" s="188"/>
      <c r="EHI19" s="198"/>
      <c r="EHJ19" s="178"/>
      <c r="EHK19" s="188"/>
      <c r="EHL19" s="188"/>
      <c r="EHM19" s="198"/>
      <c r="EHN19" s="178"/>
      <c r="EHO19" s="188"/>
      <c r="EHP19" s="188"/>
      <c r="EHQ19" s="198"/>
      <c r="EHR19" s="178"/>
      <c r="EHS19" s="188"/>
      <c r="EHT19" s="188"/>
      <c r="EHU19" s="198"/>
      <c r="EHV19" s="178"/>
      <c r="EHW19" s="188"/>
      <c r="EHX19" s="188"/>
      <c r="EHY19" s="198"/>
      <c r="EHZ19" s="178"/>
      <c r="EIA19" s="188"/>
      <c r="EIB19" s="188"/>
      <c r="EIC19" s="198"/>
      <c r="EID19" s="178"/>
      <c r="EIE19" s="188"/>
      <c r="EIF19" s="188"/>
      <c r="EIG19" s="198"/>
      <c r="EIH19" s="178"/>
      <c r="EII19" s="188"/>
      <c r="EIJ19" s="188"/>
      <c r="EIK19" s="198"/>
      <c r="EIL19" s="178"/>
      <c r="EIM19" s="188"/>
      <c r="EIN19" s="188"/>
      <c r="EIO19" s="198"/>
      <c r="EIP19" s="178"/>
      <c r="EIQ19" s="188"/>
      <c r="EIR19" s="188"/>
      <c r="EIS19" s="198"/>
      <c r="EIT19" s="178"/>
      <c r="EIU19" s="188"/>
      <c r="EIV19" s="188"/>
      <c r="EIW19" s="198"/>
      <c r="EIX19" s="178"/>
      <c r="EIY19" s="188"/>
      <c r="EIZ19" s="188"/>
      <c r="EJA19" s="198"/>
      <c r="EJB19" s="178"/>
      <c r="EJC19" s="188"/>
      <c r="EJD19" s="188"/>
      <c r="EJE19" s="198"/>
      <c r="EJF19" s="178"/>
      <c r="EJG19" s="188"/>
      <c r="EJH19" s="188"/>
      <c r="EJI19" s="198"/>
      <c r="EJJ19" s="178"/>
      <c r="EJK19" s="188"/>
      <c r="EJL19" s="188"/>
      <c r="EJM19" s="198"/>
      <c r="EJN19" s="178"/>
      <c r="EJO19" s="188"/>
      <c r="EJP19" s="188"/>
      <c r="EJQ19" s="198"/>
      <c r="EJR19" s="178"/>
      <c r="EJS19" s="188"/>
      <c r="EJT19" s="188"/>
      <c r="EJU19" s="198"/>
      <c r="EJV19" s="178"/>
      <c r="EJW19" s="188"/>
      <c r="EJX19" s="188"/>
      <c r="EJY19" s="198"/>
      <c r="EJZ19" s="178"/>
      <c r="EKA19" s="188"/>
      <c r="EKB19" s="188"/>
      <c r="EKC19" s="198"/>
      <c r="EKD19" s="178"/>
      <c r="EKE19" s="188"/>
      <c r="EKF19" s="188"/>
      <c r="EKG19" s="198"/>
      <c r="EKH19" s="178"/>
      <c r="EKI19" s="188"/>
      <c r="EKJ19" s="188"/>
      <c r="EKK19" s="198"/>
      <c r="EKL19" s="178"/>
      <c r="EKM19" s="188"/>
      <c r="EKN19" s="188"/>
      <c r="EKO19" s="198"/>
      <c r="EKP19" s="178"/>
      <c r="EKQ19" s="188"/>
      <c r="EKR19" s="188"/>
      <c r="EKS19" s="198"/>
      <c r="EKT19" s="178"/>
      <c r="EKU19" s="188"/>
      <c r="EKV19" s="188"/>
      <c r="EKW19" s="198"/>
      <c r="EKX19" s="178"/>
      <c r="EKY19" s="188"/>
      <c r="EKZ19" s="188"/>
      <c r="ELA19" s="198"/>
      <c r="ELB19" s="178"/>
      <c r="ELC19" s="188"/>
      <c r="ELD19" s="188"/>
      <c r="ELE19" s="198"/>
      <c r="ELF19" s="178"/>
      <c r="ELG19" s="188"/>
      <c r="ELH19" s="188"/>
      <c r="ELI19" s="198"/>
      <c r="ELJ19" s="178"/>
      <c r="ELK19" s="188"/>
      <c r="ELL19" s="188"/>
      <c r="ELM19" s="198"/>
      <c r="ELN19" s="178"/>
      <c r="ELO19" s="188"/>
      <c r="ELP19" s="188"/>
      <c r="ELQ19" s="198"/>
      <c r="ELR19" s="178"/>
      <c r="ELS19" s="188"/>
      <c r="ELT19" s="188"/>
      <c r="ELU19" s="198"/>
      <c r="ELV19" s="178"/>
      <c r="ELW19" s="188"/>
      <c r="ELX19" s="188"/>
      <c r="ELY19" s="198"/>
      <c r="ELZ19" s="178"/>
      <c r="EMA19" s="188"/>
      <c r="EMB19" s="188"/>
      <c r="EMC19" s="198"/>
      <c r="EMD19" s="178"/>
      <c r="EME19" s="188"/>
      <c r="EMF19" s="188"/>
      <c r="EMG19" s="198"/>
      <c r="EMH19" s="178"/>
      <c r="EMI19" s="188"/>
      <c r="EMJ19" s="188"/>
      <c r="EMK19" s="198"/>
      <c r="EML19" s="178"/>
      <c r="EMM19" s="188"/>
      <c r="EMN19" s="188"/>
      <c r="EMO19" s="198"/>
      <c r="EMP19" s="178"/>
      <c r="EMQ19" s="188"/>
      <c r="EMR19" s="188"/>
      <c r="EMS19" s="198"/>
      <c r="EMT19" s="178"/>
      <c r="EMU19" s="188"/>
      <c r="EMV19" s="188"/>
      <c r="EMW19" s="198"/>
      <c r="EMX19" s="178"/>
      <c r="EMY19" s="188"/>
      <c r="EMZ19" s="188"/>
      <c r="ENA19" s="198"/>
      <c r="ENB19" s="178"/>
      <c r="ENC19" s="188"/>
      <c r="END19" s="188"/>
      <c r="ENE19" s="198"/>
      <c r="ENF19" s="178"/>
      <c r="ENG19" s="188"/>
      <c r="ENH19" s="188"/>
      <c r="ENI19" s="198"/>
      <c r="ENJ19" s="178"/>
      <c r="ENK19" s="188"/>
      <c r="ENL19" s="188"/>
      <c r="ENM19" s="198"/>
      <c r="ENN19" s="178"/>
      <c r="ENO19" s="188"/>
      <c r="ENP19" s="188"/>
      <c r="ENQ19" s="198"/>
      <c r="ENR19" s="178"/>
      <c r="ENS19" s="188"/>
      <c r="ENT19" s="188"/>
      <c r="ENU19" s="198"/>
      <c r="ENV19" s="178"/>
      <c r="ENW19" s="188"/>
      <c r="ENX19" s="188"/>
      <c r="ENY19" s="198"/>
      <c r="ENZ19" s="178"/>
      <c r="EOA19" s="188"/>
      <c r="EOB19" s="188"/>
      <c r="EOC19" s="198"/>
      <c r="EOD19" s="178"/>
      <c r="EOE19" s="188"/>
      <c r="EOF19" s="188"/>
      <c r="EOG19" s="198"/>
      <c r="EOH19" s="178"/>
      <c r="EOI19" s="188"/>
      <c r="EOJ19" s="188"/>
      <c r="EOK19" s="198"/>
      <c r="EOL19" s="178"/>
      <c r="EOM19" s="188"/>
      <c r="EON19" s="188"/>
      <c r="EOO19" s="198"/>
      <c r="EOP19" s="178"/>
      <c r="EOQ19" s="188"/>
      <c r="EOR19" s="188"/>
      <c r="EOS19" s="198"/>
      <c r="EOT19" s="178"/>
      <c r="EOU19" s="188"/>
      <c r="EOV19" s="188"/>
      <c r="EOW19" s="198"/>
      <c r="EOX19" s="178"/>
      <c r="EOY19" s="188"/>
      <c r="EOZ19" s="188"/>
      <c r="EPA19" s="198"/>
      <c r="EPB19" s="178"/>
      <c r="EPC19" s="188"/>
      <c r="EPD19" s="188"/>
      <c r="EPE19" s="198"/>
      <c r="EPF19" s="178"/>
      <c r="EPG19" s="188"/>
      <c r="EPH19" s="188"/>
      <c r="EPI19" s="198"/>
      <c r="EPJ19" s="178"/>
      <c r="EPK19" s="188"/>
      <c r="EPL19" s="188"/>
      <c r="EPM19" s="198"/>
      <c r="EPN19" s="178"/>
      <c r="EPO19" s="188"/>
      <c r="EPP19" s="188"/>
      <c r="EPQ19" s="198"/>
      <c r="EPR19" s="178"/>
      <c r="EPS19" s="188"/>
      <c r="EPT19" s="188"/>
      <c r="EPU19" s="198"/>
      <c r="EPV19" s="178"/>
      <c r="EPW19" s="188"/>
      <c r="EPX19" s="188"/>
      <c r="EPY19" s="198"/>
      <c r="EPZ19" s="178"/>
      <c r="EQA19" s="188"/>
      <c r="EQB19" s="188"/>
      <c r="EQC19" s="198"/>
      <c r="EQD19" s="178"/>
      <c r="EQE19" s="188"/>
      <c r="EQF19" s="188"/>
      <c r="EQG19" s="198"/>
      <c r="EQH19" s="178"/>
      <c r="EQI19" s="188"/>
      <c r="EQJ19" s="188"/>
      <c r="EQK19" s="198"/>
      <c r="EQL19" s="178"/>
      <c r="EQM19" s="188"/>
      <c r="EQN19" s="188"/>
      <c r="EQO19" s="198"/>
      <c r="EQP19" s="178"/>
      <c r="EQQ19" s="188"/>
      <c r="EQR19" s="188"/>
      <c r="EQS19" s="198"/>
      <c r="EQT19" s="178"/>
      <c r="EQU19" s="188"/>
      <c r="EQV19" s="188"/>
      <c r="EQW19" s="198"/>
      <c r="EQX19" s="178"/>
      <c r="EQY19" s="188"/>
      <c r="EQZ19" s="188"/>
      <c r="ERA19" s="198"/>
      <c r="ERB19" s="178"/>
      <c r="ERC19" s="188"/>
      <c r="ERD19" s="188"/>
      <c r="ERE19" s="198"/>
      <c r="ERF19" s="178"/>
      <c r="ERG19" s="188"/>
      <c r="ERH19" s="188"/>
      <c r="ERI19" s="198"/>
      <c r="ERJ19" s="178"/>
      <c r="ERK19" s="188"/>
      <c r="ERL19" s="188"/>
      <c r="ERM19" s="198"/>
      <c r="ERN19" s="178"/>
      <c r="ERO19" s="188"/>
      <c r="ERP19" s="188"/>
      <c r="ERQ19" s="198"/>
      <c r="ERR19" s="178"/>
      <c r="ERS19" s="188"/>
      <c r="ERT19" s="188"/>
      <c r="ERU19" s="198"/>
      <c r="ERV19" s="178"/>
      <c r="ERW19" s="188"/>
      <c r="ERX19" s="188"/>
      <c r="ERY19" s="198"/>
      <c r="ERZ19" s="178"/>
      <c r="ESA19" s="188"/>
      <c r="ESB19" s="188"/>
      <c r="ESC19" s="198"/>
      <c r="ESD19" s="178"/>
      <c r="ESE19" s="188"/>
      <c r="ESF19" s="188"/>
      <c r="ESG19" s="198"/>
      <c r="ESH19" s="178"/>
      <c r="ESI19" s="188"/>
      <c r="ESJ19" s="188"/>
      <c r="ESK19" s="198"/>
      <c r="ESL19" s="178"/>
      <c r="ESM19" s="188"/>
      <c r="ESN19" s="188"/>
      <c r="ESO19" s="198"/>
      <c r="ESP19" s="178"/>
      <c r="ESQ19" s="188"/>
      <c r="ESR19" s="188"/>
      <c r="ESS19" s="198"/>
      <c r="EST19" s="178"/>
      <c r="ESU19" s="188"/>
      <c r="ESV19" s="188"/>
      <c r="ESW19" s="198"/>
      <c r="ESX19" s="178"/>
      <c r="ESY19" s="188"/>
      <c r="ESZ19" s="188"/>
      <c r="ETA19" s="198"/>
      <c r="ETB19" s="178"/>
      <c r="ETC19" s="188"/>
      <c r="ETD19" s="188"/>
      <c r="ETE19" s="198"/>
      <c r="ETF19" s="178"/>
      <c r="ETG19" s="188"/>
      <c r="ETH19" s="188"/>
      <c r="ETI19" s="198"/>
      <c r="ETJ19" s="178"/>
      <c r="ETK19" s="188"/>
      <c r="ETL19" s="188"/>
      <c r="ETM19" s="198"/>
      <c r="ETN19" s="178"/>
      <c r="ETO19" s="188"/>
      <c r="ETP19" s="188"/>
      <c r="ETQ19" s="198"/>
      <c r="ETR19" s="178"/>
      <c r="ETS19" s="188"/>
      <c r="ETT19" s="188"/>
      <c r="ETU19" s="198"/>
      <c r="ETV19" s="178"/>
      <c r="ETW19" s="188"/>
      <c r="ETX19" s="188"/>
      <c r="ETY19" s="198"/>
      <c r="ETZ19" s="178"/>
      <c r="EUA19" s="188"/>
      <c r="EUB19" s="188"/>
      <c r="EUC19" s="198"/>
      <c r="EUD19" s="178"/>
      <c r="EUE19" s="188"/>
      <c r="EUF19" s="188"/>
      <c r="EUG19" s="198"/>
      <c r="EUH19" s="178"/>
      <c r="EUI19" s="188"/>
      <c r="EUJ19" s="188"/>
      <c r="EUK19" s="198"/>
      <c r="EUL19" s="178"/>
      <c r="EUM19" s="188"/>
      <c r="EUN19" s="188"/>
      <c r="EUO19" s="198"/>
      <c r="EUP19" s="178"/>
      <c r="EUQ19" s="188"/>
      <c r="EUR19" s="188"/>
      <c r="EUS19" s="198"/>
      <c r="EUT19" s="178"/>
      <c r="EUU19" s="188"/>
      <c r="EUV19" s="188"/>
      <c r="EUW19" s="198"/>
      <c r="EUX19" s="178"/>
      <c r="EUY19" s="188"/>
      <c r="EUZ19" s="188"/>
      <c r="EVA19" s="198"/>
      <c r="EVB19" s="178"/>
      <c r="EVC19" s="188"/>
      <c r="EVD19" s="188"/>
      <c r="EVE19" s="198"/>
      <c r="EVF19" s="178"/>
      <c r="EVG19" s="188"/>
      <c r="EVH19" s="188"/>
      <c r="EVI19" s="198"/>
      <c r="EVJ19" s="178"/>
      <c r="EVK19" s="188"/>
      <c r="EVL19" s="188"/>
      <c r="EVM19" s="198"/>
      <c r="EVN19" s="178"/>
      <c r="EVO19" s="188"/>
      <c r="EVP19" s="188"/>
      <c r="EVQ19" s="198"/>
      <c r="EVR19" s="178"/>
      <c r="EVS19" s="188"/>
      <c r="EVT19" s="188"/>
      <c r="EVU19" s="198"/>
      <c r="EVV19" s="178"/>
      <c r="EVW19" s="188"/>
      <c r="EVX19" s="188"/>
      <c r="EVY19" s="198"/>
      <c r="EVZ19" s="178"/>
      <c r="EWA19" s="188"/>
      <c r="EWB19" s="188"/>
      <c r="EWC19" s="198"/>
      <c r="EWD19" s="178"/>
      <c r="EWE19" s="188"/>
      <c r="EWF19" s="188"/>
      <c r="EWG19" s="198"/>
      <c r="EWH19" s="178"/>
      <c r="EWI19" s="188"/>
      <c r="EWJ19" s="188"/>
      <c r="EWK19" s="198"/>
      <c r="EWL19" s="178"/>
      <c r="EWM19" s="188"/>
      <c r="EWN19" s="188"/>
      <c r="EWO19" s="198"/>
      <c r="EWP19" s="178"/>
      <c r="EWQ19" s="188"/>
      <c r="EWR19" s="188"/>
      <c r="EWS19" s="198"/>
      <c r="EWT19" s="178"/>
      <c r="EWU19" s="188"/>
      <c r="EWV19" s="188"/>
      <c r="EWW19" s="198"/>
      <c r="EWX19" s="178"/>
      <c r="EWY19" s="188"/>
      <c r="EWZ19" s="188"/>
      <c r="EXA19" s="198"/>
      <c r="EXB19" s="178"/>
      <c r="EXC19" s="188"/>
      <c r="EXD19" s="188"/>
      <c r="EXE19" s="198"/>
      <c r="EXF19" s="178"/>
      <c r="EXG19" s="188"/>
      <c r="EXH19" s="188"/>
      <c r="EXI19" s="198"/>
      <c r="EXJ19" s="178"/>
      <c r="EXK19" s="188"/>
      <c r="EXL19" s="188"/>
      <c r="EXM19" s="198"/>
      <c r="EXN19" s="178"/>
      <c r="EXO19" s="188"/>
      <c r="EXP19" s="188"/>
      <c r="EXQ19" s="198"/>
      <c r="EXR19" s="178"/>
      <c r="EXS19" s="188"/>
      <c r="EXT19" s="188"/>
      <c r="EXU19" s="198"/>
      <c r="EXV19" s="178"/>
      <c r="EXW19" s="188"/>
      <c r="EXX19" s="188"/>
      <c r="EXY19" s="198"/>
      <c r="EXZ19" s="178"/>
      <c r="EYA19" s="188"/>
      <c r="EYB19" s="188"/>
      <c r="EYC19" s="198"/>
      <c r="EYD19" s="178"/>
      <c r="EYE19" s="188"/>
      <c r="EYF19" s="188"/>
      <c r="EYG19" s="198"/>
      <c r="EYH19" s="178"/>
      <c r="EYI19" s="188"/>
      <c r="EYJ19" s="188"/>
      <c r="EYK19" s="198"/>
      <c r="EYL19" s="178"/>
      <c r="EYM19" s="188"/>
      <c r="EYN19" s="188"/>
      <c r="EYO19" s="198"/>
      <c r="EYP19" s="178"/>
      <c r="EYQ19" s="188"/>
      <c r="EYR19" s="188"/>
      <c r="EYS19" s="198"/>
      <c r="EYT19" s="178"/>
      <c r="EYU19" s="188"/>
      <c r="EYV19" s="188"/>
      <c r="EYW19" s="198"/>
      <c r="EYX19" s="178"/>
      <c r="EYY19" s="188"/>
      <c r="EYZ19" s="188"/>
      <c r="EZA19" s="198"/>
      <c r="EZB19" s="178"/>
      <c r="EZC19" s="188"/>
      <c r="EZD19" s="188"/>
      <c r="EZE19" s="198"/>
      <c r="EZF19" s="178"/>
      <c r="EZG19" s="188"/>
      <c r="EZH19" s="188"/>
      <c r="EZI19" s="198"/>
      <c r="EZJ19" s="178"/>
      <c r="EZK19" s="188"/>
      <c r="EZL19" s="188"/>
      <c r="EZM19" s="198"/>
      <c r="EZN19" s="178"/>
      <c r="EZO19" s="188"/>
      <c r="EZP19" s="188"/>
      <c r="EZQ19" s="198"/>
      <c r="EZR19" s="178"/>
      <c r="EZS19" s="188"/>
      <c r="EZT19" s="188"/>
      <c r="EZU19" s="198"/>
      <c r="EZV19" s="178"/>
      <c r="EZW19" s="188"/>
      <c r="EZX19" s="188"/>
      <c r="EZY19" s="198"/>
      <c r="EZZ19" s="178"/>
      <c r="FAA19" s="188"/>
      <c r="FAB19" s="188"/>
      <c r="FAC19" s="198"/>
      <c r="FAD19" s="178"/>
      <c r="FAE19" s="188"/>
      <c r="FAF19" s="188"/>
      <c r="FAG19" s="198"/>
      <c r="FAH19" s="178"/>
      <c r="FAI19" s="188"/>
      <c r="FAJ19" s="188"/>
      <c r="FAK19" s="198"/>
      <c r="FAL19" s="178"/>
      <c r="FAM19" s="188"/>
      <c r="FAN19" s="188"/>
      <c r="FAO19" s="198"/>
      <c r="FAP19" s="178"/>
      <c r="FAQ19" s="188"/>
      <c r="FAR19" s="188"/>
      <c r="FAS19" s="198"/>
      <c r="FAT19" s="178"/>
      <c r="FAU19" s="188"/>
      <c r="FAV19" s="188"/>
      <c r="FAW19" s="198"/>
      <c r="FAX19" s="178"/>
      <c r="FAY19" s="188"/>
      <c r="FAZ19" s="188"/>
      <c r="FBA19" s="198"/>
      <c r="FBB19" s="178"/>
      <c r="FBC19" s="188"/>
      <c r="FBD19" s="188"/>
      <c r="FBE19" s="198"/>
      <c r="FBF19" s="178"/>
      <c r="FBG19" s="188"/>
      <c r="FBH19" s="188"/>
      <c r="FBI19" s="198"/>
      <c r="FBJ19" s="178"/>
      <c r="FBK19" s="188"/>
      <c r="FBL19" s="188"/>
      <c r="FBM19" s="198"/>
      <c r="FBN19" s="178"/>
      <c r="FBO19" s="188"/>
      <c r="FBP19" s="188"/>
      <c r="FBQ19" s="198"/>
      <c r="FBR19" s="178"/>
      <c r="FBS19" s="188"/>
      <c r="FBT19" s="188"/>
      <c r="FBU19" s="198"/>
      <c r="FBV19" s="178"/>
      <c r="FBW19" s="188"/>
      <c r="FBX19" s="188"/>
      <c r="FBY19" s="198"/>
      <c r="FBZ19" s="178"/>
      <c r="FCA19" s="188"/>
      <c r="FCB19" s="188"/>
      <c r="FCC19" s="198"/>
      <c r="FCD19" s="178"/>
      <c r="FCE19" s="188"/>
      <c r="FCF19" s="188"/>
      <c r="FCG19" s="198"/>
      <c r="FCH19" s="178"/>
      <c r="FCI19" s="188"/>
      <c r="FCJ19" s="188"/>
      <c r="FCK19" s="198"/>
      <c r="FCL19" s="178"/>
      <c r="FCM19" s="188"/>
      <c r="FCN19" s="188"/>
      <c r="FCO19" s="198"/>
      <c r="FCP19" s="178"/>
      <c r="FCQ19" s="188"/>
      <c r="FCR19" s="188"/>
      <c r="FCS19" s="198"/>
      <c r="FCT19" s="178"/>
      <c r="FCU19" s="188"/>
      <c r="FCV19" s="188"/>
      <c r="FCW19" s="198"/>
      <c r="FCX19" s="178"/>
      <c r="FCY19" s="188"/>
      <c r="FCZ19" s="188"/>
      <c r="FDA19" s="198"/>
      <c r="FDB19" s="178"/>
      <c r="FDC19" s="188"/>
      <c r="FDD19" s="188"/>
      <c r="FDE19" s="198"/>
      <c r="FDF19" s="178"/>
      <c r="FDG19" s="188"/>
      <c r="FDH19" s="188"/>
      <c r="FDI19" s="198"/>
      <c r="FDJ19" s="178"/>
      <c r="FDK19" s="188"/>
      <c r="FDL19" s="188"/>
      <c r="FDM19" s="198"/>
      <c r="FDN19" s="178"/>
      <c r="FDO19" s="188"/>
      <c r="FDP19" s="188"/>
      <c r="FDQ19" s="198"/>
      <c r="FDR19" s="178"/>
      <c r="FDS19" s="188"/>
      <c r="FDT19" s="188"/>
      <c r="FDU19" s="198"/>
      <c r="FDV19" s="178"/>
      <c r="FDW19" s="188"/>
      <c r="FDX19" s="188"/>
      <c r="FDY19" s="198"/>
      <c r="FDZ19" s="178"/>
      <c r="FEA19" s="188"/>
      <c r="FEB19" s="188"/>
      <c r="FEC19" s="198"/>
      <c r="FED19" s="178"/>
      <c r="FEE19" s="188"/>
      <c r="FEF19" s="188"/>
      <c r="FEG19" s="198"/>
      <c r="FEH19" s="178"/>
      <c r="FEI19" s="188"/>
      <c r="FEJ19" s="188"/>
      <c r="FEK19" s="198"/>
      <c r="FEL19" s="178"/>
      <c r="FEM19" s="188"/>
      <c r="FEN19" s="188"/>
      <c r="FEO19" s="198"/>
      <c r="FEP19" s="178"/>
      <c r="FEQ19" s="188"/>
      <c r="FER19" s="188"/>
      <c r="FES19" s="198"/>
      <c r="FET19" s="178"/>
      <c r="FEU19" s="188"/>
      <c r="FEV19" s="188"/>
      <c r="FEW19" s="198"/>
      <c r="FEX19" s="178"/>
      <c r="FEY19" s="188"/>
      <c r="FEZ19" s="188"/>
      <c r="FFA19" s="198"/>
      <c r="FFB19" s="178"/>
      <c r="FFC19" s="188"/>
      <c r="FFD19" s="188"/>
      <c r="FFE19" s="198"/>
      <c r="FFF19" s="178"/>
      <c r="FFG19" s="188"/>
      <c r="FFH19" s="188"/>
      <c r="FFI19" s="198"/>
      <c r="FFJ19" s="178"/>
      <c r="FFK19" s="188"/>
      <c r="FFL19" s="188"/>
      <c r="FFM19" s="198"/>
      <c r="FFN19" s="178"/>
      <c r="FFO19" s="188"/>
      <c r="FFP19" s="188"/>
      <c r="FFQ19" s="198"/>
      <c r="FFR19" s="178"/>
      <c r="FFS19" s="188"/>
      <c r="FFT19" s="188"/>
      <c r="FFU19" s="198"/>
      <c r="FFV19" s="178"/>
      <c r="FFW19" s="188"/>
      <c r="FFX19" s="188"/>
      <c r="FFY19" s="198"/>
      <c r="FFZ19" s="178"/>
      <c r="FGA19" s="188"/>
      <c r="FGB19" s="188"/>
      <c r="FGC19" s="198"/>
      <c r="FGD19" s="178"/>
      <c r="FGE19" s="188"/>
      <c r="FGF19" s="188"/>
      <c r="FGG19" s="198"/>
      <c r="FGH19" s="178"/>
      <c r="FGI19" s="188"/>
      <c r="FGJ19" s="188"/>
      <c r="FGK19" s="198"/>
      <c r="FGL19" s="178"/>
      <c r="FGM19" s="188"/>
      <c r="FGN19" s="188"/>
      <c r="FGO19" s="198"/>
      <c r="FGP19" s="178"/>
      <c r="FGQ19" s="188"/>
      <c r="FGR19" s="188"/>
      <c r="FGS19" s="198"/>
      <c r="FGT19" s="178"/>
      <c r="FGU19" s="188"/>
      <c r="FGV19" s="188"/>
      <c r="FGW19" s="198"/>
      <c r="FGX19" s="178"/>
      <c r="FGY19" s="188"/>
      <c r="FGZ19" s="188"/>
      <c r="FHA19" s="198"/>
      <c r="FHB19" s="178"/>
      <c r="FHC19" s="188"/>
      <c r="FHD19" s="188"/>
      <c r="FHE19" s="198"/>
      <c r="FHF19" s="178"/>
      <c r="FHG19" s="188"/>
      <c r="FHH19" s="188"/>
      <c r="FHI19" s="198"/>
      <c r="FHJ19" s="178"/>
      <c r="FHK19" s="188"/>
      <c r="FHL19" s="188"/>
      <c r="FHM19" s="198"/>
      <c r="FHN19" s="178"/>
      <c r="FHO19" s="188"/>
      <c r="FHP19" s="188"/>
      <c r="FHQ19" s="198"/>
      <c r="FHR19" s="178"/>
      <c r="FHS19" s="188"/>
      <c r="FHT19" s="188"/>
      <c r="FHU19" s="198"/>
      <c r="FHV19" s="178"/>
      <c r="FHW19" s="188"/>
      <c r="FHX19" s="188"/>
      <c r="FHY19" s="198"/>
      <c r="FHZ19" s="178"/>
      <c r="FIA19" s="188"/>
      <c r="FIB19" s="188"/>
      <c r="FIC19" s="198"/>
      <c r="FID19" s="178"/>
      <c r="FIE19" s="188"/>
      <c r="FIF19" s="188"/>
      <c r="FIG19" s="198"/>
      <c r="FIH19" s="178"/>
      <c r="FII19" s="188"/>
      <c r="FIJ19" s="188"/>
      <c r="FIK19" s="198"/>
      <c r="FIL19" s="178"/>
      <c r="FIM19" s="188"/>
      <c r="FIN19" s="188"/>
      <c r="FIO19" s="198"/>
      <c r="FIP19" s="178"/>
      <c r="FIQ19" s="188"/>
      <c r="FIR19" s="188"/>
      <c r="FIS19" s="198"/>
      <c r="FIT19" s="178"/>
      <c r="FIU19" s="188"/>
      <c r="FIV19" s="188"/>
      <c r="FIW19" s="198"/>
      <c r="FIX19" s="178"/>
      <c r="FIY19" s="188"/>
      <c r="FIZ19" s="188"/>
      <c r="FJA19" s="198"/>
      <c r="FJB19" s="178"/>
      <c r="FJC19" s="188"/>
      <c r="FJD19" s="188"/>
      <c r="FJE19" s="198"/>
      <c r="FJF19" s="178"/>
      <c r="FJG19" s="188"/>
      <c r="FJH19" s="188"/>
      <c r="FJI19" s="198"/>
      <c r="FJJ19" s="178"/>
      <c r="FJK19" s="188"/>
      <c r="FJL19" s="188"/>
      <c r="FJM19" s="198"/>
      <c r="FJN19" s="178"/>
      <c r="FJO19" s="188"/>
      <c r="FJP19" s="188"/>
      <c r="FJQ19" s="198"/>
      <c r="FJR19" s="178"/>
      <c r="FJS19" s="188"/>
      <c r="FJT19" s="188"/>
      <c r="FJU19" s="198"/>
      <c r="FJV19" s="178"/>
      <c r="FJW19" s="188"/>
      <c r="FJX19" s="188"/>
      <c r="FJY19" s="198"/>
      <c r="FJZ19" s="178"/>
      <c r="FKA19" s="188"/>
      <c r="FKB19" s="188"/>
      <c r="FKC19" s="198"/>
      <c r="FKD19" s="178"/>
      <c r="FKE19" s="188"/>
      <c r="FKF19" s="188"/>
      <c r="FKG19" s="198"/>
      <c r="FKH19" s="178"/>
      <c r="FKI19" s="188"/>
      <c r="FKJ19" s="188"/>
      <c r="FKK19" s="198"/>
      <c r="FKL19" s="178"/>
      <c r="FKM19" s="188"/>
      <c r="FKN19" s="188"/>
      <c r="FKO19" s="198"/>
      <c r="FKP19" s="178"/>
      <c r="FKQ19" s="188"/>
      <c r="FKR19" s="188"/>
      <c r="FKS19" s="198"/>
      <c r="FKT19" s="178"/>
      <c r="FKU19" s="188"/>
      <c r="FKV19" s="188"/>
      <c r="FKW19" s="198"/>
      <c r="FKX19" s="178"/>
      <c r="FKY19" s="188"/>
      <c r="FKZ19" s="188"/>
      <c r="FLA19" s="198"/>
      <c r="FLB19" s="178"/>
      <c r="FLC19" s="188"/>
      <c r="FLD19" s="188"/>
      <c r="FLE19" s="198"/>
      <c r="FLF19" s="178"/>
      <c r="FLG19" s="188"/>
      <c r="FLH19" s="188"/>
      <c r="FLI19" s="198"/>
      <c r="FLJ19" s="178"/>
      <c r="FLK19" s="188"/>
      <c r="FLL19" s="188"/>
      <c r="FLM19" s="198"/>
      <c r="FLN19" s="178"/>
      <c r="FLO19" s="188"/>
      <c r="FLP19" s="188"/>
      <c r="FLQ19" s="198"/>
      <c r="FLR19" s="178"/>
      <c r="FLS19" s="188"/>
      <c r="FLT19" s="188"/>
      <c r="FLU19" s="198"/>
      <c r="FLV19" s="178"/>
      <c r="FLW19" s="188"/>
      <c r="FLX19" s="188"/>
      <c r="FLY19" s="198"/>
      <c r="FLZ19" s="178"/>
      <c r="FMA19" s="188"/>
      <c r="FMB19" s="188"/>
      <c r="FMC19" s="198"/>
      <c r="FMD19" s="178"/>
      <c r="FME19" s="188"/>
      <c r="FMF19" s="188"/>
      <c r="FMG19" s="198"/>
      <c r="FMH19" s="178"/>
      <c r="FMI19" s="188"/>
      <c r="FMJ19" s="188"/>
      <c r="FMK19" s="198"/>
      <c r="FML19" s="178"/>
      <c r="FMM19" s="188"/>
      <c r="FMN19" s="188"/>
      <c r="FMO19" s="198"/>
      <c r="FMP19" s="178"/>
      <c r="FMQ19" s="188"/>
      <c r="FMR19" s="188"/>
      <c r="FMS19" s="198"/>
      <c r="FMT19" s="178"/>
      <c r="FMU19" s="188"/>
      <c r="FMV19" s="188"/>
      <c r="FMW19" s="198"/>
      <c r="FMX19" s="178"/>
      <c r="FMY19" s="188"/>
      <c r="FMZ19" s="188"/>
      <c r="FNA19" s="198"/>
      <c r="FNB19" s="178"/>
      <c r="FNC19" s="188"/>
      <c r="FND19" s="188"/>
      <c r="FNE19" s="198"/>
      <c r="FNF19" s="178"/>
      <c r="FNG19" s="188"/>
      <c r="FNH19" s="188"/>
      <c r="FNI19" s="198"/>
      <c r="FNJ19" s="178"/>
      <c r="FNK19" s="188"/>
      <c r="FNL19" s="188"/>
      <c r="FNM19" s="198"/>
      <c r="FNN19" s="178"/>
      <c r="FNO19" s="188"/>
      <c r="FNP19" s="188"/>
      <c r="FNQ19" s="198"/>
      <c r="FNR19" s="178"/>
      <c r="FNS19" s="188"/>
      <c r="FNT19" s="188"/>
      <c r="FNU19" s="198"/>
      <c r="FNV19" s="178"/>
      <c r="FNW19" s="188"/>
      <c r="FNX19" s="188"/>
      <c r="FNY19" s="198"/>
      <c r="FNZ19" s="178"/>
      <c r="FOA19" s="188"/>
      <c r="FOB19" s="188"/>
      <c r="FOC19" s="198"/>
      <c r="FOD19" s="178"/>
      <c r="FOE19" s="188"/>
      <c r="FOF19" s="188"/>
      <c r="FOG19" s="198"/>
      <c r="FOH19" s="178"/>
      <c r="FOI19" s="188"/>
      <c r="FOJ19" s="188"/>
      <c r="FOK19" s="198"/>
      <c r="FOL19" s="178"/>
      <c r="FOM19" s="188"/>
      <c r="FON19" s="188"/>
      <c r="FOO19" s="198"/>
      <c r="FOP19" s="178"/>
      <c r="FOQ19" s="188"/>
      <c r="FOR19" s="188"/>
      <c r="FOS19" s="198"/>
      <c r="FOT19" s="178"/>
      <c r="FOU19" s="188"/>
      <c r="FOV19" s="188"/>
      <c r="FOW19" s="198"/>
      <c r="FOX19" s="178"/>
      <c r="FOY19" s="188"/>
      <c r="FOZ19" s="188"/>
      <c r="FPA19" s="198"/>
      <c r="FPB19" s="178"/>
      <c r="FPC19" s="188"/>
      <c r="FPD19" s="188"/>
      <c r="FPE19" s="198"/>
      <c r="FPF19" s="178"/>
      <c r="FPG19" s="188"/>
      <c r="FPH19" s="188"/>
      <c r="FPI19" s="198"/>
      <c r="FPJ19" s="178"/>
      <c r="FPK19" s="188"/>
      <c r="FPL19" s="188"/>
      <c r="FPM19" s="198"/>
      <c r="FPN19" s="178"/>
      <c r="FPO19" s="188"/>
      <c r="FPP19" s="188"/>
      <c r="FPQ19" s="198"/>
      <c r="FPR19" s="178"/>
      <c r="FPS19" s="188"/>
      <c r="FPT19" s="188"/>
      <c r="FPU19" s="198"/>
      <c r="FPV19" s="178"/>
      <c r="FPW19" s="188"/>
      <c r="FPX19" s="188"/>
      <c r="FPY19" s="198"/>
      <c r="FPZ19" s="178"/>
      <c r="FQA19" s="188"/>
      <c r="FQB19" s="188"/>
      <c r="FQC19" s="198"/>
      <c r="FQD19" s="178"/>
      <c r="FQE19" s="188"/>
      <c r="FQF19" s="188"/>
      <c r="FQG19" s="198"/>
      <c r="FQH19" s="178"/>
      <c r="FQI19" s="188"/>
      <c r="FQJ19" s="188"/>
      <c r="FQK19" s="198"/>
      <c r="FQL19" s="178"/>
      <c r="FQM19" s="188"/>
      <c r="FQN19" s="188"/>
      <c r="FQO19" s="198"/>
      <c r="FQP19" s="178"/>
      <c r="FQQ19" s="188"/>
      <c r="FQR19" s="188"/>
      <c r="FQS19" s="198"/>
      <c r="FQT19" s="178"/>
      <c r="FQU19" s="188"/>
      <c r="FQV19" s="188"/>
      <c r="FQW19" s="198"/>
      <c r="FQX19" s="178"/>
      <c r="FQY19" s="188"/>
      <c r="FQZ19" s="188"/>
      <c r="FRA19" s="198"/>
      <c r="FRB19" s="178"/>
      <c r="FRC19" s="188"/>
      <c r="FRD19" s="188"/>
      <c r="FRE19" s="198"/>
      <c r="FRF19" s="178"/>
      <c r="FRG19" s="188"/>
      <c r="FRH19" s="188"/>
      <c r="FRI19" s="198"/>
      <c r="FRJ19" s="178"/>
      <c r="FRK19" s="188"/>
      <c r="FRL19" s="188"/>
      <c r="FRM19" s="198"/>
      <c r="FRN19" s="178"/>
      <c r="FRO19" s="188"/>
      <c r="FRP19" s="188"/>
      <c r="FRQ19" s="198"/>
      <c r="FRR19" s="178"/>
      <c r="FRS19" s="188"/>
      <c r="FRT19" s="188"/>
      <c r="FRU19" s="198"/>
      <c r="FRV19" s="178"/>
      <c r="FRW19" s="188"/>
      <c r="FRX19" s="188"/>
      <c r="FRY19" s="198"/>
      <c r="FRZ19" s="178"/>
      <c r="FSA19" s="188"/>
      <c r="FSB19" s="188"/>
      <c r="FSC19" s="198"/>
      <c r="FSD19" s="178"/>
      <c r="FSE19" s="188"/>
      <c r="FSF19" s="188"/>
      <c r="FSG19" s="198"/>
      <c r="FSH19" s="178"/>
      <c r="FSI19" s="188"/>
      <c r="FSJ19" s="188"/>
      <c r="FSK19" s="198"/>
      <c r="FSL19" s="178"/>
      <c r="FSM19" s="188"/>
      <c r="FSN19" s="188"/>
      <c r="FSO19" s="198"/>
      <c r="FSP19" s="178"/>
      <c r="FSQ19" s="188"/>
      <c r="FSR19" s="188"/>
      <c r="FSS19" s="198"/>
      <c r="FST19" s="178"/>
      <c r="FSU19" s="188"/>
      <c r="FSV19" s="188"/>
      <c r="FSW19" s="198"/>
      <c r="FSX19" s="178"/>
      <c r="FSY19" s="188"/>
      <c r="FSZ19" s="188"/>
      <c r="FTA19" s="198"/>
      <c r="FTB19" s="178"/>
      <c r="FTC19" s="188"/>
      <c r="FTD19" s="188"/>
      <c r="FTE19" s="198"/>
      <c r="FTF19" s="178"/>
      <c r="FTG19" s="188"/>
      <c r="FTH19" s="188"/>
      <c r="FTI19" s="198"/>
      <c r="FTJ19" s="178"/>
      <c r="FTK19" s="188"/>
      <c r="FTL19" s="188"/>
      <c r="FTM19" s="198"/>
      <c r="FTN19" s="178"/>
      <c r="FTO19" s="188"/>
      <c r="FTP19" s="188"/>
      <c r="FTQ19" s="198"/>
      <c r="FTR19" s="178"/>
      <c r="FTS19" s="188"/>
      <c r="FTT19" s="188"/>
      <c r="FTU19" s="198"/>
      <c r="FTV19" s="178"/>
      <c r="FTW19" s="188"/>
      <c r="FTX19" s="188"/>
      <c r="FTY19" s="198"/>
      <c r="FTZ19" s="178"/>
      <c r="FUA19" s="188"/>
      <c r="FUB19" s="188"/>
      <c r="FUC19" s="198"/>
      <c r="FUD19" s="178"/>
      <c r="FUE19" s="188"/>
      <c r="FUF19" s="188"/>
      <c r="FUG19" s="198"/>
      <c r="FUH19" s="178"/>
      <c r="FUI19" s="188"/>
      <c r="FUJ19" s="188"/>
      <c r="FUK19" s="198"/>
      <c r="FUL19" s="178"/>
      <c r="FUM19" s="188"/>
      <c r="FUN19" s="188"/>
      <c r="FUO19" s="198"/>
      <c r="FUP19" s="178"/>
      <c r="FUQ19" s="188"/>
      <c r="FUR19" s="188"/>
      <c r="FUS19" s="198"/>
      <c r="FUT19" s="178"/>
      <c r="FUU19" s="188"/>
      <c r="FUV19" s="188"/>
      <c r="FUW19" s="198"/>
      <c r="FUX19" s="178"/>
      <c r="FUY19" s="188"/>
      <c r="FUZ19" s="188"/>
      <c r="FVA19" s="198"/>
      <c r="FVB19" s="178"/>
      <c r="FVC19" s="188"/>
      <c r="FVD19" s="188"/>
      <c r="FVE19" s="198"/>
      <c r="FVF19" s="178"/>
      <c r="FVG19" s="188"/>
      <c r="FVH19" s="188"/>
      <c r="FVI19" s="198"/>
      <c r="FVJ19" s="178"/>
      <c r="FVK19" s="188"/>
      <c r="FVL19" s="188"/>
      <c r="FVM19" s="198"/>
      <c r="FVN19" s="178"/>
      <c r="FVO19" s="188"/>
      <c r="FVP19" s="188"/>
      <c r="FVQ19" s="198"/>
      <c r="FVR19" s="178"/>
      <c r="FVS19" s="188"/>
      <c r="FVT19" s="188"/>
      <c r="FVU19" s="198"/>
      <c r="FVV19" s="178"/>
      <c r="FVW19" s="188"/>
      <c r="FVX19" s="188"/>
      <c r="FVY19" s="198"/>
      <c r="FVZ19" s="178"/>
      <c r="FWA19" s="188"/>
      <c r="FWB19" s="188"/>
      <c r="FWC19" s="198"/>
      <c r="FWD19" s="178"/>
      <c r="FWE19" s="188"/>
      <c r="FWF19" s="188"/>
      <c r="FWG19" s="198"/>
      <c r="FWH19" s="178"/>
      <c r="FWI19" s="188"/>
      <c r="FWJ19" s="188"/>
      <c r="FWK19" s="198"/>
      <c r="FWL19" s="178"/>
      <c r="FWM19" s="188"/>
      <c r="FWN19" s="188"/>
      <c r="FWO19" s="198"/>
      <c r="FWP19" s="178"/>
      <c r="FWQ19" s="188"/>
      <c r="FWR19" s="188"/>
      <c r="FWS19" s="198"/>
      <c r="FWT19" s="178"/>
      <c r="FWU19" s="188"/>
      <c r="FWV19" s="188"/>
      <c r="FWW19" s="198"/>
      <c r="FWX19" s="178"/>
      <c r="FWY19" s="188"/>
      <c r="FWZ19" s="188"/>
      <c r="FXA19" s="198"/>
      <c r="FXB19" s="178"/>
      <c r="FXC19" s="188"/>
      <c r="FXD19" s="188"/>
      <c r="FXE19" s="198"/>
      <c r="FXF19" s="178"/>
      <c r="FXG19" s="188"/>
      <c r="FXH19" s="188"/>
      <c r="FXI19" s="198"/>
      <c r="FXJ19" s="178"/>
      <c r="FXK19" s="188"/>
      <c r="FXL19" s="188"/>
      <c r="FXM19" s="198"/>
      <c r="FXN19" s="178"/>
      <c r="FXO19" s="188"/>
      <c r="FXP19" s="188"/>
      <c r="FXQ19" s="198"/>
      <c r="FXR19" s="178"/>
      <c r="FXS19" s="188"/>
      <c r="FXT19" s="188"/>
      <c r="FXU19" s="198"/>
      <c r="FXV19" s="178"/>
      <c r="FXW19" s="188"/>
      <c r="FXX19" s="188"/>
      <c r="FXY19" s="198"/>
      <c r="FXZ19" s="178"/>
      <c r="FYA19" s="188"/>
      <c r="FYB19" s="188"/>
      <c r="FYC19" s="198"/>
      <c r="FYD19" s="178"/>
      <c r="FYE19" s="188"/>
      <c r="FYF19" s="188"/>
      <c r="FYG19" s="198"/>
      <c r="FYH19" s="178"/>
      <c r="FYI19" s="188"/>
      <c r="FYJ19" s="188"/>
      <c r="FYK19" s="198"/>
      <c r="FYL19" s="178"/>
      <c r="FYM19" s="188"/>
      <c r="FYN19" s="188"/>
      <c r="FYO19" s="198"/>
      <c r="FYP19" s="178"/>
      <c r="FYQ19" s="188"/>
      <c r="FYR19" s="188"/>
      <c r="FYS19" s="198"/>
      <c r="FYT19" s="178"/>
      <c r="FYU19" s="188"/>
      <c r="FYV19" s="188"/>
      <c r="FYW19" s="198"/>
      <c r="FYX19" s="178"/>
      <c r="FYY19" s="188"/>
      <c r="FYZ19" s="188"/>
      <c r="FZA19" s="198"/>
      <c r="FZB19" s="178"/>
      <c r="FZC19" s="188"/>
      <c r="FZD19" s="188"/>
      <c r="FZE19" s="198"/>
      <c r="FZF19" s="178"/>
      <c r="FZG19" s="188"/>
      <c r="FZH19" s="188"/>
      <c r="FZI19" s="198"/>
      <c r="FZJ19" s="178"/>
      <c r="FZK19" s="188"/>
      <c r="FZL19" s="188"/>
      <c r="FZM19" s="198"/>
      <c r="FZN19" s="178"/>
      <c r="FZO19" s="188"/>
      <c r="FZP19" s="188"/>
      <c r="FZQ19" s="198"/>
      <c r="FZR19" s="178"/>
      <c r="FZS19" s="188"/>
      <c r="FZT19" s="188"/>
      <c r="FZU19" s="198"/>
      <c r="FZV19" s="178"/>
      <c r="FZW19" s="188"/>
      <c r="FZX19" s="188"/>
      <c r="FZY19" s="198"/>
      <c r="FZZ19" s="178"/>
      <c r="GAA19" s="188"/>
      <c r="GAB19" s="188"/>
      <c r="GAC19" s="198"/>
      <c r="GAD19" s="178"/>
      <c r="GAE19" s="188"/>
      <c r="GAF19" s="188"/>
      <c r="GAG19" s="198"/>
      <c r="GAH19" s="178"/>
      <c r="GAI19" s="188"/>
      <c r="GAJ19" s="188"/>
      <c r="GAK19" s="198"/>
      <c r="GAL19" s="178"/>
      <c r="GAM19" s="188"/>
      <c r="GAN19" s="188"/>
      <c r="GAO19" s="198"/>
      <c r="GAP19" s="178"/>
      <c r="GAQ19" s="188"/>
      <c r="GAR19" s="188"/>
      <c r="GAS19" s="198"/>
      <c r="GAT19" s="178"/>
      <c r="GAU19" s="188"/>
      <c r="GAV19" s="188"/>
      <c r="GAW19" s="198"/>
      <c r="GAX19" s="178"/>
      <c r="GAY19" s="188"/>
      <c r="GAZ19" s="188"/>
      <c r="GBA19" s="198"/>
      <c r="GBB19" s="178"/>
      <c r="GBC19" s="188"/>
      <c r="GBD19" s="188"/>
      <c r="GBE19" s="198"/>
      <c r="GBF19" s="178"/>
      <c r="GBG19" s="188"/>
      <c r="GBH19" s="188"/>
      <c r="GBI19" s="198"/>
      <c r="GBJ19" s="178"/>
      <c r="GBK19" s="188"/>
      <c r="GBL19" s="188"/>
      <c r="GBM19" s="198"/>
      <c r="GBN19" s="178"/>
      <c r="GBO19" s="188"/>
      <c r="GBP19" s="188"/>
      <c r="GBQ19" s="198"/>
      <c r="GBR19" s="178"/>
      <c r="GBS19" s="188"/>
      <c r="GBT19" s="188"/>
      <c r="GBU19" s="198"/>
      <c r="GBV19" s="178"/>
      <c r="GBW19" s="188"/>
      <c r="GBX19" s="188"/>
      <c r="GBY19" s="198"/>
      <c r="GBZ19" s="178"/>
      <c r="GCA19" s="188"/>
      <c r="GCB19" s="188"/>
      <c r="GCC19" s="198"/>
      <c r="GCD19" s="178"/>
      <c r="GCE19" s="188"/>
      <c r="GCF19" s="188"/>
      <c r="GCG19" s="198"/>
      <c r="GCH19" s="178"/>
      <c r="GCI19" s="188"/>
      <c r="GCJ19" s="188"/>
      <c r="GCK19" s="198"/>
      <c r="GCL19" s="178"/>
      <c r="GCM19" s="188"/>
      <c r="GCN19" s="188"/>
      <c r="GCO19" s="198"/>
      <c r="GCP19" s="178"/>
      <c r="GCQ19" s="188"/>
      <c r="GCR19" s="188"/>
      <c r="GCS19" s="198"/>
      <c r="GCT19" s="178"/>
      <c r="GCU19" s="188"/>
      <c r="GCV19" s="188"/>
      <c r="GCW19" s="198"/>
      <c r="GCX19" s="178"/>
      <c r="GCY19" s="188"/>
      <c r="GCZ19" s="188"/>
      <c r="GDA19" s="198"/>
      <c r="GDB19" s="178"/>
      <c r="GDC19" s="188"/>
      <c r="GDD19" s="188"/>
      <c r="GDE19" s="198"/>
      <c r="GDF19" s="178"/>
      <c r="GDG19" s="188"/>
      <c r="GDH19" s="188"/>
      <c r="GDI19" s="198"/>
      <c r="GDJ19" s="178"/>
      <c r="GDK19" s="188"/>
      <c r="GDL19" s="188"/>
      <c r="GDM19" s="198"/>
      <c r="GDN19" s="178"/>
      <c r="GDO19" s="188"/>
      <c r="GDP19" s="188"/>
      <c r="GDQ19" s="198"/>
      <c r="GDR19" s="178"/>
      <c r="GDS19" s="188"/>
      <c r="GDT19" s="188"/>
      <c r="GDU19" s="198"/>
      <c r="GDV19" s="178"/>
      <c r="GDW19" s="188"/>
      <c r="GDX19" s="188"/>
      <c r="GDY19" s="198"/>
      <c r="GDZ19" s="178"/>
      <c r="GEA19" s="188"/>
      <c r="GEB19" s="188"/>
      <c r="GEC19" s="198"/>
      <c r="GED19" s="178"/>
      <c r="GEE19" s="188"/>
      <c r="GEF19" s="188"/>
      <c r="GEG19" s="198"/>
      <c r="GEH19" s="178"/>
      <c r="GEI19" s="188"/>
      <c r="GEJ19" s="188"/>
      <c r="GEK19" s="198"/>
      <c r="GEL19" s="178"/>
      <c r="GEM19" s="188"/>
      <c r="GEN19" s="188"/>
      <c r="GEO19" s="198"/>
      <c r="GEP19" s="178"/>
      <c r="GEQ19" s="188"/>
      <c r="GER19" s="188"/>
      <c r="GES19" s="198"/>
      <c r="GET19" s="178"/>
      <c r="GEU19" s="188"/>
      <c r="GEV19" s="188"/>
      <c r="GEW19" s="198"/>
      <c r="GEX19" s="178"/>
      <c r="GEY19" s="188"/>
      <c r="GEZ19" s="188"/>
      <c r="GFA19" s="198"/>
      <c r="GFB19" s="178"/>
      <c r="GFC19" s="188"/>
      <c r="GFD19" s="188"/>
      <c r="GFE19" s="198"/>
      <c r="GFF19" s="178"/>
      <c r="GFG19" s="188"/>
      <c r="GFH19" s="188"/>
      <c r="GFI19" s="198"/>
      <c r="GFJ19" s="178"/>
      <c r="GFK19" s="188"/>
      <c r="GFL19" s="188"/>
      <c r="GFM19" s="198"/>
      <c r="GFN19" s="178"/>
      <c r="GFO19" s="188"/>
      <c r="GFP19" s="188"/>
      <c r="GFQ19" s="198"/>
      <c r="GFR19" s="178"/>
      <c r="GFS19" s="188"/>
      <c r="GFT19" s="188"/>
      <c r="GFU19" s="198"/>
      <c r="GFV19" s="178"/>
      <c r="GFW19" s="188"/>
      <c r="GFX19" s="188"/>
      <c r="GFY19" s="198"/>
      <c r="GFZ19" s="178"/>
      <c r="GGA19" s="188"/>
      <c r="GGB19" s="188"/>
      <c r="GGC19" s="198"/>
      <c r="GGD19" s="178"/>
      <c r="GGE19" s="188"/>
      <c r="GGF19" s="188"/>
      <c r="GGG19" s="198"/>
      <c r="GGH19" s="178"/>
      <c r="GGI19" s="188"/>
      <c r="GGJ19" s="188"/>
      <c r="GGK19" s="198"/>
      <c r="GGL19" s="178"/>
      <c r="GGM19" s="188"/>
      <c r="GGN19" s="188"/>
      <c r="GGO19" s="198"/>
      <c r="GGP19" s="178"/>
      <c r="GGQ19" s="188"/>
      <c r="GGR19" s="188"/>
      <c r="GGS19" s="198"/>
      <c r="GGT19" s="178"/>
      <c r="GGU19" s="188"/>
      <c r="GGV19" s="188"/>
      <c r="GGW19" s="198"/>
      <c r="GGX19" s="178"/>
      <c r="GGY19" s="188"/>
      <c r="GGZ19" s="188"/>
      <c r="GHA19" s="198"/>
      <c r="GHB19" s="178"/>
      <c r="GHC19" s="188"/>
      <c r="GHD19" s="188"/>
      <c r="GHE19" s="198"/>
      <c r="GHF19" s="178"/>
      <c r="GHG19" s="188"/>
      <c r="GHH19" s="188"/>
      <c r="GHI19" s="198"/>
      <c r="GHJ19" s="178"/>
      <c r="GHK19" s="188"/>
      <c r="GHL19" s="188"/>
      <c r="GHM19" s="198"/>
      <c r="GHN19" s="178"/>
      <c r="GHO19" s="188"/>
      <c r="GHP19" s="188"/>
      <c r="GHQ19" s="198"/>
      <c r="GHR19" s="178"/>
      <c r="GHS19" s="188"/>
      <c r="GHT19" s="188"/>
      <c r="GHU19" s="198"/>
      <c r="GHV19" s="178"/>
      <c r="GHW19" s="188"/>
      <c r="GHX19" s="188"/>
      <c r="GHY19" s="198"/>
      <c r="GHZ19" s="178"/>
      <c r="GIA19" s="188"/>
      <c r="GIB19" s="188"/>
      <c r="GIC19" s="198"/>
      <c r="GID19" s="178"/>
      <c r="GIE19" s="188"/>
      <c r="GIF19" s="188"/>
      <c r="GIG19" s="198"/>
      <c r="GIH19" s="178"/>
      <c r="GII19" s="188"/>
      <c r="GIJ19" s="188"/>
      <c r="GIK19" s="198"/>
      <c r="GIL19" s="178"/>
      <c r="GIM19" s="188"/>
      <c r="GIN19" s="188"/>
      <c r="GIO19" s="198"/>
      <c r="GIP19" s="178"/>
      <c r="GIQ19" s="188"/>
      <c r="GIR19" s="188"/>
      <c r="GIS19" s="198"/>
      <c r="GIT19" s="178"/>
      <c r="GIU19" s="188"/>
      <c r="GIV19" s="188"/>
      <c r="GIW19" s="198"/>
      <c r="GIX19" s="178"/>
      <c r="GIY19" s="188"/>
      <c r="GIZ19" s="188"/>
      <c r="GJA19" s="198"/>
      <c r="GJB19" s="178"/>
      <c r="GJC19" s="188"/>
      <c r="GJD19" s="188"/>
      <c r="GJE19" s="198"/>
      <c r="GJF19" s="178"/>
      <c r="GJG19" s="188"/>
      <c r="GJH19" s="188"/>
      <c r="GJI19" s="198"/>
      <c r="GJJ19" s="178"/>
      <c r="GJK19" s="188"/>
      <c r="GJL19" s="188"/>
      <c r="GJM19" s="198"/>
      <c r="GJN19" s="178"/>
      <c r="GJO19" s="188"/>
      <c r="GJP19" s="188"/>
      <c r="GJQ19" s="198"/>
      <c r="GJR19" s="178"/>
      <c r="GJS19" s="188"/>
      <c r="GJT19" s="188"/>
      <c r="GJU19" s="198"/>
      <c r="GJV19" s="178"/>
      <c r="GJW19" s="188"/>
      <c r="GJX19" s="188"/>
      <c r="GJY19" s="198"/>
      <c r="GJZ19" s="178"/>
      <c r="GKA19" s="188"/>
      <c r="GKB19" s="188"/>
      <c r="GKC19" s="198"/>
      <c r="GKD19" s="178"/>
      <c r="GKE19" s="188"/>
      <c r="GKF19" s="188"/>
      <c r="GKG19" s="198"/>
      <c r="GKH19" s="178"/>
      <c r="GKI19" s="188"/>
      <c r="GKJ19" s="188"/>
      <c r="GKK19" s="198"/>
      <c r="GKL19" s="178"/>
      <c r="GKM19" s="188"/>
      <c r="GKN19" s="188"/>
      <c r="GKO19" s="198"/>
      <c r="GKP19" s="178"/>
      <c r="GKQ19" s="188"/>
      <c r="GKR19" s="188"/>
      <c r="GKS19" s="198"/>
      <c r="GKT19" s="178"/>
      <c r="GKU19" s="188"/>
      <c r="GKV19" s="188"/>
      <c r="GKW19" s="198"/>
      <c r="GKX19" s="178"/>
      <c r="GKY19" s="188"/>
      <c r="GKZ19" s="188"/>
      <c r="GLA19" s="198"/>
      <c r="GLB19" s="178"/>
      <c r="GLC19" s="188"/>
      <c r="GLD19" s="188"/>
      <c r="GLE19" s="198"/>
      <c r="GLF19" s="178"/>
      <c r="GLG19" s="188"/>
      <c r="GLH19" s="188"/>
      <c r="GLI19" s="198"/>
      <c r="GLJ19" s="178"/>
      <c r="GLK19" s="188"/>
      <c r="GLL19" s="188"/>
      <c r="GLM19" s="198"/>
      <c r="GLN19" s="178"/>
      <c r="GLO19" s="188"/>
      <c r="GLP19" s="188"/>
      <c r="GLQ19" s="198"/>
      <c r="GLR19" s="178"/>
      <c r="GLS19" s="188"/>
      <c r="GLT19" s="188"/>
      <c r="GLU19" s="198"/>
      <c r="GLV19" s="178"/>
      <c r="GLW19" s="188"/>
      <c r="GLX19" s="188"/>
      <c r="GLY19" s="198"/>
      <c r="GLZ19" s="178"/>
      <c r="GMA19" s="188"/>
      <c r="GMB19" s="188"/>
      <c r="GMC19" s="198"/>
      <c r="GMD19" s="178"/>
      <c r="GME19" s="188"/>
      <c r="GMF19" s="188"/>
      <c r="GMG19" s="198"/>
      <c r="GMH19" s="178"/>
      <c r="GMI19" s="188"/>
      <c r="GMJ19" s="188"/>
      <c r="GMK19" s="198"/>
      <c r="GML19" s="178"/>
      <c r="GMM19" s="188"/>
      <c r="GMN19" s="188"/>
      <c r="GMO19" s="198"/>
      <c r="GMP19" s="178"/>
      <c r="GMQ19" s="188"/>
      <c r="GMR19" s="188"/>
      <c r="GMS19" s="198"/>
      <c r="GMT19" s="178"/>
      <c r="GMU19" s="188"/>
      <c r="GMV19" s="188"/>
      <c r="GMW19" s="198"/>
      <c r="GMX19" s="178"/>
      <c r="GMY19" s="188"/>
      <c r="GMZ19" s="188"/>
      <c r="GNA19" s="198"/>
      <c r="GNB19" s="178"/>
      <c r="GNC19" s="188"/>
      <c r="GND19" s="188"/>
      <c r="GNE19" s="198"/>
      <c r="GNF19" s="178"/>
      <c r="GNG19" s="188"/>
      <c r="GNH19" s="188"/>
      <c r="GNI19" s="198"/>
      <c r="GNJ19" s="178"/>
      <c r="GNK19" s="188"/>
      <c r="GNL19" s="188"/>
      <c r="GNM19" s="198"/>
      <c r="GNN19" s="178"/>
      <c r="GNO19" s="188"/>
      <c r="GNP19" s="188"/>
      <c r="GNQ19" s="198"/>
      <c r="GNR19" s="178"/>
      <c r="GNS19" s="188"/>
      <c r="GNT19" s="188"/>
      <c r="GNU19" s="198"/>
      <c r="GNV19" s="178"/>
      <c r="GNW19" s="188"/>
      <c r="GNX19" s="188"/>
      <c r="GNY19" s="198"/>
      <c r="GNZ19" s="178"/>
      <c r="GOA19" s="188"/>
      <c r="GOB19" s="188"/>
      <c r="GOC19" s="198"/>
      <c r="GOD19" s="178"/>
      <c r="GOE19" s="188"/>
      <c r="GOF19" s="188"/>
      <c r="GOG19" s="198"/>
      <c r="GOH19" s="178"/>
      <c r="GOI19" s="188"/>
      <c r="GOJ19" s="188"/>
      <c r="GOK19" s="198"/>
      <c r="GOL19" s="178"/>
      <c r="GOM19" s="188"/>
      <c r="GON19" s="188"/>
      <c r="GOO19" s="198"/>
      <c r="GOP19" s="178"/>
      <c r="GOQ19" s="188"/>
      <c r="GOR19" s="188"/>
      <c r="GOS19" s="198"/>
      <c r="GOT19" s="178"/>
      <c r="GOU19" s="188"/>
      <c r="GOV19" s="188"/>
      <c r="GOW19" s="198"/>
      <c r="GOX19" s="178"/>
      <c r="GOY19" s="188"/>
      <c r="GOZ19" s="188"/>
      <c r="GPA19" s="198"/>
      <c r="GPB19" s="178"/>
      <c r="GPC19" s="188"/>
      <c r="GPD19" s="188"/>
      <c r="GPE19" s="198"/>
      <c r="GPF19" s="178"/>
      <c r="GPG19" s="188"/>
      <c r="GPH19" s="188"/>
      <c r="GPI19" s="198"/>
      <c r="GPJ19" s="178"/>
      <c r="GPK19" s="188"/>
      <c r="GPL19" s="188"/>
      <c r="GPM19" s="198"/>
      <c r="GPN19" s="178"/>
      <c r="GPO19" s="188"/>
      <c r="GPP19" s="188"/>
      <c r="GPQ19" s="198"/>
      <c r="GPR19" s="178"/>
      <c r="GPS19" s="188"/>
      <c r="GPT19" s="188"/>
      <c r="GPU19" s="198"/>
      <c r="GPV19" s="178"/>
      <c r="GPW19" s="188"/>
      <c r="GPX19" s="188"/>
      <c r="GPY19" s="198"/>
      <c r="GPZ19" s="178"/>
      <c r="GQA19" s="188"/>
      <c r="GQB19" s="188"/>
      <c r="GQC19" s="198"/>
      <c r="GQD19" s="178"/>
      <c r="GQE19" s="188"/>
      <c r="GQF19" s="188"/>
      <c r="GQG19" s="198"/>
      <c r="GQH19" s="178"/>
      <c r="GQI19" s="188"/>
      <c r="GQJ19" s="188"/>
      <c r="GQK19" s="198"/>
      <c r="GQL19" s="178"/>
      <c r="GQM19" s="188"/>
      <c r="GQN19" s="188"/>
      <c r="GQO19" s="198"/>
      <c r="GQP19" s="178"/>
      <c r="GQQ19" s="188"/>
      <c r="GQR19" s="188"/>
      <c r="GQS19" s="198"/>
      <c r="GQT19" s="178"/>
      <c r="GQU19" s="188"/>
      <c r="GQV19" s="188"/>
      <c r="GQW19" s="198"/>
      <c r="GQX19" s="178"/>
      <c r="GQY19" s="188"/>
      <c r="GQZ19" s="188"/>
      <c r="GRA19" s="198"/>
      <c r="GRB19" s="178"/>
      <c r="GRC19" s="188"/>
      <c r="GRD19" s="188"/>
      <c r="GRE19" s="198"/>
      <c r="GRF19" s="178"/>
      <c r="GRG19" s="188"/>
      <c r="GRH19" s="188"/>
      <c r="GRI19" s="198"/>
      <c r="GRJ19" s="178"/>
      <c r="GRK19" s="188"/>
      <c r="GRL19" s="188"/>
      <c r="GRM19" s="198"/>
      <c r="GRN19" s="178"/>
      <c r="GRO19" s="188"/>
      <c r="GRP19" s="188"/>
      <c r="GRQ19" s="198"/>
      <c r="GRR19" s="178"/>
      <c r="GRS19" s="188"/>
      <c r="GRT19" s="188"/>
      <c r="GRU19" s="198"/>
      <c r="GRV19" s="178"/>
      <c r="GRW19" s="188"/>
      <c r="GRX19" s="188"/>
      <c r="GRY19" s="198"/>
      <c r="GRZ19" s="178"/>
      <c r="GSA19" s="188"/>
      <c r="GSB19" s="188"/>
      <c r="GSC19" s="198"/>
      <c r="GSD19" s="178"/>
      <c r="GSE19" s="188"/>
      <c r="GSF19" s="188"/>
      <c r="GSG19" s="198"/>
      <c r="GSH19" s="178"/>
      <c r="GSI19" s="188"/>
      <c r="GSJ19" s="188"/>
      <c r="GSK19" s="198"/>
      <c r="GSL19" s="178"/>
      <c r="GSM19" s="188"/>
      <c r="GSN19" s="188"/>
      <c r="GSO19" s="198"/>
      <c r="GSP19" s="178"/>
      <c r="GSQ19" s="188"/>
      <c r="GSR19" s="188"/>
      <c r="GSS19" s="198"/>
      <c r="GST19" s="178"/>
      <c r="GSU19" s="188"/>
      <c r="GSV19" s="188"/>
      <c r="GSW19" s="198"/>
      <c r="GSX19" s="178"/>
      <c r="GSY19" s="188"/>
      <c r="GSZ19" s="188"/>
      <c r="GTA19" s="198"/>
      <c r="GTB19" s="178"/>
      <c r="GTC19" s="188"/>
      <c r="GTD19" s="188"/>
      <c r="GTE19" s="198"/>
      <c r="GTF19" s="178"/>
      <c r="GTG19" s="188"/>
      <c r="GTH19" s="188"/>
      <c r="GTI19" s="198"/>
      <c r="GTJ19" s="178"/>
      <c r="GTK19" s="188"/>
      <c r="GTL19" s="188"/>
      <c r="GTM19" s="198"/>
      <c r="GTN19" s="178"/>
      <c r="GTO19" s="188"/>
      <c r="GTP19" s="188"/>
      <c r="GTQ19" s="198"/>
      <c r="GTR19" s="178"/>
      <c r="GTS19" s="188"/>
      <c r="GTT19" s="188"/>
      <c r="GTU19" s="198"/>
      <c r="GTV19" s="178"/>
      <c r="GTW19" s="188"/>
      <c r="GTX19" s="188"/>
      <c r="GTY19" s="198"/>
      <c r="GTZ19" s="178"/>
      <c r="GUA19" s="188"/>
      <c r="GUB19" s="188"/>
      <c r="GUC19" s="198"/>
      <c r="GUD19" s="178"/>
      <c r="GUE19" s="188"/>
      <c r="GUF19" s="188"/>
      <c r="GUG19" s="198"/>
      <c r="GUH19" s="178"/>
      <c r="GUI19" s="188"/>
      <c r="GUJ19" s="188"/>
      <c r="GUK19" s="198"/>
      <c r="GUL19" s="178"/>
      <c r="GUM19" s="188"/>
      <c r="GUN19" s="188"/>
      <c r="GUO19" s="198"/>
      <c r="GUP19" s="178"/>
      <c r="GUQ19" s="188"/>
      <c r="GUR19" s="188"/>
      <c r="GUS19" s="198"/>
      <c r="GUT19" s="178"/>
      <c r="GUU19" s="188"/>
      <c r="GUV19" s="188"/>
      <c r="GUW19" s="198"/>
      <c r="GUX19" s="178"/>
      <c r="GUY19" s="188"/>
      <c r="GUZ19" s="188"/>
      <c r="GVA19" s="198"/>
      <c r="GVB19" s="178"/>
      <c r="GVC19" s="188"/>
      <c r="GVD19" s="188"/>
      <c r="GVE19" s="198"/>
      <c r="GVF19" s="178"/>
      <c r="GVG19" s="188"/>
      <c r="GVH19" s="188"/>
      <c r="GVI19" s="198"/>
      <c r="GVJ19" s="178"/>
      <c r="GVK19" s="188"/>
      <c r="GVL19" s="188"/>
      <c r="GVM19" s="198"/>
      <c r="GVN19" s="178"/>
      <c r="GVO19" s="188"/>
      <c r="GVP19" s="188"/>
      <c r="GVQ19" s="198"/>
      <c r="GVR19" s="178"/>
      <c r="GVS19" s="188"/>
      <c r="GVT19" s="188"/>
      <c r="GVU19" s="198"/>
      <c r="GVV19" s="178"/>
      <c r="GVW19" s="188"/>
      <c r="GVX19" s="188"/>
      <c r="GVY19" s="198"/>
      <c r="GVZ19" s="178"/>
      <c r="GWA19" s="188"/>
      <c r="GWB19" s="188"/>
      <c r="GWC19" s="198"/>
      <c r="GWD19" s="178"/>
      <c r="GWE19" s="188"/>
      <c r="GWF19" s="188"/>
      <c r="GWG19" s="198"/>
      <c r="GWH19" s="178"/>
      <c r="GWI19" s="188"/>
      <c r="GWJ19" s="188"/>
      <c r="GWK19" s="198"/>
      <c r="GWL19" s="178"/>
      <c r="GWM19" s="188"/>
      <c r="GWN19" s="188"/>
      <c r="GWO19" s="198"/>
      <c r="GWP19" s="178"/>
      <c r="GWQ19" s="188"/>
      <c r="GWR19" s="188"/>
      <c r="GWS19" s="198"/>
      <c r="GWT19" s="178"/>
      <c r="GWU19" s="188"/>
      <c r="GWV19" s="188"/>
      <c r="GWW19" s="198"/>
      <c r="GWX19" s="178"/>
      <c r="GWY19" s="188"/>
      <c r="GWZ19" s="188"/>
      <c r="GXA19" s="198"/>
      <c r="GXB19" s="178"/>
      <c r="GXC19" s="188"/>
      <c r="GXD19" s="188"/>
      <c r="GXE19" s="198"/>
      <c r="GXF19" s="178"/>
      <c r="GXG19" s="188"/>
      <c r="GXH19" s="188"/>
      <c r="GXI19" s="198"/>
      <c r="GXJ19" s="178"/>
      <c r="GXK19" s="188"/>
      <c r="GXL19" s="188"/>
      <c r="GXM19" s="198"/>
      <c r="GXN19" s="178"/>
      <c r="GXO19" s="188"/>
      <c r="GXP19" s="188"/>
      <c r="GXQ19" s="198"/>
      <c r="GXR19" s="178"/>
      <c r="GXS19" s="188"/>
      <c r="GXT19" s="188"/>
      <c r="GXU19" s="198"/>
      <c r="GXV19" s="178"/>
      <c r="GXW19" s="188"/>
      <c r="GXX19" s="188"/>
      <c r="GXY19" s="198"/>
      <c r="GXZ19" s="178"/>
      <c r="GYA19" s="188"/>
      <c r="GYB19" s="188"/>
      <c r="GYC19" s="198"/>
      <c r="GYD19" s="178"/>
      <c r="GYE19" s="188"/>
      <c r="GYF19" s="188"/>
      <c r="GYG19" s="198"/>
      <c r="GYH19" s="178"/>
      <c r="GYI19" s="188"/>
      <c r="GYJ19" s="188"/>
      <c r="GYK19" s="198"/>
      <c r="GYL19" s="178"/>
      <c r="GYM19" s="188"/>
      <c r="GYN19" s="188"/>
      <c r="GYO19" s="198"/>
      <c r="GYP19" s="178"/>
      <c r="GYQ19" s="188"/>
      <c r="GYR19" s="188"/>
      <c r="GYS19" s="198"/>
      <c r="GYT19" s="178"/>
      <c r="GYU19" s="188"/>
      <c r="GYV19" s="188"/>
      <c r="GYW19" s="198"/>
      <c r="GYX19" s="178"/>
      <c r="GYY19" s="188"/>
      <c r="GYZ19" s="188"/>
      <c r="GZA19" s="198"/>
      <c r="GZB19" s="178"/>
      <c r="GZC19" s="188"/>
      <c r="GZD19" s="188"/>
      <c r="GZE19" s="198"/>
      <c r="GZF19" s="178"/>
      <c r="GZG19" s="188"/>
      <c r="GZH19" s="188"/>
      <c r="GZI19" s="198"/>
      <c r="GZJ19" s="178"/>
      <c r="GZK19" s="188"/>
      <c r="GZL19" s="188"/>
      <c r="GZM19" s="198"/>
      <c r="GZN19" s="178"/>
      <c r="GZO19" s="188"/>
      <c r="GZP19" s="188"/>
      <c r="GZQ19" s="198"/>
      <c r="GZR19" s="178"/>
      <c r="GZS19" s="188"/>
      <c r="GZT19" s="188"/>
      <c r="GZU19" s="198"/>
      <c r="GZV19" s="178"/>
      <c r="GZW19" s="188"/>
      <c r="GZX19" s="188"/>
      <c r="GZY19" s="198"/>
      <c r="GZZ19" s="178"/>
      <c r="HAA19" s="188"/>
      <c r="HAB19" s="188"/>
      <c r="HAC19" s="198"/>
      <c r="HAD19" s="178"/>
      <c r="HAE19" s="188"/>
      <c r="HAF19" s="188"/>
      <c r="HAG19" s="198"/>
      <c r="HAH19" s="178"/>
      <c r="HAI19" s="188"/>
      <c r="HAJ19" s="188"/>
      <c r="HAK19" s="198"/>
      <c r="HAL19" s="178"/>
      <c r="HAM19" s="188"/>
      <c r="HAN19" s="188"/>
      <c r="HAO19" s="198"/>
      <c r="HAP19" s="178"/>
      <c r="HAQ19" s="188"/>
      <c r="HAR19" s="188"/>
      <c r="HAS19" s="198"/>
      <c r="HAT19" s="178"/>
      <c r="HAU19" s="188"/>
      <c r="HAV19" s="188"/>
      <c r="HAW19" s="198"/>
      <c r="HAX19" s="178"/>
      <c r="HAY19" s="188"/>
      <c r="HAZ19" s="188"/>
      <c r="HBA19" s="198"/>
      <c r="HBB19" s="178"/>
      <c r="HBC19" s="188"/>
      <c r="HBD19" s="188"/>
      <c r="HBE19" s="198"/>
      <c r="HBF19" s="178"/>
      <c r="HBG19" s="188"/>
      <c r="HBH19" s="188"/>
      <c r="HBI19" s="198"/>
      <c r="HBJ19" s="178"/>
      <c r="HBK19" s="188"/>
      <c r="HBL19" s="188"/>
      <c r="HBM19" s="198"/>
      <c r="HBN19" s="178"/>
      <c r="HBO19" s="188"/>
      <c r="HBP19" s="188"/>
      <c r="HBQ19" s="198"/>
      <c r="HBR19" s="178"/>
      <c r="HBS19" s="188"/>
      <c r="HBT19" s="188"/>
      <c r="HBU19" s="198"/>
      <c r="HBV19" s="178"/>
      <c r="HBW19" s="188"/>
      <c r="HBX19" s="188"/>
      <c r="HBY19" s="198"/>
      <c r="HBZ19" s="178"/>
      <c r="HCA19" s="188"/>
      <c r="HCB19" s="188"/>
      <c r="HCC19" s="198"/>
      <c r="HCD19" s="178"/>
      <c r="HCE19" s="188"/>
      <c r="HCF19" s="188"/>
      <c r="HCG19" s="198"/>
      <c r="HCH19" s="178"/>
      <c r="HCI19" s="188"/>
      <c r="HCJ19" s="188"/>
      <c r="HCK19" s="198"/>
      <c r="HCL19" s="178"/>
      <c r="HCM19" s="188"/>
      <c r="HCN19" s="188"/>
      <c r="HCO19" s="198"/>
      <c r="HCP19" s="178"/>
      <c r="HCQ19" s="188"/>
      <c r="HCR19" s="188"/>
      <c r="HCS19" s="198"/>
      <c r="HCT19" s="178"/>
      <c r="HCU19" s="188"/>
      <c r="HCV19" s="188"/>
      <c r="HCW19" s="198"/>
      <c r="HCX19" s="178"/>
      <c r="HCY19" s="188"/>
      <c r="HCZ19" s="188"/>
      <c r="HDA19" s="198"/>
      <c r="HDB19" s="178"/>
      <c r="HDC19" s="188"/>
      <c r="HDD19" s="188"/>
      <c r="HDE19" s="198"/>
      <c r="HDF19" s="178"/>
      <c r="HDG19" s="188"/>
      <c r="HDH19" s="188"/>
      <c r="HDI19" s="198"/>
      <c r="HDJ19" s="178"/>
      <c r="HDK19" s="188"/>
      <c r="HDL19" s="188"/>
      <c r="HDM19" s="198"/>
      <c r="HDN19" s="178"/>
      <c r="HDO19" s="188"/>
      <c r="HDP19" s="188"/>
      <c r="HDQ19" s="198"/>
      <c r="HDR19" s="178"/>
      <c r="HDS19" s="188"/>
      <c r="HDT19" s="188"/>
      <c r="HDU19" s="198"/>
      <c r="HDV19" s="178"/>
      <c r="HDW19" s="188"/>
      <c r="HDX19" s="188"/>
      <c r="HDY19" s="198"/>
      <c r="HDZ19" s="178"/>
      <c r="HEA19" s="188"/>
      <c r="HEB19" s="188"/>
      <c r="HEC19" s="198"/>
      <c r="HED19" s="178"/>
      <c r="HEE19" s="188"/>
      <c r="HEF19" s="188"/>
      <c r="HEG19" s="198"/>
      <c r="HEH19" s="178"/>
      <c r="HEI19" s="188"/>
      <c r="HEJ19" s="188"/>
      <c r="HEK19" s="198"/>
      <c r="HEL19" s="178"/>
      <c r="HEM19" s="188"/>
      <c r="HEN19" s="188"/>
      <c r="HEO19" s="198"/>
      <c r="HEP19" s="178"/>
      <c r="HEQ19" s="188"/>
      <c r="HER19" s="188"/>
      <c r="HES19" s="198"/>
      <c r="HET19" s="178"/>
      <c r="HEU19" s="188"/>
      <c r="HEV19" s="188"/>
      <c r="HEW19" s="198"/>
      <c r="HEX19" s="178"/>
      <c r="HEY19" s="188"/>
      <c r="HEZ19" s="188"/>
      <c r="HFA19" s="198"/>
      <c r="HFB19" s="178"/>
      <c r="HFC19" s="188"/>
      <c r="HFD19" s="188"/>
      <c r="HFE19" s="198"/>
      <c r="HFF19" s="178"/>
      <c r="HFG19" s="188"/>
      <c r="HFH19" s="188"/>
      <c r="HFI19" s="198"/>
      <c r="HFJ19" s="178"/>
      <c r="HFK19" s="188"/>
      <c r="HFL19" s="188"/>
      <c r="HFM19" s="198"/>
      <c r="HFN19" s="178"/>
      <c r="HFO19" s="188"/>
      <c r="HFP19" s="188"/>
      <c r="HFQ19" s="198"/>
      <c r="HFR19" s="178"/>
      <c r="HFS19" s="188"/>
      <c r="HFT19" s="188"/>
      <c r="HFU19" s="198"/>
      <c r="HFV19" s="178"/>
      <c r="HFW19" s="188"/>
      <c r="HFX19" s="188"/>
      <c r="HFY19" s="198"/>
      <c r="HFZ19" s="178"/>
      <c r="HGA19" s="188"/>
      <c r="HGB19" s="188"/>
      <c r="HGC19" s="198"/>
      <c r="HGD19" s="178"/>
      <c r="HGE19" s="188"/>
      <c r="HGF19" s="188"/>
      <c r="HGG19" s="198"/>
      <c r="HGH19" s="178"/>
      <c r="HGI19" s="188"/>
      <c r="HGJ19" s="188"/>
      <c r="HGK19" s="198"/>
      <c r="HGL19" s="178"/>
      <c r="HGM19" s="188"/>
      <c r="HGN19" s="188"/>
      <c r="HGO19" s="198"/>
      <c r="HGP19" s="178"/>
      <c r="HGQ19" s="188"/>
      <c r="HGR19" s="188"/>
      <c r="HGS19" s="198"/>
      <c r="HGT19" s="178"/>
      <c r="HGU19" s="188"/>
      <c r="HGV19" s="188"/>
      <c r="HGW19" s="198"/>
      <c r="HGX19" s="178"/>
      <c r="HGY19" s="188"/>
      <c r="HGZ19" s="188"/>
      <c r="HHA19" s="198"/>
      <c r="HHB19" s="178"/>
      <c r="HHC19" s="188"/>
      <c r="HHD19" s="188"/>
      <c r="HHE19" s="198"/>
      <c r="HHF19" s="178"/>
      <c r="HHG19" s="188"/>
      <c r="HHH19" s="188"/>
      <c r="HHI19" s="198"/>
      <c r="HHJ19" s="178"/>
      <c r="HHK19" s="188"/>
      <c r="HHL19" s="188"/>
      <c r="HHM19" s="198"/>
      <c r="HHN19" s="178"/>
      <c r="HHO19" s="188"/>
      <c r="HHP19" s="188"/>
      <c r="HHQ19" s="198"/>
      <c r="HHR19" s="178"/>
      <c r="HHS19" s="188"/>
      <c r="HHT19" s="188"/>
      <c r="HHU19" s="198"/>
      <c r="HHV19" s="178"/>
      <c r="HHW19" s="188"/>
      <c r="HHX19" s="188"/>
      <c r="HHY19" s="198"/>
      <c r="HHZ19" s="178"/>
      <c r="HIA19" s="188"/>
      <c r="HIB19" s="188"/>
      <c r="HIC19" s="198"/>
      <c r="HID19" s="178"/>
      <c r="HIE19" s="188"/>
      <c r="HIF19" s="188"/>
      <c r="HIG19" s="198"/>
      <c r="HIH19" s="178"/>
      <c r="HII19" s="188"/>
      <c r="HIJ19" s="188"/>
      <c r="HIK19" s="198"/>
      <c r="HIL19" s="178"/>
      <c r="HIM19" s="188"/>
      <c r="HIN19" s="188"/>
      <c r="HIO19" s="198"/>
      <c r="HIP19" s="178"/>
      <c r="HIQ19" s="188"/>
      <c r="HIR19" s="188"/>
      <c r="HIS19" s="198"/>
      <c r="HIT19" s="178"/>
      <c r="HIU19" s="188"/>
      <c r="HIV19" s="188"/>
      <c r="HIW19" s="198"/>
      <c r="HIX19" s="178"/>
      <c r="HIY19" s="188"/>
      <c r="HIZ19" s="188"/>
      <c r="HJA19" s="198"/>
      <c r="HJB19" s="178"/>
      <c r="HJC19" s="188"/>
      <c r="HJD19" s="188"/>
      <c r="HJE19" s="198"/>
      <c r="HJF19" s="178"/>
      <c r="HJG19" s="188"/>
      <c r="HJH19" s="188"/>
      <c r="HJI19" s="198"/>
      <c r="HJJ19" s="178"/>
      <c r="HJK19" s="188"/>
      <c r="HJL19" s="188"/>
      <c r="HJM19" s="198"/>
      <c r="HJN19" s="178"/>
      <c r="HJO19" s="188"/>
      <c r="HJP19" s="188"/>
      <c r="HJQ19" s="198"/>
      <c r="HJR19" s="178"/>
      <c r="HJS19" s="188"/>
      <c r="HJT19" s="188"/>
      <c r="HJU19" s="198"/>
      <c r="HJV19" s="178"/>
      <c r="HJW19" s="188"/>
      <c r="HJX19" s="188"/>
      <c r="HJY19" s="198"/>
      <c r="HJZ19" s="178"/>
      <c r="HKA19" s="188"/>
      <c r="HKB19" s="188"/>
      <c r="HKC19" s="198"/>
      <c r="HKD19" s="178"/>
      <c r="HKE19" s="188"/>
      <c r="HKF19" s="188"/>
      <c r="HKG19" s="198"/>
      <c r="HKH19" s="178"/>
      <c r="HKI19" s="188"/>
      <c r="HKJ19" s="188"/>
      <c r="HKK19" s="198"/>
      <c r="HKL19" s="178"/>
      <c r="HKM19" s="188"/>
      <c r="HKN19" s="188"/>
      <c r="HKO19" s="198"/>
      <c r="HKP19" s="178"/>
      <c r="HKQ19" s="188"/>
      <c r="HKR19" s="188"/>
      <c r="HKS19" s="198"/>
      <c r="HKT19" s="178"/>
      <c r="HKU19" s="188"/>
      <c r="HKV19" s="188"/>
      <c r="HKW19" s="198"/>
      <c r="HKX19" s="178"/>
      <c r="HKY19" s="188"/>
      <c r="HKZ19" s="188"/>
      <c r="HLA19" s="198"/>
      <c r="HLB19" s="178"/>
      <c r="HLC19" s="188"/>
      <c r="HLD19" s="188"/>
      <c r="HLE19" s="198"/>
      <c r="HLF19" s="178"/>
      <c r="HLG19" s="188"/>
      <c r="HLH19" s="188"/>
      <c r="HLI19" s="198"/>
      <c r="HLJ19" s="178"/>
      <c r="HLK19" s="188"/>
      <c r="HLL19" s="188"/>
      <c r="HLM19" s="198"/>
      <c r="HLN19" s="178"/>
      <c r="HLO19" s="188"/>
      <c r="HLP19" s="188"/>
      <c r="HLQ19" s="198"/>
      <c r="HLR19" s="178"/>
      <c r="HLS19" s="188"/>
      <c r="HLT19" s="188"/>
      <c r="HLU19" s="198"/>
      <c r="HLV19" s="178"/>
      <c r="HLW19" s="188"/>
      <c r="HLX19" s="188"/>
      <c r="HLY19" s="198"/>
      <c r="HLZ19" s="178"/>
      <c r="HMA19" s="188"/>
      <c r="HMB19" s="188"/>
      <c r="HMC19" s="198"/>
      <c r="HMD19" s="178"/>
      <c r="HME19" s="188"/>
      <c r="HMF19" s="188"/>
      <c r="HMG19" s="198"/>
      <c r="HMH19" s="178"/>
      <c r="HMI19" s="188"/>
      <c r="HMJ19" s="188"/>
      <c r="HMK19" s="198"/>
      <c r="HML19" s="178"/>
      <c r="HMM19" s="188"/>
      <c r="HMN19" s="188"/>
      <c r="HMO19" s="198"/>
      <c r="HMP19" s="178"/>
      <c r="HMQ19" s="188"/>
      <c r="HMR19" s="188"/>
      <c r="HMS19" s="198"/>
      <c r="HMT19" s="178"/>
      <c r="HMU19" s="188"/>
      <c r="HMV19" s="188"/>
      <c r="HMW19" s="198"/>
      <c r="HMX19" s="178"/>
      <c r="HMY19" s="188"/>
      <c r="HMZ19" s="188"/>
      <c r="HNA19" s="198"/>
      <c r="HNB19" s="178"/>
      <c r="HNC19" s="188"/>
      <c r="HND19" s="188"/>
      <c r="HNE19" s="198"/>
      <c r="HNF19" s="178"/>
      <c r="HNG19" s="188"/>
      <c r="HNH19" s="188"/>
      <c r="HNI19" s="198"/>
      <c r="HNJ19" s="178"/>
      <c r="HNK19" s="188"/>
      <c r="HNL19" s="188"/>
      <c r="HNM19" s="198"/>
      <c r="HNN19" s="178"/>
      <c r="HNO19" s="188"/>
      <c r="HNP19" s="188"/>
      <c r="HNQ19" s="198"/>
      <c r="HNR19" s="178"/>
      <c r="HNS19" s="188"/>
      <c r="HNT19" s="188"/>
      <c r="HNU19" s="198"/>
      <c r="HNV19" s="178"/>
      <c r="HNW19" s="188"/>
      <c r="HNX19" s="188"/>
      <c r="HNY19" s="198"/>
      <c r="HNZ19" s="178"/>
      <c r="HOA19" s="188"/>
      <c r="HOB19" s="188"/>
      <c r="HOC19" s="198"/>
      <c r="HOD19" s="178"/>
      <c r="HOE19" s="188"/>
      <c r="HOF19" s="188"/>
      <c r="HOG19" s="198"/>
      <c r="HOH19" s="178"/>
      <c r="HOI19" s="188"/>
      <c r="HOJ19" s="188"/>
      <c r="HOK19" s="198"/>
      <c r="HOL19" s="178"/>
      <c r="HOM19" s="188"/>
      <c r="HON19" s="188"/>
      <c r="HOO19" s="198"/>
      <c r="HOP19" s="178"/>
      <c r="HOQ19" s="188"/>
      <c r="HOR19" s="188"/>
      <c r="HOS19" s="198"/>
      <c r="HOT19" s="178"/>
      <c r="HOU19" s="188"/>
      <c r="HOV19" s="188"/>
      <c r="HOW19" s="198"/>
      <c r="HOX19" s="178"/>
      <c r="HOY19" s="188"/>
      <c r="HOZ19" s="188"/>
      <c r="HPA19" s="198"/>
      <c r="HPB19" s="178"/>
      <c r="HPC19" s="188"/>
      <c r="HPD19" s="188"/>
      <c r="HPE19" s="198"/>
      <c r="HPF19" s="178"/>
      <c r="HPG19" s="188"/>
      <c r="HPH19" s="188"/>
      <c r="HPI19" s="198"/>
      <c r="HPJ19" s="178"/>
      <c r="HPK19" s="188"/>
      <c r="HPL19" s="188"/>
      <c r="HPM19" s="198"/>
      <c r="HPN19" s="178"/>
      <c r="HPO19" s="188"/>
      <c r="HPP19" s="188"/>
      <c r="HPQ19" s="198"/>
      <c r="HPR19" s="178"/>
      <c r="HPS19" s="188"/>
      <c r="HPT19" s="188"/>
      <c r="HPU19" s="198"/>
      <c r="HPV19" s="178"/>
      <c r="HPW19" s="188"/>
      <c r="HPX19" s="188"/>
      <c r="HPY19" s="198"/>
      <c r="HPZ19" s="178"/>
      <c r="HQA19" s="188"/>
      <c r="HQB19" s="188"/>
      <c r="HQC19" s="198"/>
      <c r="HQD19" s="178"/>
      <c r="HQE19" s="188"/>
      <c r="HQF19" s="188"/>
      <c r="HQG19" s="198"/>
      <c r="HQH19" s="178"/>
      <c r="HQI19" s="188"/>
      <c r="HQJ19" s="188"/>
      <c r="HQK19" s="198"/>
      <c r="HQL19" s="178"/>
      <c r="HQM19" s="188"/>
      <c r="HQN19" s="188"/>
      <c r="HQO19" s="198"/>
      <c r="HQP19" s="178"/>
      <c r="HQQ19" s="188"/>
      <c r="HQR19" s="188"/>
      <c r="HQS19" s="198"/>
      <c r="HQT19" s="178"/>
      <c r="HQU19" s="188"/>
      <c r="HQV19" s="188"/>
      <c r="HQW19" s="198"/>
      <c r="HQX19" s="178"/>
      <c r="HQY19" s="188"/>
      <c r="HQZ19" s="188"/>
      <c r="HRA19" s="198"/>
      <c r="HRB19" s="178"/>
      <c r="HRC19" s="188"/>
      <c r="HRD19" s="188"/>
      <c r="HRE19" s="198"/>
      <c r="HRF19" s="178"/>
      <c r="HRG19" s="188"/>
      <c r="HRH19" s="188"/>
      <c r="HRI19" s="198"/>
      <c r="HRJ19" s="178"/>
      <c r="HRK19" s="188"/>
      <c r="HRL19" s="188"/>
      <c r="HRM19" s="198"/>
      <c r="HRN19" s="178"/>
      <c r="HRO19" s="188"/>
      <c r="HRP19" s="188"/>
      <c r="HRQ19" s="198"/>
      <c r="HRR19" s="178"/>
      <c r="HRS19" s="188"/>
      <c r="HRT19" s="188"/>
      <c r="HRU19" s="198"/>
      <c r="HRV19" s="178"/>
      <c r="HRW19" s="188"/>
      <c r="HRX19" s="188"/>
      <c r="HRY19" s="198"/>
      <c r="HRZ19" s="178"/>
      <c r="HSA19" s="188"/>
      <c r="HSB19" s="188"/>
      <c r="HSC19" s="198"/>
      <c r="HSD19" s="178"/>
      <c r="HSE19" s="188"/>
      <c r="HSF19" s="188"/>
      <c r="HSG19" s="198"/>
      <c r="HSH19" s="178"/>
      <c r="HSI19" s="188"/>
      <c r="HSJ19" s="188"/>
      <c r="HSK19" s="198"/>
      <c r="HSL19" s="178"/>
      <c r="HSM19" s="188"/>
      <c r="HSN19" s="188"/>
      <c r="HSO19" s="198"/>
      <c r="HSP19" s="178"/>
      <c r="HSQ19" s="188"/>
      <c r="HSR19" s="188"/>
      <c r="HSS19" s="198"/>
      <c r="HST19" s="178"/>
      <c r="HSU19" s="188"/>
      <c r="HSV19" s="188"/>
      <c r="HSW19" s="198"/>
      <c r="HSX19" s="178"/>
      <c r="HSY19" s="188"/>
      <c r="HSZ19" s="188"/>
      <c r="HTA19" s="198"/>
      <c r="HTB19" s="178"/>
      <c r="HTC19" s="188"/>
      <c r="HTD19" s="188"/>
      <c r="HTE19" s="198"/>
      <c r="HTF19" s="178"/>
      <c r="HTG19" s="188"/>
      <c r="HTH19" s="188"/>
      <c r="HTI19" s="198"/>
      <c r="HTJ19" s="178"/>
      <c r="HTK19" s="188"/>
      <c r="HTL19" s="188"/>
      <c r="HTM19" s="198"/>
      <c r="HTN19" s="178"/>
      <c r="HTO19" s="188"/>
      <c r="HTP19" s="188"/>
      <c r="HTQ19" s="198"/>
      <c r="HTR19" s="178"/>
      <c r="HTS19" s="188"/>
      <c r="HTT19" s="188"/>
      <c r="HTU19" s="198"/>
      <c r="HTV19" s="178"/>
      <c r="HTW19" s="188"/>
      <c r="HTX19" s="188"/>
      <c r="HTY19" s="198"/>
      <c r="HTZ19" s="178"/>
      <c r="HUA19" s="188"/>
      <c r="HUB19" s="188"/>
      <c r="HUC19" s="198"/>
      <c r="HUD19" s="178"/>
      <c r="HUE19" s="188"/>
      <c r="HUF19" s="188"/>
      <c r="HUG19" s="198"/>
      <c r="HUH19" s="178"/>
      <c r="HUI19" s="188"/>
      <c r="HUJ19" s="188"/>
      <c r="HUK19" s="198"/>
      <c r="HUL19" s="178"/>
      <c r="HUM19" s="188"/>
      <c r="HUN19" s="188"/>
      <c r="HUO19" s="198"/>
      <c r="HUP19" s="178"/>
      <c r="HUQ19" s="188"/>
      <c r="HUR19" s="188"/>
      <c r="HUS19" s="198"/>
      <c r="HUT19" s="178"/>
      <c r="HUU19" s="188"/>
      <c r="HUV19" s="188"/>
      <c r="HUW19" s="198"/>
      <c r="HUX19" s="178"/>
      <c r="HUY19" s="188"/>
      <c r="HUZ19" s="188"/>
      <c r="HVA19" s="198"/>
      <c r="HVB19" s="178"/>
      <c r="HVC19" s="188"/>
      <c r="HVD19" s="188"/>
      <c r="HVE19" s="198"/>
      <c r="HVF19" s="178"/>
      <c r="HVG19" s="188"/>
      <c r="HVH19" s="188"/>
      <c r="HVI19" s="198"/>
      <c r="HVJ19" s="178"/>
      <c r="HVK19" s="188"/>
      <c r="HVL19" s="188"/>
      <c r="HVM19" s="198"/>
      <c r="HVN19" s="178"/>
      <c r="HVO19" s="188"/>
      <c r="HVP19" s="188"/>
      <c r="HVQ19" s="198"/>
      <c r="HVR19" s="178"/>
      <c r="HVS19" s="188"/>
      <c r="HVT19" s="188"/>
      <c r="HVU19" s="198"/>
      <c r="HVV19" s="178"/>
      <c r="HVW19" s="188"/>
      <c r="HVX19" s="188"/>
      <c r="HVY19" s="198"/>
      <c r="HVZ19" s="178"/>
      <c r="HWA19" s="188"/>
      <c r="HWB19" s="188"/>
      <c r="HWC19" s="198"/>
      <c r="HWD19" s="178"/>
      <c r="HWE19" s="188"/>
      <c r="HWF19" s="188"/>
      <c r="HWG19" s="198"/>
      <c r="HWH19" s="178"/>
      <c r="HWI19" s="188"/>
      <c r="HWJ19" s="188"/>
      <c r="HWK19" s="198"/>
      <c r="HWL19" s="178"/>
      <c r="HWM19" s="188"/>
      <c r="HWN19" s="188"/>
      <c r="HWO19" s="198"/>
      <c r="HWP19" s="178"/>
      <c r="HWQ19" s="188"/>
      <c r="HWR19" s="188"/>
      <c r="HWS19" s="198"/>
      <c r="HWT19" s="178"/>
      <c r="HWU19" s="188"/>
      <c r="HWV19" s="188"/>
      <c r="HWW19" s="198"/>
      <c r="HWX19" s="178"/>
      <c r="HWY19" s="188"/>
      <c r="HWZ19" s="188"/>
      <c r="HXA19" s="198"/>
      <c r="HXB19" s="178"/>
      <c r="HXC19" s="188"/>
      <c r="HXD19" s="188"/>
      <c r="HXE19" s="198"/>
      <c r="HXF19" s="178"/>
      <c r="HXG19" s="188"/>
      <c r="HXH19" s="188"/>
      <c r="HXI19" s="198"/>
      <c r="HXJ19" s="178"/>
      <c r="HXK19" s="188"/>
      <c r="HXL19" s="188"/>
      <c r="HXM19" s="198"/>
      <c r="HXN19" s="178"/>
      <c r="HXO19" s="188"/>
      <c r="HXP19" s="188"/>
      <c r="HXQ19" s="198"/>
      <c r="HXR19" s="178"/>
      <c r="HXS19" s="188"/>
      <c r="HXT19" s="188"/>
      <c r="HXU19" s="198"/>
      <c r="HXV19" s="178"/>
      <c r="HXW19" s="188"/>
      <c r="HXX19" s="188"/>
      <c r="HXY19" s="198"/>
      <c r="HXZ19" s="178"/>
      <c r="HYA19" s="188"/>
      <c r="HYB19" s="188"/>
      <c r="HYC19" s="198"/>
      <c r="HYD19" s="178"/>
      <c r="HYE19" s="188"/>
      <c r="HYF19" s="188"/>
      <c r="HYG19" s="198"/>
      <c r="HYH19" s="178"/>
      <c r="HYI19" s="188"/>
      <c r="HYJ19" s="188"/>
      <c r="HYK19" s="198"/>
      <c r="HYL19" s="178"/>
      <c r="HYM19" s="188"/>
      <c r="HYN19" s="188"/>
      <c r="HYO19" s="198"/>
      <c r="HYP19" s="178"/>
      <c r="HYQ19" s="188"/>
      <c r="HYR19" s="188"/>
      <c r="HYS19" s="198"/>
      <c r="HYT19" s="178"/>
      <c r="HYU19" s="188"/>
      <c r="HYV19" s="188"/>
      <c r="HYW19" s="198"/>
      <c r="HYX19" s="178"/>
      <c r="HYY19" s="188"/>
      <c r="HYZ19" s="188"/>
      <c r="HZA19" s="198"/>
      <c r="HZB19" s="178"/>
      <c r="HZC19" s="188"/>
      <c r="HZD19" s="188"/>
      <c r="HZE19" s="198"/>
      <c r="HZF19" s="178"/>
      <c r="HZG19" s="188"/>
      <c r="HZH19" s="188"/>
      <c r="HZI19" s="198"/>
      <c r="HZJ19" s="178"/>
      <c r="HZK19" s="188"/>
      <c r="HZL19" s="188"/>
      <c r="HZM19" s="198"/>
      <c r="HZN19" s="178"/>
      <c r="HZO19" s="188"/>
      <c r="HZP19" s="188"/>
      <c r="HZQ19" s="198"/>
      <c r="HZR19" s="178"/>
      <c r="HZS19" s="188"/>
      <c r="HZT19" s="188"/>
      <c r="HZU19" s="198"/>
      <c r="HZV19" s="178"/>
      <c r="HZW19" s="188"/>
      <c r="HZX19" s="188"/>
      <c r="HZY19" s="198"/>
      <c r="HZZ19" s="178"/>
      <c r="IAA19" s="188"/>
      <c r="IAB19" s="188"/>
      <c r="IAC19" s="198"/>
      <c r="IAD19" s="178"/>
      <c r="IAE19" s="188"/>
      <c r="IAF19" s="188"/>
      <c r="IAG19" s="198"/>
      <c r="IAH19" s="178"/>
      <c r="IAI19" s="188"/>
      <c r="IAJ19" s="188"/>
      <c r="IAK19" s="198"/>
      <c r="IAL19" s="178"/>
      <c r="IAM19" s="188"/>
      <c r="IAN19" s="188"/>
      <c r="IAO19" s="198"/>
      <c r="IAP19" s="178"/>
      <c r="IAQ19" s="188"/>
      <c r="IAR19" s="188"/>
      <c r="IAS19" s="198"/>
      <c r="IAT19" s="178"/>
      <c r="IAU19" s="188"/>
      <c r="IAV19" s="188"/>
      <c r="IAW19" s="198"/>
      <c r="IAX19" s="178"/>
      <c r="IAY19" s="188"/>
      <c r="IAZ19" s="188"/>
      <c r="IBA19" s="198"/>
      <c r="IBB19" s="178"/>
      <c r="IBC19" s="188"/>
      <c r="IBD19" s="188"/>
      <c r="IBE19" s="198"/>
      <c r="IBF19" s="178"/>
      <c r="IBG19" s="188"/>
      <c r="IBH19" s="188"/>
      <c r="IBI19" s="198"/>
      <c r="IBJ19" s="178"/>
      <c r="IBK19" s="188"/>
      <c r="IBL19" s="188"/>
      <c r="IBM19" s="198"/>
      <c r="IBN19" s="178"/>
      <c r="IBO19" s="188"/>
      <c r="IBP19" s="188"/>
      <c r="IBQ19" s="198"/>
      <c r="IBR19" s="178"/>
      <c r="IBS19" s="188"/>
      <c r="IBT19" s="188"/>
      <c r="IBU19" s="198"/>
      <c r="IBV19" s="178"/>
      <c r="IBW19" s="188"/>
      <c r="IBX19" s="188"/>
      <c r="IBY19" s="198"/>
      <c r="IBZ19" s="178"/>
      <c r="ICA19" s="188"/>
      <c r="ICB19" s="188"/>
      <c r="ICC19" s="198"/>
      <c r="ICD19" s="178"/>
      <c r="ICE19" s="188"/>
      <c r="ICF19" s="188"/>
      <c r="ICG19" s="198"/>
      <c r="ICH19" s="178"/>
      <c r="ICI19" s="188"/>
      <c r="ICJ19" s="188"/>
      <c r="ICK19" s="198"/>
      <c r="ICL19" s="178"/>
      <c r="ICM19" s="188"/>
      <c r="ICN19" s="188"/>
      <c r="ICO19" s="198"/>
      <c r="ICP19" s="178"/>
      <c r="ICQ19" s="188"/>
      <c r="ICR19" s="188"/>
      <c r="ICS19" s="198"/>
      <c r="ICT19" s="178"/>
      <c r="ICU19" s="188"/>
      <c r="ICV19" s="188"/>
      <c r="ICW19" s="198"/>
      <c r="ICX19" s="178"/>
      <c r="ICY19" s="188"/>
      <c r="ICZ19" s="188"/>
      <c r="IDA19" s="198"/>
      <c r="IDB19" s="178"/>
      <c r="IDC19" s="188"/>
      <c r="IDD19" s="188"/>
      <c r="IDE19" s="198"/>
      <c r="IDF19" s="178"/>
      <c r="IDG19" s="188"/>
      <c r="IDH19" s="188"/>
      <c r="IDI19" s="198"/>
      <c r="IDJ19" s="178"/>
      <c r="IDK19" s="188"/>
      <c r="IDL19" s="188"/>
      <c r="IDM19" s="198"/>
      <c r="IDN19" s="178"/>
      <c r="IDO19" s="188"/>
      <c r="IDP19" s="188"/>
      <c r="IDQ19" s="198"/>
      <c r="IDR19" s="178"/>
      <c r="IDS19" s="188"/>
      <c r="IDT19" s="188"/>
      <c r="IDU19" s="198"/>
      <c r="IDV19" s="178"/>
      <c r="IDW19" s="188"/>
      <c r="IDX19" s="188"/>
      <c r="IDY19" s="198"/>
      <c r="IDZ19" s="178"/>
      <c r="IEA19" s="188"/>
      <c r="IEB19" s="188"/>
      <c r="IEC19" s="198"/>
      <c r="IED19" s="178"/>
      <c r="IEE19" s="188"/>
      <c r="IEF19" s="188"/>
      <c r="IEG19" s="198"/>
      <c r="IEH19" s="178"/>
      <c r="IEI19" s="188"/>
      <c r="IEJ19" s="188"/>
      <c r="IEK19" s="198"/>
      <c r="IEL19" s="178"/>
      <c r="IEM19" s="188"/>
      <c r="IEN19" s="188"/>
      <c r="IEO19" s="198"/>
      <c r="IEP19" s="178"/>
      <c r="IEQ19" s="188"/>
      <c r="IER19" s="188"/>
      <c r="IES19" s="198"/>
      <c r="IET19" s="178"/>
      <c r="IEU19" s="188"/>
      <c r="IEV19" s="188"/>
      <c r="IEW19" s="198"/>
      <c r="IEX19" s="178"/>
      <c r="IEY19" s="188"/>
      <c r="IEZ19" s="188"/>
      <c r="IFA19" s="198"/>
      <c r="IFB19" s="178"/>
      <c r="IFC19" s="188"/>
      <c r="IFD19" s="188"/>
      <c r="IFE19" s="198"/>
      <c r="IFF19" s="178"/>
      <c r="IFG19" s="188"/>
      <c r="IFH19" s="188"/>
      <c r="IFI19" s="198"/>
      <c r="IFJ19" s="178"/>
      <c r="IFK19" s="188"/>
      <c r="IFL19" s="188"/>
      <c r="IFM19" s="198"/>
      <c r="IFN19" s="178"/>
      <c r="IFO19" s="188"/>
      <c r="IFP19" s="188"/>
      <c r="IFQ19" s="198"/>
      <c r="IFR19" s="178"/>
      <c r="IFS19" s="188"/>
      <c r="IFT19" s="188"/>
      <c r="IFU19" s="198"/>
      <c r="IFV19" s="178"/>
      <c r="IFW19" s="188"/>
      <c r="IFX19" s="188"/>
      <c r="IFY19" s="198"/>
      <c r="IFZ19" s="178"/>
      <c r="IGA19" s="188"/>
      <c r="IGB19" s="188"/>
      <c r="IGC19" s="198"/>
      <c r="IGD19" s="178"/>
      <c r="IGE19" s="188"/>
      <c r="IGF19" s="188"/>
      <c r="IGG19" s="198"/>
      <c r="IGH19" s="178"/>
      <c r="IGI19" s="188"/>
      <c r="IGJ19" s="188"/>
      <c r="IGK19" s="198"/>
      <c r="IGL19" s="178"/>
      <c r="IGM19" s="188"/>
      <c r="IGN19" s="188"/>
      <c r="IGO19" s="198"/>
      <c r="IGP19" s="178"/>
      <c r="IGQ19" s="188"/>
      <c r="IGR19" s="188"/>
      <c r="IGS19" s="198"/>
      <c r="IGT19" s="178"/>
      <c r="IGU19" s="188"/>
      <c r="IGV19" s="188"/>
      <c r="IGW19" s="198"/>
      <c r="IGX19" s="178"/>
      <c r="IGY19" s="188"/>
      <c r="IGZ19" s="188"/>
      <c r="IHA19" s="198"/>
      <c r="IHB19" s="178"/>
      <c r="IHC19" s="188"/>
      <c r="IHD19" s="188"/>
      <c r="IHE19" s="198"/>
      <c r="IHF19" s="178"/>
      <c r="IHG19" s="188"/>
      <c r="IHH19" s="188"/>
      <c r="IHI19" s="198"/>
      <c r="IHJ19" s="178"/>
      <c r="IHK19" s="188"/>
      <c r="IHL19" s="188"/>
      <c r="IHM19" s="198"/>
      <c r="IHN19" s="178"/>
      <c r="IHO19" s="188"/>
      <c r="IHP19" s="188"/>
      <c r="IHQ19" s="198"/>
      <c r="IHR19" s="178"/>
      <c r="IHS19" s="188"/>
      <c r="IHT19" s="188"/>
      <c r="IHU19" s="198"/>
      <c r="IHV19" s="178"/>
      <c r="IHW19" s="188"/>
      <c r="IHX19" s="188"/>
      <c r="IHY19" s="198"/>
      <c r="IHZ19" s="178"/>
      <c r="IIA19" s="188"/>
      <c r="IIB19" s="188"/>
      <c r="IIC19" s="198"/>
      <c r="IID19" s="178"/>
      <c r="IIE19" s="188"/>
      <c r="IIF19" s="188"/>
      <c r="IIG19" s="198"/>
      <c r="IIH19" s="178"/>
      <c r="III19" s="188"/>
      <c r="IIJ19" s="188"/>
      <c r="IIK19" s="198"/>
      <c r="IIL19" s="178"/>
      <c r="IIM19" s="188"/>
      <c r="IIN19" s="188"/>
      <c r="IIO19" s="198"/>
      <c r="IIP19" s="178"/>
      <c r="IIQ19" s="188"/>
      <c r="IIR19" s="188"/>
      <c r="IIS19" s="198"/>
      <c r="IIT19" s="178"/>
      <c r="IIU19" s="188"/>
      <c r="IIV19" s="188"/>
      <c r="IIW19" s="198"/>
      <c r="IIX19" s="178"/>
      <c r="IIY19" s="188"/>
      <c r="IIZ19" s="188"/>
      <c r="IJA19" s="198"/>
      <c r="IJB19" s="178"/>
      <c r="IJC19" s="188"/>
      <c r="IJD19" s="188"/>
      <c r="IJE19" s="198"/>
      <c r="IJF19" s="178"/>
      <c r="IJG19" s="188"/>
      <c r="IJH19" s="188"/>
      <c r="IJI19" s="198"/>
      <c r="IJJ19" s="178"/>
      <c r="IJK19" s="188"/>
      <c r="IJL19" s="188"/>
      <c r="IJM19" s="198"/>
      <c r="IJN19" s="178"/>
      <c r="IJO19" s="188"/>
      <c r="IJP19" s="188"/>
      <c r="IJQ19" s="198"/>
      <c r="IJR19" s="178"/>
      <c r="IJS19" s="188"/>
      <c r="IJT19" s="188"/>
      <c r="IJU19" s="198"/>
      <c r="IJV19" s="178"/>
      <c r="IJW19" s="188"/>
      <c r="IJX19" s="188"/>
      <c r="IJY19" s="198"/>
      <c r="IJZ19" s="178"/>
      <c r="IKA19" s="188"/>
      <c r="IKB19" s="188"/>
      <c r="IKC19" s="198"/>
      <c r="IKD19" s="178"/>
      <c r="IKE19" s="188"/>
      <c r="IKF19" s="188"/>
      <c r="IKG19" s="198"/>
      <c r="IKH19" s="178"/>
      <c r="IKI19" s="188"/>
      <c r="IKJ19" s="188"/>
      <c r="IKK19" s="198"/>
      <c r="IKL19" s="178"/>
      <c r="IKM19" s="188"/>
      <c r="IKN19" s="188"/>
      <c r="IKO19" s="198"/>
      <c r="IKP19" s="178"/>
      <c r="IKQ19" s="188"/>
      <c r="IKR19" s="188"/>
      <c r="IKS19" s="198"/>
      <c r="IKT19" s="178"/>
      <c r="IKU19" s="188"/>
      <c r="IKV19" s="188"/>
      <c r="IKW19" s="198"/>
      <c r="IKX19" s="178"/>
      <c r="IKY19" s="188"/>
      <c r="IKZ19" s="188"/>
      <c r="ILA19" s="198"/>
      <c r="ILB19" s="178"/>
      <c r="ILC19" s="188"/>
      <c r="ILD19" s="188"/>
      <c r="ILE19" s="198"/>
      <c r="ILF19" s="178"/>
      <c r="ILG19" s="188"/>
      <c r="ILH19" s="188"/>
      <c r="ILI19" s="198"/>
      <c r="ILJ19" s="178"/>
      <c r="ILK19" s="188"/>
      <c r="ILL19" s="188"/>
      <c r="ILM19" s="198"/>
      <c r="ILN19" s="178"/>
      <c r="ILO19" s="188"/>
      <c r="ILP19" s="188"/>
      <c r="ILQ19" s="198"/>
      <c r="ILR19" s="178"/>
      <c r="ILS19" s="188"/>
      <c r="ILT19" s="188"/>
      <c r="ILU19" s="198"/>
      <c r="ILV19" s="178"/>
      <c r="ILW19" s="188"/>
      <c r="ILX19" s="188"/>
      <c r="ILY19" s="198"/>
      <c r="ILZ19" s="178"/>
      <c r="IMA19" s="188"/>
      <c r="IMB19" s="188"/>
      <c r="IMC19" s="198"/>
      <c r="IMD19" s="178"/>
      <c r="IME19" s="188"/>
      <c r="IMF19" s="188"/>
      <c r="IMG19" s="198"/>
      <c r="IMH19" s="178"/>
      <c r="IMI19" s="188"/>
      <c r="IMJ19" s="188"/>
      <c r="IMK19" s="198"/>
      <c r="IML19" s="178"/>
      <c r="IMM19" s="188"/>
      <c r="IMN19" s="188"/>
      <c r="IMO19" s="198"/>
      <c r="IMP19" s="178"/>
      <c r="IMQ19" s="188"/>
      <c r="IMR19" s="188"/>
      <c r="IMS19" s="198"/>
      <c r="IMT19" s="178"/>
      <c r="IMU19" s="188"/>
      <c r="IMV19" s="188"/>
      <c r="IMW19" s="198"/>
      <c r="IMX19" s="178"/>
      <c r="IMY19" s="188"/>
      <c r="IMZ19" s="188"/>
      <c r="INA19" s="198"/>
      <c r="INB19" s="178"/>
      <c r="INC19" s="188"/>
      <c r="IND19" s="188"/>
      <c r="INE19" s="198"/>
      <c r="INF19" s="178"/>
      <c r="ING19" s="188"/>
      <c r="INH19" s="188"/>
      <c r="INI19" s="198"/>
      <c r="INJ19" s="178"/>
      <c r="INK19" s="188"/>
      <c r="INL19" s="188"/>
      <c r="INM19" s="198"/>
      <c r="INN19" s="178"/>
      <c r="INO19" s="188"/>
      <c r="INP19" s="188"/>
      <c r="INQ19" s="198"/>
      <c r="INR19" s="178"/>
      <c r="INS19" s="188"/>
      <c r="INT19" s="188"/>
      <c r="INU19" s="198"/>
      <c r="INV19" s="178"/>
      <c r="INW19" s="188"/>
      <c r="INX19" s="188"/>
      <c r="INY19" s="198"/>
      <c r="INZ19" s="178"/>
      <c r="IOA19" s="188"/>
      <c r="IOB19" s="188"/>
      <c r="IOC19" s="198"/>
      <c r="IOD19" s="178"/>
      <c r="IOE19" s="188"/>
      <c r="IOF19" s="188"/>
      <c r="IOG19" s="198"/>
      <c r="IOH19" s="178"/>
      <c r="IOI19" s="188"/>
      <c r="IOJ19" s="188"/>
      <c r="IOK19" s="198"/>
      <c r="IOL19" s="178"/>
      <c r="IOM19" s="188"/>
      <c r="ION19" s="188"/>
      <c r="IOO19" s="198"/>
      <c r="IOP19" s="178"/>
      <c r="IOQ19" s="188"/>
      <c r="IOR19" s="188"/>
      <c r="IOS19" s="198"/>
      <c r="IOT19" s="178"/>
      <c r="IOU19" s="188"/>
      <c r="IOV19" s="188"/>
      <c r="IOW19" s="198"/>
      <c r="IOX19" s="178"/>
      <c r="IOY19" s="188"/>
      <c r="IOZ19" s="188"/>
      <c r="IPA19" s="198"/>
      <c r="IPB19" s="178"/>
      <c r="IPC19" s="188"/>
      <c r="IPD19" s="188"/>
      <c r="IPE19" s="198"/>
      <c r="IPF19" s="178"/>
      <c r="IPG19" s="188"/>
      <c r="IPH19" s="188"/>
      <c r="IPI19" s="198"/>
      <c r="IPJ19" s="178"/>
      <c r="IPK19" s="188"/>
      <c r="IPL19" s="188"/>
      <c r="IPM19" s="198"/>
      <c r="IPN19" s="178"/>
      <c r="IPO19" s="188"/>
      <c r="IPP19" s="188"/>
      <c r="IPQ19" s="198"/>
      <c r="IPR19" s="178"/>
      <c r="IPS19" s="188"/>
      <c r="IPT19" s="188"/>
      <c r="IPU19" s="198"/>
      <c r="IPV19" s="178"/>
      <c r="IPW19" s="188"/>
      <c r="IPX19" s="188"/>
      <c r="IPY19" s="198"/>
      <c r="IPZ19" s="178"/>
      <c r="IQA19" s="188"/>
      <c r="IQB19" s="188"/>
      <c r="IQC19" s="198"/>
      <c r="IQD19" s="178"/>
      <c r="IQE19" s="188"/>
      <c r="IQF19" s="188"/>
      <c r="IQG19" s="198"/>
      <c r="IQH19" s="178"/>
      <c r="IQI19" s="188"/>
      <c r="IQJ19" s="188"/>
      <c r="IQK19" s="198"/>
      <c r="IQL19" s="178"/>
      <c r="IQM19" s="188"/>
      <c r="IQN19" s="188"/>
      <c r="IQO19" s="198"/>
      <c r="IQP19" s="178"/>
      <c r="IQQ19" s="188"/>
      <c r="IQR19" s="188"/>
      <c r="IQS19" s="198"/>
      <c r="IQT19" s="178"/>
      <c r="IQU19" s="188"/>
      <c r="IQV19" s="188"/>
      <c r="IQW19" s="198"/>
      <c r="IQX19" s="178"/>
      <c r="IQY19" s="188"/>
      <c r="IQZ19" s="188"/>
      <c r="IRA19" s="198"/>
      <c r="IRB19" s="178"/>
      <c r="IRC19" s="188"/>
      <c r="IRD19" s="188"/>
      <c r="IRE19" s="198"/>
      <c r="IRF19" s="178"/>
      <c r="IRG19" s="188"/>
      <c r="IRH19" s="188"/>
      <c r="IRI19" s="198"/>
      <c r="IRJ19" s="178"/>
      <c r="IRK19" s="188"/>
      <c r="IRL19" s="188"/>
      <c r="IRM19" s="198"/>
      <c r="IRN19" s="178"/>
      <c r="IRO19" s="188"/>
      <c r="IRP19" s="188"/>
      <c r="IRQ19" s="198"/>
      <c r="IRR19" s="178"/>
      <c r="IRS19" s="188"/>
      <c r="IRT19" s="188"/>
      <c r="IRU19" s="198"/>
      <c r="IRV19" s="178"/>
      <c r="IRW19" s="188"/>
      <c r="IRX19" s="188"/>
      <c r="IRY19" s="198"/>
      <c r="IRZ19" s="178"/>
      <c r="ISA19" s="188"/>
      <c r="ISB19" s="188"/>
      <c r="ISC19" s="198"/>
      <c r="ISD19" s="178"/>
      <c r="ISE19" s="188"/>
      <c r="ISF19" s="188"/>
      <c r="ISG19" s="198"/>
      <c r="ISH19" s="178"/>
      <c r="ISI19" s="188"/>
      <c r="ISJ19" s="188"/>
      <c r="ISK19" s="198"/>
      <c r="ISL19" s="178"/>
      <c r="ISM19" s="188"/>
      <c r="ISN19" s="188"/>
      <c r="ISO19" s="198"/>
      <c r="ISP19" s="178"/>
      <c r="ISQ19" s="188"/>
      <c r="ISR19" s="188"/>
      <c r="ISS19" s="198"/>
      <c r="IST19" s="178"/>
      <c r="ISU19" s="188"/>
      <c r="ISV19" s="188"/>
      <c r="ISW19" s="198"/>
      <c r="ISX19" s="178"/>
      <c r="ISY19" s="188"/>
      <c r="ISZ19" s="188"/>
      <c r="ITA19" s="198"/>
      <c r="ITB19" s="178"/>
      <c r="ITC19" s="188"/>
      <c r="ITD19" s="188"/>
      <c r="ITE19" s="198"/>
      <c r="ITF19" s="178"/>
      <c r="ITG19" s="188"/>
      <c r="ITH19" s="188"/>
      <c r="ITI19" s="198"/>
      <c r="ITJ19" s="178"/>
      <c r="ITK19" s="188"/>
      <c r="ITL19" s="188"/>
      <c r="ITM19" s="198"/>
      <c r="ITN19" s="178"/>
      <c r="ITO19" s="188"/>
      <c r="ITP19" s="188"/>
      <c r="ITQ19" s="198"/>
      <c r="ITR19" s="178"/>
      <c r="ITS19" s="188"/>
      <c r="ITT19" s="188"/>
      <c r="ITU19" s="198"/>
      <c r="ITV19" s="178"/>
      <c r="ITW19" s="188"/>
      <c r="ITX19" s="188"/>
      <c r="ITY19" s="198"/>
      <c r="ITZ19" s="178"/>
      <c r="IUA19" s="188"/>
      <c r="IUB19" s="188"/>
      <c r="IUC19" s="198"/>
      <c r="IUD19" s="178"/>
      <c r="IUE19" s="188"/>
      <c r="IUF19" s="188"/>
      <c r="IUG19" s="198"/>
      <c r="IUH19" s="178"/>
      <c r="IUI19" s="188"/>
      <c r="IUJ19" s="188"/>
      <c r="IUK19" s="198"/>
      <c r="IUL19" s="178"/>
      <c r="IUM19" s="188"/>
      <c r="IUN19" s="188"/>
      <c r="IUO19" s="198"/>
      <c r="IUP19" s="178"/>
      <c r="IUQ19" s="188"/>
      <c r="IUR19" s="188"/>
      <c r="IUS19" s="198"/>
      <c r="IUT19" s="178"/>
      <c r="IUU19" s="188"/>
      <c r="IUV19" s="188"/>
      <c r="IUW19" s="198"/>
      <c r="IUX19" s="178"/>
      <c r="IUY19" s="188"/>
      <c r="IUZ19" s="188"/>
      <c r="IVA19" s="198"/>
      <c r="IVB19" s="178"/>
      <c r="IVC19" s="188"/>
      <c r="IVD19" s="188"/>
      <c r="IVE19" s="198"/>
      <c r="IVF19" s="178"/>
      <c r="IVG19" s="188"/>
      <c r="IVH19" s="188"/>
      <c r="IVI19" s="198"/>
      <c r="IVJ19" s="178"/>
      <c r="IVK19" s="188"/>
      <c r="IVL19" s="188"/>
      <c r="IVM19" s="198"/>
      <c r="IVN19" s="178"/>
      <c r="IVO19" s="188"/>
      <c r="IVP19" s="188"/>
      <c r="IVQ19" s="198"/>
      <c r="IVR19" s="178"/>
      <c r="IVS19" s="188"/>
      <c r="IVT19" s="188"/>
      <c r="IVU19" s="198"/>
      <c r="IVV19" s="178"/>
      <c r="IVW19" s="188"/>
      <c r="IVX19" s="188"/>
      <c r="IVY19" s="198"/>
      <c r="IVZ19" s="178"/>
      <c r="IWA19" s="188"/>
      <c r="IWB19" s="188"/>
      <c r="IWC19" s="198"/>
      <c r="IWD19" s="178"/>
      <c r="IWE19" s="188"/>
      <c r="IWF19" s="188"/>
      <c r="IWG19" s="198"/>
      <c r="IWH19" s="178"/>
      <c r="IWI19" s="188"/>
      <c r="IWJ19" s="188"/>
      <c r="IWK19" s="198"/>
      <c r="IWL19" s="178"/>
      <c r="IWM19" s="188"/>
      <c r="IWN19" s="188"/>
      <c r="IWO19" s="198"/>
      <c r="IWP19" s="178"/>
      <c r="IWQ19" s="188"/>
      <c r="IWR19" s="188"/>
      <c r="IWS19" s="198"/>
      <c r="IWT19" s="178"/>
      <c r="IWU19" s="188"/>
      <c r="IWV19" s="188"/>
      <c r="IWW19" s="198"/>
      <c r="IWX19" s="178"/>
      <c r="IWY19" s="188"/>
      <c r="IWZ19" s="188"/>
      <c r="IXA19" s="198"/>
      <c r="IXB19" s="178"/>
      <c r="IXC19" s="188"/>
      <c r="IXD19" s="188"/>
      <c r="IXE19" s="198"/>
      <c r="IXF19" s="178"/>
      <c r="IXG19" s="188"/>
      <c r="IXH19" s="188"/>
      <c r="IXI19" s="198"/>
      <c r="IXJ19" s="178"/>
      <c r="IXK19" s="188"/>
      <c r="IXL19" s="188"/>
      <c r="IXM19" s="198"/>
      <c r="IXN19" s="178"/>
      <c r="IXO19" s="188"/>
      <c r="IXP19" s="188"/>
      <c r="IXQ19" s="198"/>
      <c r="IXR19" s="178"/>
      <c r="IXS19" s="188"/>
      <c r="IXT19" s="188"/>
      <c r="IXU19" s="198"/>
      <c r="IXV19" s="178"/>
      <c r="IXW19" s="188"/>
      <c r="IXX19" s="188"/>
      <c r="IXY19" s="198"/>
      <c r="IXZ19" s="178"/>
      <c r="IYA19" s="188"/>
      <c r="IYB19" s="188"/>
      <c r="IYC19" s="198"/>
      <c r="IYD19" s="178"/>
      <c r="IYE19" s="188"/>
      <c r="IYF19" s="188"/>
      <c r="IYG19" s="198"/>
      <c r="IYH19" s="178"/>
      <c r="IYI19" s="188"/>
      <c r="IYJ19" s="188"/>
      <c r="IYK19" s="198"/>
      <c r="IYL19" s="178"/>
      <c r="IYM19" s="188"/>
      <c r="IYN19" s="188"/>
      <c r="IYO19" s="198"/>
      <c r="IYP19" s="178"/>
      <c r="IYQ19" s="188"/>
      <c r="IYR19" s="188"/>
      <c r="IYS19" s="198"/>
      <c r="IYT19" s="178"/>
      <c r="IYU19" s="188"/>
      <c r="IYV19" s="188"/>
      <c r="IYW19" s="198"/>
      <c r="IYX19" s="178"/>
      <c r="IYY19" s="188"/>
      <c r="IYZ19" s="188"/>
      <c r="IZA19" s="198"/>
      <c r="IZB19" s="178"/>
      <c r="IZC19" s="188"/>
      <c r="IZD19" s="188"/>
      <c r="IZE19" s="198"/>
      <c r="IZF19" s="178"/>
      <c r="IZG19" s="188"/>
      <c r="IZH19" s="188"/>
      <c r="IZI19" s="198"/>
      <c r="IZJ19" s="178"/>
      <c r="IZK19" s="188"/>
      <c r="IZL19" s="188"/>
      <c r="IZM19" s="198"/>
      <c r="IZN19" s="178"/>
      <c r="IZO19" s="188"/>
      <c r="IZP19" s="188"/>
      <c r="IZQ19" s="198"/>
      <c r="IZR19" s="178"/>
      <c r="IZS19" s="188"/>
      <c r="IZT19" s="188"/>
      <c r="IZU19" s="198"/>
      <c r="IZV19" s="178"/>
      <c r="IZW19" s="188"/>
      <c r="IZX19" s="188"/>
      <c r="IZY19" s="198"/>
      <c r="IZZ19" s="178"/>
      <c r="JAA19" s="188"/>
      <c r="JAB19" s="188"/>
      <c r="JAC19" s="198"/>
      <c r="JAD19" s="178"/>
      <c r="JAE19" s="188"/>
      <c r="JAF19" s="188"/>
      <c r="JAG19" s="198"/>
      <c r="JAH19" s="178"/>
      <c r="JAI19" s="188"/>
      <c r="JAJ19" s="188"/>
      <c r="JAK19" s="198"/>
      <c r="JAL19" s="178"/>
      <c r="JAM19" s="188"/>
      <c r="JAN19" s="188"/>
      <c r="JAO19" s="198"/>
      <c r="JAP19" s="178"/>
      <c r="JAQ19" s="188"/>
      <c r="JAR19" s="188"/>
      <c r="JAS19" s="198"/>
      <c r="JAT19" s="178"/>
      <c r="JAU19" s="188"/>
      <c r="JAV19" s="188"/>
      <c r="JAW19" s="198"/>
      <c r="JAX19" s="178"/>
      <c r="JAY19" s="188"/>
      <c r="JAZ19" s="188"/>
      <c r="JBA19" s="198"/>
      <c r="JBB19" s="178"/>
      <c r="JBC19" s="188"/>
      <c r="JBD19" s="188"/>
      <c r="JBE19" s="198"/>
      <c r="JBF19" s="178"/>
      <c r="JBG19" s="188"/>
      <c r="JBH19" s="188"/>
      <c r="JBI19" s="198"/>
      <c r="JBJ19" s="178"/>
      <c r="JBK19" s="188"/>
      <c r="JBL19" s="188"/>
      <c r="JBM19" s="198"/>
      <c r="JBN19" s="178"/>
      <c r="JBO19" s="188"/>
      <c r="JBP19" s="188"/>
      <c r="JBQ19" s="198"/>
      <c r="JBR19" s="178"/>
      <c r="JBS19" s="188"/>
      <c r="JBT19" s="188"/>
      <c r="JBU19" s="198"/>
      <c r="JBV19" s="178"/>
      <c r="JBW19" s="188"/>
      <c r="JBX19" s="188"/>
      <c r="JBY19" s="198"/>
      <c r="JBZ19" s="178"/>
      <c r="JCA19" s="188"/>
      <c r="JCB19" s="188"/>
      <c r="JCC19" s="198"/>
      <c r="JCD19" s="178"/>
      <c r="JCE19" s="188"/>
      <c r="JCF19" s="188"/>
      <c r="JCG19" s="198"/>
      <c r="JCH19" s="178"/>
      <c r="JCI19" s="188"/>
      <c r="JCJ19" s="188"/>
      <c r="JCK19" s="198"/>
      <c r="JCL19" s="178"/>
      <c r="JCM19" s="188"/>
      <c r="JCN19" s="188"/>
      <c r="JCO19" s="198"/>
      <c r="JCP19" s="178"/>
      <c r="JCQ19" s="188"/>
      <c r="JCR19" s="188"/>
      <c r="JCS19" s="198"/>
      <c r="JCT19" s="178"/>
      <c r="JCU19" s="188"/>
      <c r="JCV19" s="188"/>
      <c r="JCW19" s="198"/>
      <c r="JCX19" s="178"/>
      <c r="JCY19" s="188"/>
      <c r="JCZ19" s="188"/>
      <c r="JDA19" s="198"/>
      <c r="JDB19" s="178"/>
      <c r="JDC19" s="188"/>
      <c r="JDD19" s="188"/>
      <c r="JDE19" s="198"/>
      <c r="JDF19" s="178"/>
      <c r="JDG19" s="188"/>
      <c r="JDH19" s="188"/>
      <c r="JDI19" s="198"/>
      <c r="JDJ19" s="178"/>
      <c r="JDK19" s="188"/>
      <c r="JDL19" s="188"/>
      <c r="JDM19" s="198"/>
      <c r="JDN19" s="178"/>
      <c r="JDO19" s="188"/>
      <c r="JDP19" s="188"/>
      <c r="JDQ19" s="198"/>
      <c r="JDR19" s="178"/>
      <c r="JDS19" s="188"/>
      <c r="JDT19" s="188"/>
      <c r="JDU19" s="198"/>
      <c r="JDV19" s="178"/>
      <c r="JDW19" s="188"/>
      <c r="JDX19" s="188"/>
      <c r="JDY19" s="198"/>
      <c r="JDZ19" s="178"/>
      <c r="JEA19" s="188"/>
      <c r="JEB19" s="188"/>
      <c r="JEC19" s="198"/>
      <c r="JED19" s="178"/>
      <c r="JEE19" s="188"/>
      <c r="JEF19" s="188"/>
      <c r="JEG19" s="198"/>
      <c r="JEH19" s="178"/>
      <c r="JEI19" s="188"/>
      <c r="JEJ19" s="188"/>
      <c r="JEK19" s="198"/>
      <c r="JEL19" s="178"/>
      <c r="JEM19" s="188"/>
      <c r="JEN19" s="188"/>
      <c r="JEO19" s="198"/>
      <c r="JEP19" s="178"/>
      <c r="JEQ19" s="188"/>
      <c r="JER19" s="188"/>
      <c r="JES19" s="198"/>
      <c r="JET19" s="178"/>
      <c r="JEU19" s="188"/>
      <c r="JEV19" s="188"/>
      <c r="JEW19" s="198"/>
      <c r="JEX19" s="178"/>
      <c r="JEY19" s="188"/>
      <c r="JEZ19" s="188"/>
      <c r="JFA19" s="198"/>
      <c r="JFB19" s="178"/>
      <c r="JFC19" s="188"/>
      <c r="JFD19" s="188"/>
      <c r="JFE19" s="198"/>
      <c r="JFF19" s="178"/>
      <c r="JFG19" s="188"/>
      <c r="JFH19" s="188"/>
      <c r="JFI19" s="198"/>
      <c r="JFJ19" s="178"/>
      <c r="JFK19" s="188"/>
      <c r="JFL19" s="188"/>
      <c r="JFM19" s="198"/>
      <c r="JFN19" s="178"/>
      <c r="JFO19" s="188"/>
      <c r="JFP19" s="188"/>
      <c r="JFQ19" s="198"/>
      <c r="JFR19" s="178"/>
      <c r="JFS19" s="188"/>
      <c r="JFT19" s="188"/>
      <c r="JFU19" s="198"/>
      <c r="JFV19" s="178"/>
      <c r="JFW19" s="188"/>
      <c r="JFX19" s="188"/>
      <c r="JFY19" s="198"/>
      <c r="JFZ19" s="178"/>
      <c r="JGA19" s="188"/>
      <c r="JGB19" s="188"/>
      <c r="JGC19" s="198"/>
      <c r="JGD19" s="178"/>
      <c r="JGE19" s="188"/>
      <c r="JGF19" s="188"/>
      <c r="JGG19" s="198"/>
      <c r="JGH19" s="178"/>
      <c r="JGI19" s="188"/>
      <c r="JGJ19" s="188"/>
      <c r="JGK19" s="198"/>
      <c r="JGL19" s="178"/>
      <c r="JGM19" s="188"/>
      <c r="JGN19" s="188"/>
      <c r="JGO19" s="198"/>
      <c r="JGP19" s="178"/>
      <c r="JGQ19" s="188"/>
      <c r="JGR19" s="188"/>
      <c r="JGS19" s="198"/>
      <c r="JGT19" s="178"/>
      <c r="JGU19" s="188"/>
      <c r="JGV19" s="188"/>
      <c r="JGW19" s="198"/>
      <c r="JGX19" s="178"/>
      <c r="JGY19" s="188"/>
      <c r="JGZ19" s="188"/>
      <c r="JHA19" s="198"/>
      <c r="JHB19" s="178"/>
      <c r="JHC19" s="188"/>
      <c r="JHD19" s="188"/>
      <c r="JHE19" s="198"/>
      <c r="JHF19" s="178"/>
      <c r="JHG19" s="188"/>
      <c r="JHH19" s="188"/>
      <c r="JHI19" s="198"/>
      <c r="JHJ19" s="178"/>
      <c r="JHK19" s="188"/>
      <c r="JHL19" s="188"/>
      <c r="JHM19" s="198"/>
      <c r="JHN19" s="178"/>
      <c r="JHO19" s="188"/>
      <c r="JHP19" s="188"/>
      <c r="JHQ19" s="198"/>
      <c r="JHR19" s="178"/>
      <c r="JHS19" s="188"/>
      <c r="JHT19" s="188"/>
      <c r="JHU19" s="198"/>
      <c r="JHV19" s="178"/>
      <c r="JHW19" s="188"/>
      <c r="JHX19" s="188"/>
      <c r="JHY19" s="198"/>
      <c r="JHZ19" s="178"/>
      <c r="JIA19" s="188"/>
      <c r="JIB19" s="188"/>
      <c r="JIC19" s="198"/>
      <c r="JID19" s="178"/>
      <c r="JIE19" s="188"/>
      <c r="JIF19" s="188"/>
      <c r="JIG19" s="198"/>
      <c r="JIH19" s="178"/>
      <c r="JII19" s="188"/>
      <c r="JIJ19" s="188"/>
      <c r="JIK19" s="198"/>
      <c r="JIL19" s="178"/>
      <c r="JIM19" s="188"/>
      <c r="JIN19" s="188"/>
      <c r="JIO19" s="198"/>
      <c r="JIP19" s="178"/>
      <c r="JIQ19" s="188"/>
      <c r="JIR19" s="188"/>
      <c r="JIS19" s="198"/>
      <c r="JIT19" s="178"/>
      <c r="JIU19" s="188"/>
      <c r="JIV19" s="188"/>
      <c r="JIW19" s="198"/>
      <c r="JIX19" s="178"/>
      <c r="JIY19" s="188"/>
      <c r="JIZ19" s="188"/>
      <c r="JJA19" s="198"/>
      <c r="JJB19" s="178"/>
      <c r="JJC19" s="188"/>
      <c r="JJD19" s="188"/>
      <c r="JJE19" s="198"/>
      <c r="JJF19" s="178"/>
      <c r="JJG19" s="188"/>
      <c r="JJH19" s="188"/>
      <c r="JJI19" s="198"/>
      <c r="JJJ19" s="178"/>
      <c r="JJK19" s="188"/>
      <c r="JJL19" s="188"/>
      <c r="JJM19" s="198"/>
      <c r="JJN19" s="178"/>
      <c r="JJO19" s="188"/>
      <c r="JJP19" s="188"/>
      <c r="JJQ19" s="198"/>
      <c r="JJR19" s="178"/>
      <c r="JJS19" s="188"/>
      <c r="JJT19" s="188"/>
      <c r="JJU19" s="198"/>
      <c r="JJV19" s="178"/>
      <c r="JJW19" s="188"/>
      <c r="JJX19" s="188"/>
      <c r="JJY19" s="198"/>
      <c r="JJZ19" s="178"/>
      <c r="JKA19" s="188"/>
      <c r="JKB19" s="188"/>
      <c r="JKC19" s="198"/>
      <c r="JKD19" s="178"/>
      <c r="JKE19" s="188"/>
      <c r="JKF19" s="188"/>
      <c r="JKG19" s="198"/>
      <c r="JKH19" s="178"/>
      <c r="JKI19" s="188"/>
      <c r="JKJ19" s="188"/>
      <c r="JKK19" s="198"/>
      <c r="JKL19" s="178"/>
      <c r="JKM19" s="188"/>
      <c r="JKN19" s="188"/>
      <c r="JKO19" s="198"/>
      <c r="JKP19" s="178"/>
      <c r="JKQ19" s="188"/>
      <c r="JKR19" s="188"/>
      <c r="JKS19" s="198"/>
      <c r="JKT19" s="178"/>
      <c r="JKU19" s="188"/>
      <c r="JKV19" s="188"/>
      <c r="JKW19" s="198"/>
      <c r="JKX19" s="178"/>
      <c r="JKY19" s="188"/>
      <c r="JKZ19" s="188"/>
      <c r="JLA19" s="198"/>
      <c r="JLB19" s="178"/>
      <c r="JLC19" s="188"/>
      <c r="JLD19" s="188"/>
      <c r="JLE19" s="198"/>
      <c r="JLF19" s="178"/>
      <c r="JLG19" s="188"/>
      <c r="JLH19" s="188"/>
      <c r="JLI19" s="198"/>
      <c r="JLJ19" s="178"/>
      <c r="JLK19" s="188"/>
      <c r="JLL19" s="188"/>
      <c r="JLM19" s="198"/>
      <c r="JLN19" s="178"/>
      <c r="JLO19" s="188"/>
      <c r="JLP19" s="188"/>
      <c r="JLQ19" s="198"/>
      <c r="JLR19" s="178"/>
      <c r="JLS19" s="188"/>
      <c r="JLT19" s="188"/>
      <c r="JLU19" s="198"/>
      <c r="JLV19" s="178"/>
      <c r="JLW19" s="188"/>
      <c r="JLX19" s="188"/>
      <c r="JLY19" s="198"/>
      <c r="JLZ19" s="178"/>
      <c r="JMA19" s="188"/>
      <c r="JMB19" s="188"/>
      <c r="JMC19" s="198"/>
      <c r="JMD19" s="178"/>
      <c r="JME19" s="188"/>
      <c r="JMF19" s="188"/>
      <c r="JMG19" s="198"/>
      <c r="JMH19" s="178"/>
      <c r="JMI19" s="188"/>
      <c r="JMJ19" s="188"/>
      <c r="JMK19" s="198"/>
      <c r="JML19" s="178"/>
      <c r="JMM19" s="188"/>
      <c r="JMN19" s="188"/>
      <c r="JMO19" s="198"/>
      <c r="JMP19" s="178"/>
      <c r="JMQ19" s="188"/>
      <c r="JMR19" s="188"/>
      <c r="JMS19" s="198"/>
      <c r="JMT19" s="178"/>
      <c r="JMU19" s="188"/>
      <c r="JMV19" s="188"/>
      <c r="JMW19" s="198"/>
      <c r="JMX19" s="178"/>
      <c r="JMY19" s="188"/>
      <c r="JMZ19" s="188"/>
      <c r="JNA19" s="198"/>
      <c r="JNB19" s="178"/>
      <c r="JNC19" s="188"/>
      <c r="JND19" s="188"/>
      <c r="JNE19" s="198"/>
      <c r="JNF19" s="178"/>
      <c r="JNG19" s="188"/>
      <c r="JNH19" s="188"/>
      <c r="JNI19" s="198"/>
      <c r="JNJ19" s="178"/>
      <c r="JNK19" s="188"/>
      <c r="JNL19" s="188"/>
      <c r="JNM19" s="198"/>
      <c r="JNN19" s="178"/>
      <c r="JNO19" s="188"/>
      <c r="JNP19" s="188"/>
      <c r="JNQ19" s="198"/>
      <c r="JNR19" s="178"/>
      <c r="JNS19" s="188"/>
      <c r="JNT19" s="188"/>
      <c r="JNU19" s="198"/>
      <c r="JNV19" s="178"/>
      <c r="JNW19" s="188"/>
      <c r="JNX19" s="188"/>
      <c r="JNY19" s="198"/>
      <c r="JNZ19" s="178"/>
      <c r="JOA19" s="188"/>
      <c r="JOB19" s="188"/>
      <c r="JOC19" s="198"/>
      <c r="JOD19" s="178"/>
      <c r="JOE19" s="188"/>
      <c r="JOF19" s="188"/>
      <c r="JOG19" s="198"/>
      <c r="JOH19" s="178"/>
      <c r="JOI19" s="188"/>
      <c r="JOJ19" s="188"/>
      <c r="JOK19" s="198"/>
      <c r="JOL19" s="178"/>
      <c r="JOM19" s="188"/>
      <c r="JON19" s="188"/>
      <c r="JOO19" s="198"/>
      <c r="JOP19" s="178"/>
      <c r="JOQ19" s="188"/>
      <c r="JOR19" s="188"/>
      <c r="JOS19" s="198"/>
      <c r="JOT19" s="178"/>
      <c r="JOU19" s="188"/>
      <c r="JOV19" s="188"/>
      <c r="JOW19" s="198"/>
      <c r="JOX19" s="178"/>
      <c r="JOY19" s="188"/>
      <c r="JOZ19" s="188"/>
      <c r="JPA19" s="198"/>
      <c r="JPB19" s="178"/>
      <c r="JPC19" s="188"/>
      <c r="JPD19" s="188"/>
      <c r="JPE19" s="198"/>
      <c r="JPF19" s="178"/>
      <c r="JPG19" s="188"/>
      <c r="JPH19" s="188"/>
      <c r="JPI19" s="198"/>
      <c r="JPJ19" s="178"/>
      <c r="JPK19" s="188"/>
      <c r="JPL19" s="188"/>
      <c r="JPM19" s="198"/>
      <c r="JPN19" s="178"/>
      <c r="JPO19" s="188"/>
      <c r="JPP19" s="188"/>
      <c r="JPQ19" s="198"/>
      <c r="JPR19" s="178"/>
      <c r="JPS19" s="188"/>
      <c r="JPT19" s="188"/>
      <c r="JPU19" s="198"/>
      <c r="JPV19" s="178"/>
      <c r="JPW19" s="188"/>
      <c r="JPX19" s="188"/>
      <c r="JPY19" s="198"/>
      <c r="JPZ19" s="178"/>
      <c r="JQA19" s="188"/>
      <c r="JQB19" s="188"/>
      <c r="JQC19" s="198"/>
      <c r="JQD19" s="178"/>
      <c r="JQE19" s="188"/>
      <c r="JQF19" s="188"/>
      <c r="JQG19" s="198"/>
      <c r="JQH19" s="178"/>
      <c r="JQI19" s="188"/>
      <c r="JQJ19" s="188"/>
      <c r="JQK19" s="198"/>
      <c r="JQL19" s="178"/>
      <c r="JQM19" s="188"/>
      <c r="JQN19" s="188"/>
      <c r="JQO19" s="198"/>
      <c r="JQP19" s="178"/>
      <c r="JQQ19" s="188"/>
      <c r="JQR19" s="188"/>
      <c r="JQS19" s="198"/>
      <c r="JQT19" s="178"/>
      <c r="JQU19" s="188"/>
      <c r="JQV19" s="188"/>
      <c r="JQW19" s="198"/>
      <c r="JQX19" s="178"/>
      <c r="JQY19" s="188"/>
      <c r="JQZ19" s="188"/>
      <c r="JRA19" s="198"/>
      <c r="JRB19" s="178"/>
      <c r="JRC19" s="188"/>
      <c r="JRD19" s="188"/>
      <c r="JRE19" s="198"/>
      <c r="JRF19" s="178"/>
      <c r="JRG19" s="188"/>
      <c r="JRH19" s="188"/>
      <c r="JRI19" s="198"/>
      <c r="JRJ19" s="178"/>
      <c r="JRK19" s="188"/>
      <c r="JRL19" s="188"/>
      <c r="JRM19" s="198"/>
      <c r="JRN19" s="178"/>
      <c r="JRO19" s="188"/>
      <c r="JRP19" s="188"/>
      <c r="JRQ19" s="198"/>
      <c r="JRR19" s="178"/>
      <c r="JRS19" s="188"/>
      <c r="JRT19" s="188"/>
      <c r="JRU19" s="198"/>
      <c r="JRV19" s="178"/>
      <c r="JRW19" s="188"/>
      <c r="JRX19" s="188"/>
      <c r="JRY19" s="198"/>
      <c r="JRZ19" s="178"/>
      <c r="JSA19" s="188"/>
      <c r="JSB19" s="188"/>
      <c r="JSC19" s="198"/>
      <c r="JSD19" s="178"/>
      <c r="JSE19" s="188"/>
      <c r="JSF19" s="188"/>
      <c r="JSG19" s="198"/>
      <c r="JSH19" s="178"/>
      <c r="JSI19" s="188"/>
      <c r="JSJ19" s="188"/>
      <c r="JSK19" s="198"/>
      <c r="JSL19" s="178"/>
      <c r="JSM19" s="188"/>
      <c r="JSN19" s="188"/>
      <c r="JSO19" s="198"/>
      <c r="JSP19" s="178"/>
      <c r="JSQ19" s="188"/>
      <c r="JSR19" s="188"/>
      <c r="JSS19" s="198"/>
      <c r="JST19" s="178"/>
      <c r="JSU19" s="188"/>
      <c r="JSV19" s="188"/>
      <c r="JSW19" s="198"/>
      <c r="JSX19" s="178"/>
      <c r="JSY19" s="188"/>
      <c r="JSZ19" s="188"/>
      <c r="JTA19" s="198"/>
      <c r="JTB19" s="178"/>
      <c r="JTC19" s="188"/>
      <c r="JTD19" s="188"/>
      <c r="JTE19" s="198"/>
      <c r="JTF19" s="178"/>
      <c r="JTG19" s="188"/>
      <c r="JTH19" s="188"/>
      <c r="JTI19" s="198"/>
      <c r="JTJ19" s="178"/>
      <c r="JTK19" s="188"/>
      <c r="JTL19" s="188"/>
      <c r="JTM19" s="198"/>
      <c r="JTN19" s="178"/>
      <c r="JTO19" s="188"/>
      <c r="JTP19" s="188"/>
      <c r="JTQ19" s="198"/>
      <c r="JTR19" s="178"/>
      <c r="JTS19" s="188"/>
      <c r="JTT19" s="188"/>
      <c r="JTU19" s="198"/>
      <c r="JTV19" s="178"/>
      <c r="JTW19" s="188"/>
      <c r="JTX19" s="188"/>
      <c r="JTY19" s="198"/>
      <c r="JTZ19" s="178"/>
      <c r="JUA19" s="188"/>
      <c r="JUB19" s="188"/>
      <c r="JUC19" s="198"/>
      <c r="JUD19" s="178"/>
      <c r="JUE19" s="188"/>
      <c r="JUF19" s="188"/>
      <c r="JUG19" s="198"/>
      <c r="JUH19" s="178"/>
      <c r="JUI19" s="188"/>
      <c r="JUJ19" s="188"/>
      <c r="JUK19" s="198"/>
      <c r="JUL19" s="178"/>
      <c r="JUM19" s="188"/>
      <c r="JUN19" s="188"/>
      <c r="JUO19" s="198"/>
      <c r="JUP19" s="178"/>
      <c r="JUQ19" s="188"/>
      <c r="JUR19" s="188"/>
      <c r="JUS19" s="198"/>
      <c r="JUT19" s="178"/>
      <c r="JUU19" s="188"/>
      <c r="JUV19" s="188"/>
      <c r="JUW19" s="198"/>
      <c r="JUX19" s="178"/>
      <c r="JUY19" s="188"/>
      <c r="JUZ19" s="188"/>
      <c r="JVA19" s="198"/>
      <c r="JVB19" s="178"/>
      <c r="JVC19" s="188"/>
      <c r="JVD19" s="188"/>
      <c r="JVE19" s="198"/>
      <c r="JVF19" s="178"/>
      <c r="JVG19" s="188"/>
      <c r="JVH19" s="188"/>
      <c r="JVI19" s="198"/>
      <c r="JVJ19" s="178"/>
      <c r="JVK19" s="188"/>
      <c r="JVL19" s="188"/>
      <c r="JVM19" s="198"/>
      <c r="JVN19" s="178"/>
      <c r="JVO19" s="188"/>
      <c r="JVP19" s="188"/>
      <c r="JVQ19" s="198"/>
      <c r="JVR19" s="178"/>
      <c r="JVS19" s="188"/>
      <c r="JVT19" s="188"/>
      <c r="JVU19" s="198"/>
      <c r="JVV19" s="178"/>
      <c r="JVW19" s="188"/>
      <c r="JVX19" s="188"/>
      <c r="JVY19" s="198"/>
      <c r="JVZ19" s="178"/>
      <c r="JWA19" s="188"/>
      <c r="JWB19" s="188"/>
      <c r="JWC19" s="198"/>
      <c r="JWD19" s="178"/>
      <c r="JWE19" s="188"/>
      <c r="JWF19" s="188"/>
      <c r="JWG19" s="198"/>
      <c r="JWH19" s="178"/>
      <c r="JWI19" s="188"/>
      <c r="JWJ19" s="188"/>
      <c r="JWK19" s="198"/>
      <c r="JWL19" s="178"/>
      <c r="JWM19" s="188"/>
      <c r="JWN19" s="188"/>
      <c r="JWO19" s="198"/>
      <c r="JWP19" s="178"/>
      <c r="JWQ19" s="188"/>
      <c r="JWR19" s="188"/>
      <c r="JWS19" s="198"/>
      <c r="JWT19" s="178"/>
      <c r="JWU19" s="188"/>
      <c r="JWV19" s="188"/>
      <c r="JWW19" s="198"/>
      <c r="JWX19" s="178"/>
      <c r="JWY19" s="188"/>
      <c r="JWZ19" s="188"/>
      <c r="JXA19" s="198"/>
      <c r="JXB19" s="178"/>
      <c r="JXC19" s="188"/>
      <c r="JXD19" s="188"/>
      <c r="JXE19" s="198"/>
      <c r="JXF19" s="178"/>
      <c r="JXG19" s="188"/>
      <c r="JXH19" s="188"/>
      <c r="JXI19" s="198"/>
      <c r="JXJ19" s="178"/>
      <c r="JXK19" s="188"/>
      <c r="JXL19" s="188"/>
      <c r="JXM19" s="198"/>
      <c r="JXN19" s="178"/>
      <c r="JXO19" s="188"/>
      <c r="JXP19" s="188"/>
      <c r="JXQ19" s="198"/>
      <c r="JXR19" s="178"/>
      <c r="JXS19" s="188"/>
      <c r="JXT19" s="188"/>
      <c r="JXU19" s="198"/>
      <c r="JXV19" s="178"/>
      <c r="JXW19" s="188"/>
      <c r="JXX19" s="188"/>
      <c r="JXY19" s="198"/>
      <c r="JXZ19" s="178"/>
      <c r="JYA19" s="188"/>
      <c r="JYB19" s="188"/>
      <c r="JYC19" s="198"/>
      <c r="JYD19" s="178"/>
      <c r="JYE19" s="188"/>
      <c r="JYF19" s="188"/>
      <c r="JYG19" s="198"/>
      <c r="JYH19" s="178"/>
      <c r="JYI19" s="188"/>
      <c r="JYJ19" s="188"/>
      <c r="JYK19" s="198"/>
      <c r="JYL19" s="178"/>
      <c r="JYM19" s="188"/>
      <c r="JYN19" s="188"/>
      <c r="JYO19" s="198"/>
      <c r="JYP19" s="178"/>
      <c r="JYQ19" s="188"/>
      <c r="JYR19" s="188"/>
      <c r="JYS19" s="198"/>
      <c r="JYT19" s="178"/>
      <c r="JYU19" s="188"/>
      <c r="JYV19" s="188"/>
      <c r="JYW19" s="198"/>
      <c r="JYX19" s="178"/>
      <c r="JYY19" s="188"/>
      <c r="JYZ19" s="188"/>
      <c r="JZA19" s="198"/>
      <c r="JZB19" s="178"/>
      <c r="JZC19" s="188"/>
      <c r="JZD19" s="188"/>
      <c r="JZE19" s="198"/>
      <c r="JZF19" s="178"/>
      <c r="JZG19" s="188"/>
      <c r="JZH19" s="188"/>
      <c r="JZI19" s="198"/>
      <c r="JZJ19" s="178"/>
      <c r="JZK19" s="188"/>
      <c r="JZL19" s="188"/>
      <c r="JZM19" s="198"/>
      <c r="JZN19" s="178"/>
      <c r="JZO19" s="188"/>
      <c r="JZP19" s="188"/>
      <c r="JZQ19" s="198"/>
      <c r="JZR19" s="178"/>
      <c r="JZS19" s="188"/>
      <c r="JZT19" s="188"/>
      <c r="JZU19" s="198"/>
      <c r="JZV19" s="178"/>
      <c r="JZW19" s="188"/>
      <c r="JZX19" s="188"/>
      <c r="JZY19" s="198"/>
      <c r="JZZ19" s="178"/>
      <c r="KAA19" s="188"/>
      <c r="KAB19" s="188"/>
      <c r="KAC19" s="198"/>
      <c r="KAD19" s="178"/>
      <c r="KAE19" s="188"/>
      <c r="KAF19" s="188"/>
      <c r="KAG19" s="198"/>
      <c r="KAH19" s="178"/>
      <c r="KAI19" s="188"/>
      <c r="KAJ19" s="188"/>
      <c r="KAK19" s="198"/>
      <c r="KAL19" s="178"/>
      <c r="KAM19" s="188"/>
      <c r="KAN19" s="188"/>
      <c r="KAO19" s="198"/>
      <c r="KAP19" s="178"/>
      <c r="KAQ19" s="188"/>
      <c r="KAR19" s="188"/>
      <c r="KAS19" s="198"/>
      <c r="KAT19" s="178"/>
      <c r="KAU19" s="188"/>
      <c r="KAV19" s="188"/>
      <c r="KAW19" s="198"/>
      <c r="KAX19" s="178"/>
      <c r="KAY19" s="188"/>
      <c r="KAZ19" s="188"/>
      <c r="KBA19" s="198"/>
      <c r="KBB19" s="178"/>
      <c r="KBC19" s="188"/>
      <c r="KBD19" s="188"/>
      <c r="KBE19" s="198"/>
      <c r="KBF19" s="178"/>
      <c r="KBG19" s="188"/>
      <c r="KBH19" s="188"/>
      <c r="KBI19" s="198"/>
      <c r="KBJ19" s="178"/>
      <c r="KBK19" s="188"/>
      <c r="KBL19" s="188"/>
      <c r="KBM19" s="198"/>
      <c r="KBN19" s="178"/>
      <c r="KBO19" s="188"/>
      <c r="KBP19" s="188"/>
      <c r="KBQ19" s="198"/>
      <c r="KBR19" s="178"/>
      <c r="KBS19" s="188"/>
      <c r="KBT19" s="188"/>
      <c r="KBU19" s="198"/>
      <c r="KBV19" s="178"/>
      <c r="KBW19" s="188"/>
      <c r="KBX19" s="188"/>
      <c r="KBY19" s="198"/>
      <c r="KBZ19" s="178"/>
      <c r="KCA19" s="188"/>
      <c r="KCB19" s="188"/>
      <c r="KCC19" s="198"/>
      <c r="KCD19" s="178"/>
      <c r="KCE19" s="188"/>
      <c r="KCF19" s="188"/>
      <c r="KCG19" s="198"/>
      <c r="KCH19" s="178"/>
      <c r="KCI19" s="188"/>
      <c r="KCJ19" s="188"/>
      <c r="KCK19" s="198"/>
      <c r="KCL19" s="178"/>
      <c r="KCM19" s="188"/>
      <c r="KCN19" s="188"/>
      <c r="KCO19" s="198"/>
      <c r="KCP19" s="178"/>
      <c r="KCQ19" s="188"/>
      <c r="KCR19" s="188"/>
      <c r="KCS19" s="198"/>
      <c r="KCT19" s="178"/>
      <c r="KCU19" s="188"/>
      <c r="KCV19" s="188"/>
      <c r="KCW19" s="198"/>
      <c r="KCX19" s="178"/>
      <c r="KCY19" s="188"/>
      <c r="KCZ19" s="188"/>
      <c r="KDA19" s="198"/>
      <c r="KDB19" s="178"/>
      <c r="KDC19" s="188"/>
      <c r="KDD19" s="188"/>
      <c r="KDE19" s="198"/>
      <c r="KDF19" s="178"/>
      <c r="KDG19" s="188"/>
      <c r="KDH19" s="188"/>
      <c r="KDI19" s="198"/>
      <c r="KDJ19" s="178"/>
      <c r="KDK19" s="188"/>
      <c r="KDL19" s="188"/>
      <c r="KDM19" s="198"/>
      <c r="KDN19" s="178"/>
      <c r="KDO19" s="188"/>
      <c r="KDP19" s="188"/>
      <c r="KDQ19" s="198"/>
      <c r="KDR19" s="178"/>
      <c r="KDS19" s="188"/>
      <c r="KDT19" s="188"/>
      <c r="KDU19" s="198"/>
      <c r="KDV19" s="178"/>
      <c r="KDW19" s="188"/>
      <c r="KDX19" s="188"/>
      <c r="KDY19" s="198"/>
      <c r="KDZ19" s="178"/>
      <c r="KEA19" s="188"/>
      <c r="KEB19" s="188"/>
      <c r="KEC19" s="198"/>
      <c r="KED19" s="178"/>
      <c r="KEE19" s="188"/>
      <c r="KEF19" s="188"/>
      <c r="KEG19" s="198"/>
      <c r="KEH19" s="178"/>
      <c r="KEI19" s="188"/>
      <c r="KEJ19" s="188"/>
      <c r="KEK19" s="198"/>
      <c r="KEL19" s="178"/>
      <c r="KEM19" s="188"/>
      <c r="KEN19" s="188"/>
      <c r="KEO19" s="198"/>
      <c r="KEP19" s="178"/>
      <c r="KEQ19" s="188"/>
      <c r="KER19" s="188"/>
      <c r="KES19" s="198"/>
      <c r="KET19" s="178"/>
      <c r="KEU19" s="188"/>
      <c r="KEV19" s="188"/>
      <c r="KEW19" s="198"/>
      <c r="KEX19" s="178"/>
      <c r="KEY19" s="188"/>
      <c r="KEZ19" s="188"/>
      <c r="KFA19" s="198"/>
      <c r="KFB19" s="178"/>
      <c r="KFC19" s="188"/>
      <c r="KFD19" s="188"/>
      <c r="KFE19" s="198"/>
      <c r="KFF19" s="178"/>
      <c r="KFG19" s="188"/>
      <c r="KFH19" s="188"/>
      <c r="KFI19" s="198"/>
      <c r="KFJ19" s="178"/>
      <c r="KFK19" s="188"/>
      <c r="KFL19" s="188"/>
      <c r="KFM19" s="198"/>
      <c r="KFN19" s="178"/>
      <c r="KFO19" s="188"/>
      <c r="KFP19" s="188"/>
      <c r="KFQ19" s="198"/>
      <c r="KFR19" s="178"/>
      <c r="KFS19" s="188"/>
      <c r="KFT19" s="188"/>
      <c r="KFU19" s="198"/>
      <c r="KFV19" s="178"/>
      <c r="KFW19" s="188"/>
      <c r="KFX19" s="188"/>
      <c r="KFY19" s="198"/>
      <c r="KFZ19" s="178"/>
      <c r="KGA19" s="188"/>
      <c r="KGB19" s="188"/>
      <c r="KGC19" s="198"/>
      <c r="KGD19" s="178"/>
      <c r="KGE19" s="188"/>
      <c r="KGF19" s="188"/>
      <c r="KGG19" s="198"/>
      <c r="KGH19" s="178"/>
      <c r="KGI19" s="188"/>
      <c r="KGJ19" s="188"/>
      <c r="KGK19" s="198"/>
      <c r="KGL19" s="178"/>
      <c r="KGM19" s="188"/>
      <c r="KGN19" s="188"/>
      <c r="KGO19" s="198"/>
      <c r="KGP19" s="178"/>
      <c r="KGQ19" s="188"/>
      <c r="KGR19" s="188"/>
      <c r="KGS19" s="198"/>
      <c r="KGT19" s="178"/>
      <c r="KGU19" s="188"/>
      <c r="KGV19" s="188"/>
      <c r="KGW19" s="198"/>
      <c r="KGX19" s="178"/>
      <c r="KGY19" s="188"/>
      <c r="KGZ19" s="188"/>
      <c r="KHA19" s="198"/>
      <c r="KHB19" s="178"/>
      <c r="KHC19" s="188"/>
      <c r="KHD19" s="188"/>
      <c r="KHE19" s="198"/>
      <c r="KHF19" s="178"/>
      <c r="KHG19" s="188"/>
      <c r="KHH19" s="188"/>
      <c r="KHI19" s="198"/>
      <c r="KHJ19" s="178"/>
      <c r="KHK19" s="188"/>
      <c r="KHL19" s="188"/>
      <c r="KHM19" s="198"/>
      <c r="KHN19" s="178"/>
      <c r="KHO19" s="188"/>
      <c r="KHP19" s="188"/>
      <c r="KHQ19" s="198"/>
      <c r="KHR19" s="178"/>
      <c r="KHS19" s="188"/>
      <c r="KHT19" s="188"/>
      <c r="KHU19" s="198"/>
      <c r="KHV19" s="178"/>
      <c r="KHW19" s="188"/>
      <c r="KHX19" s="188"/>
      <c r="KHY19" s="198"/>
      <c r="KHZ19" s="178"/>
      <c r="KIA19" s="188"/>
      <c r="KIB19" s="188"/>
      <c r="KIC19" s="198"/>
      <c r="KID19" s="178"/>
      <c r="KIE19" s="188"/>
      <c r="KIF19" s="188"/>
      <c r="KIG19" s="198"/>
      <c r="KIH19" s="178"/>
      <c r="KII19" s="188"/>
      <c r="KIJ19" s="188"/>
      <c r="KIK19" s="198"/>
      <c r="KIL19" s="178"/>
      <c r="KIM19" s="188"/>
      <c r="KIN19" s="188"/>
      <c r="KIO19" s="198"/>
      <c r="KIP19" s="178"/>
      <c r="KIQ19" s="188"/>
      <c r="KIR19" s="188"/>
      <c r="KIS19" s="198"/>
      <c r="KIT19" s="178"/>
      <c r="KIU19" s="188"/>
      <c r="KIV19" s="188"/>
      <c r="KIW19" s="198"/>
      <c r="KIX19" s="178"/>
      <c r="KIY19" s="188"/>
      <c r="KIZ19" s="188"/>
      <c r="KJA19" s="198"/>
      <c r="KJB19" s="178"/>
      <c r="KJC19" s="188"/>
      <c r="KJD19" s="188"/>
      <c r="KJE19" s="198"/>
      <c r="KJF19" s="178"/>
      <c r="KJG19" s="188"/>
      <c r="KJH19" s="188"/>
      <c r="KJI19" s="198"/>
      <c r="KJJ19" s="178"/>
      <c r="KJK19" s="188"/>
      <c r="KJL19" s="188"/>
      <c r="KJM19" s="198"/>
      <c r="KJN19" s="178"/>
      <c r="KJO19" s="188"/>
      <c r="KJP19" s="188"/>
      <c r="KJQ19" s="198"/>
      <c r="KJR19" s="178"/>
      <c r="KJS19" s="188"/>
      <c r="KJT19" s="188"/>
      <c r="KJU19" s="198"/>
      <c r="KJV19" s="178"/>
      <c r="KJW19" s="188"/>
      <c r="KJX19" s="188"/>
      <c r="KJY19" s="198"/>
      <c r="KJZ19" s="178"/>
      <c r="KKA19" s="188"/>
      <c r="KKB19" s="188"/>
      <c r="KKC19" s="198"/>
      <c r="KKD19" s="178"/>
      <c r="KKE19" s="188"/>
      <c r="KKF19" s="188"/>
      <c r="KKG19" s="198"/>
      <c r="KKH19" s="178"/>
      <c r="KKI19" s="188"/>
      <c r="KKJ19" s="188"/>
      <c r="KKK19" s="198"/>
      <c r="KKL19" s="178"/>
      <c r="KKM19" s="188"/>
      <c r="KKN19" s="188"/>
      <c r="KKO19" s="198"/>
      <c r="KKP19" s="178"/>
      <c r="KKQ19" s="188"/>
      <c r="KKR19" s="188"/>
      <c r="KKS19" s="198"/>
      <c r="KKT19" s="178"/>
      <c r="KKU19" s="188"/>
      <c r="KKV19" s="188"/>
      <c r="KKW19" s="198"/>
      <c r="KKX19" s="178"/>
      <c r="KKY19" s="188"/>
      <c r="KKZ19" s="188"/>
      <c r="KLA19" s="198"/>
      <c r="KLB19" s="178"/>
      <c r="KLC19" s="188"/>
      <c r="KLD19" s="188"/>
      <c r="KLE19" s="198"/>
      <c r="KLF19" s="178"/>
      <c r="KLG19" s="188"/>
      <c r="KLH19" s="188"/>
      <c r="KLI19" s="198"/>
      <c r="KLJ19" s="178"/>
      <c r="KLK19" s="188"/>
      <c r="KLL19" s="188"/>
      <c r="KLM19" s="198"/>
      <c r="KLN19" s="178"/>
      <c r="KLO19" s="188"/>
      <c r="KLP19" s="188"/>
      <c r="KLQ19" s="198"/>
      <c r="KLR19" s="178"/>
      <c r="KLS19" s="188"/>
      <c r="KLT19" s="188"/>
      <c r="KLU19" s="198"/>
      <c r="KLV19" s="178"/>
      <c r="KLW19" s="188"/>
      <c r="KLX19" s="188"/>
      <c r="KLY19" s="198"/>
      <c r="KLZ19" s="178"/>
      <c r="KMA19" s="188"/>
      <c r="KMB19" s="188"/>
      <c r="KMC19" s="198"/>
      <c r="KMD19" s="178"/>
      <c r="KME19" s="188"/>
      <c r="KMF19" s="188"/>
      <c r="KMG19" s="198"/>
      <c r="KMH19" s="178"/>
      <c r="KMI19" s="188"/>
      <c r="KMJ19" s="188"/>
      <c r="KMK19" s="198"/>
      <c r="KML19" s="178"/>
      <c r="KMM19" s="188"/>
      <c r="KMN19" s="188"/>
      <c r="KMO19" s="198"/>
      <c r="KMP19" s="178"/>
      <c r="KMQ19" s="188"/>
      <c r="KMR19" s="188"/>
      <c r="KMS19" s="198"/>
      <c r="KMT19" s="178"/>
      <c r="KMU19" s="188"/>
      <c r="KMV19" s="188"/>
      <c r="KMW19" s="198"/>
      <c r="KMX19" s="178"/>
      <c r="KMY19" s="188"/>
      <c r="KMZ19" s="188"/>
      <c r="KNA19" s="198"/>
      <c r="KNB19" s="178"/>
      <c r="KNC19" s="188"/>
      <c r="KND19" s="188"/>
      <c r="KNE19" s="198"/>
      <c r="KNF19" s="178"/>
      <c r="KNG19" s="188"/>
      <c r="KNH19" s="188"/>
      <c r="KNI19" s="198"/>
      <c r="KNJ19" s="178"/>
      <c r="KNK19" s="188"/>
      <c r="KNL19" s="188"/>
      <c r="KNM19" s="198"/>
      <c r="KNN19" s="178"/>
      <c r="KNO19" s="188"/>
      <c r="KNP19" s="188"/>
      <c r="KNQ19" s="198"/>
      <c r="KNR19" s="178"/>
      <c r="KNS19" s="188"/>
      <c r="KNT19" s="188"/>
      <c r="KNU19" s="198"/>
      <c r="KNV19" s="178"/>
      <c r="KNW19" s="188"/>
      <c r="KNX19" s="188"/>
      <c r="KNY19" s="198"/>
      <c r="KNZ19" s="178"/>
      <c r="KOA19" s="188"/>
      <c r="KOB19" s="188"/>
      <c r="KOC19" s="198"/>
      <c r="KOD19" s="178"/>
      <c r="KOE19" s="188"/>
      <c r="KOF19" s="188"/>
      <c r="KOG19" s="198"/>
      <c r="KOH19" s="178"/>
      <c r="KOI19" s="188"/>
      <c r="KOJ19" s="188"/>
      <c r="KOK19" s="198"/>
      <c r="KOL19" s="178"/>
      <c r="KOM19" s="188"/>
      <c r="KON19" s="188"/>
      <c r="KOO19" s="198"/>
      <c r="KOP19" s="178"/>
      <c r="KOQ19" s="188"/>
      <c r="KOR19" s="188"/>
      <c r="KOS19" s="198"/>
      <c r="KOT19" s="178"/>
      <c r="KOU19" s="188"/>
      <c r="KOV19" s="188"/>
      <c r="KOW19" s="198"/>
      <c r="KOX19" s="178"/>
      <c r="KOY19" s="188"/>
      <c r="KOZ19" s="188"/>
      <c r="KPA19" s="198"/>
      <c r="KPB19" s="178"/>
      <c r="KPC19" s="188"/>
      <c r="KPD19" s="188"/>
      <c r="KPE19" s="198"/>
      <c r="KPF19" s="178"/>
      <c r="KPG19" s="188"/>
      <c r="KPH19" s="188"/>
      <c r="KPI19" s="198"/>
      <c r="KPJ19" s="178"/>
      <c r="KPK19" s="188"/>
      <c r="KPL19" s="188"/>
      <c r="KPM19" s="198"/>
      <c r="KPN19" s="178"/>
      <c r="KPO19" s="188"/>
      <c r="KPP19" s="188"/>
      <c r="KPQ19" s="198"/>
      <c r="KPR19" s="178"/>
      <c r="KPS19" s="188"/>
      <c r="KPT19" s="188"/>
      <c r="KPU19" s="198"/>
      <c r="KPV19" s="178"/>
      <c r="KPW19" s="188"/>
      <c r="KPX19" s="188"/>
      <c r="KPY19" s="198"/>
      <c r="KPZ19" s="178"/>
      <c r="KQA19" s="188"/>
      <c r="KQB19" s="188"/>
      <c r="KQC19" s="198"/>
      <c r="KQD19" s="178"/>
      <c r="KQE19" s="188"/>
      <c r="KQF19" s="188"/>
      <c r="KQG19" s="198"/>
      <c r="KQH19" s="178"/>
      <c r="KQI19" s="188"/>
      <c r="KQJ19" s="188"/>
      <c r="KQK19" s="198"/>
      <c r="KQL19" s="178"/>
      <c r="KQM19" s="188"/>
      <c r="KQN19" s="188"/>
      <c r="KQO19" s="198"/>
      <c r="KQP19" s="178"/>
      <c r="KQQ19" s="188"/>
      <c r="KQR19" s="188"/>
      <c r="KQS19" s="198"/>
      <c r="KQT19" s="178"/>
      <c r="KQU19" s="188"/>
      <c r="KQV19" s="188"/>
      <c r="KQW19" s="198"/>
      <c r="KQX19" s="178"/>
      <c r="KQY19" s="188"/>
      <c r="KQZ19" s="188"/>
      <c r="KRA19" s="198"/>
      <c r="KRB19" s="178"/>
      <c r="KRC19" s="188"/>
      <c r="KRD19" s="188"/>
      <c r="KRE19" s="198"/>
      <c r="KRF19" s="178"/>
      <c r="KRG19" s="188"/>
      <c r="KRH19" s="188"/>
      <c r="KRI19" s="198"/>
      <c r="KRJ19" s="178"/>
      <c r="KRK19" s="188"/>
      <c r="KRL19" s="188"/>
      <c r="KRM19" s="198"/>
      <c r="KRN19" s="178"/>
      <c r="KRO19" s="188"/>
      <c r="KRP19" s="188"/>
      <c r="KRQ19" s="198"/>
      <c r="KRR19" s="178"/>
      <c r="KRS19" s="188"/>
      <c r="KRT19" s="188"/>
      <c r="KRU19" s="198"/>
      <c r="KRV19" s="178"/>
      <c r="KRW19" s="188"/>
      <c r="KRX19" s="188"/>
      <c r="KRY19" s="198"/>
      <c r="KRZ19" s="178"/>
      <c r="KSA19" s="188"/>
      <c r="KSB19" s="188"/>
      <c r="KSC19" s="198"/>
      <c r="KSD19" s="178"/>
      <c r="KSE19" s="188"/>
      <c r="KSF19" s="188"/>
      <c r="KSG19" s="198"/>
      <c r="KSH19" s="178"/>
      <c r="KSI19" s="188"/>
      <c r="KSJ19" s="188"/>
      <c r="KSK19" s="198"/>
      <c r="KSL19" s="178"/>
      <c r="KSM19" s="188"/>
      <c r="KSN19" s="188"/>
      <c r="KSO19" s="198"/>
      <c r="KSP19" s="178"/>
      <c r="KSQ19" s="188"/>
      <c r="KSR19" s="188"/>
      <c r="KSS19" s="198"/>
      <c r="KST19" s="178"/>
      <c r="KSU19" s="188"/>
      <c r="KSV19" s="188"/>
      <c r="KSW19" s="198"/>
      <c r="KSX19" s="178"/>
      <c r="KSY19" s="188"/>
      <c r="KSZ19" s="188"/>
      <c r="KTA19" s="198"/>
      <c r="KTB19" s="178"/>
      <c r="KTC19" s="188"/>
      <c r="KTD19" s="188"/>
      <c r="KTE19" s="198"/>
      <c r="KTF19" s="178"/>
      <c r="KTG19" s="188"/>
      <c r="KTH19" s="188"/>
      <c r="KTI19" s="198"/>
      <c r="KTJ19" s="178"/>
      <c r="KTK19" s="188"/>
      <c r="KTL19" s="188"/>
      <c r="KTM19" s="198"/>
      <c r="KTN19" s="178"/>
      <c r="KTO19" s="188"/>
      <c r="KTP19" s="188"/>
      <c r="KTQ19" s="198"/>
      <c r="KTR19" s="178"/>
      <c r="KTS19" s="188"/>
      <c r="KTT19" s="188"/>
      <c r="KTU19" s="198"/>
      <c r="KTV19" s="178"/>
      <c r="KTW19" s="188"/>
      <c r="KTX19" s="188"/>
      <c r="KTY19" s="198"/>
      <c r="KTZ19" s="178"/>
      <c r="KUA19" s="188"/>
      <c r="KUB19" s="188"/>
      <c r="KUC19" s="198"/>
      <c r="KUD19" s="178"/>
      <c r="KUE19" s="188"/>
      <c r="KUF19" s="188"/>
      <c r="KUG19" s="198"/>
      <c r="KUH19" s="178"/>
      <c r="KUI19" s="188"/>
      <c r="KUJ19" s="188"/>
      <c r="KUK19" s="198"/>
      <c r="KUL19" s="178"/>
      <c r="KUM19" s="188"/>
      <c r="KUN19" s="188"/>
      <c r="KUO19" s="198"/>
      <c r="KUP19" s="178"/>
      <c r="KUQ19" s="188"/>
      <c r="KUR19" s="188"/>
      <c r="KUS19" s="198"/>
      <c r="KUT19" s="178"/>
      <c r="KUU19" s="188"/>
      <c r="KUV19" s="188"/>
      <c r="KUW19" s="198"/>
      <c r="KUX19" s="178"/>
      <c r="KUY19" s="188"/>
      <c r="KUZ19" s="188"/>
      <c r="KVA19" s="198"/>
      <c r="KVB19" s="178"/>
      <c r="KVC19" s="188"/>
      <c r="KVD19" s="188"/>
      <c r="KVE19" s="198"/>
      <c r="KVF19" s="178"/>
      <c r="KVG19" s="188"/>
      <c r="KVH19" s="188"/>
      <c r="KVI19" s="198"/>
      <c r="KVJ19" s="178"/>
      <c r="KVK19" s="188"/>
      <c r="KVL19" s="188"/>
      <c r="KVM19" s="198"/>
      <c r="KVN19" s="178"/>
      <c r="KVO19" s="188"/>
      <c r="KVP19" s="188"/>
      <c r="KVQ19" s="198"/>
      <c r="KVR19" s="178"/>
      <c r="KVS19" s="188"/>
      <c r="KVT19" s="188"/>
      <c r="KVU19" s="198"/>
      <c r="KVV19" s="178"/>
      <c r="KVW19" s="188"/>
      <c r="KVX19" s="188"/>
      <c r="KVY19" s="198"/>
      <c r="KVZ19" s="178"/>
      <c r="KWA19" s="188"/>
      <c r="KWB19" s="188"/>
      <c r="KWC19" s="198"/>
      <c r="KWD19" s="178"/>
      <c r="KWE19" s="188"/>
      <c r="KWF19" s="188"/>
      <c r="KWG19" s="198"/>
      <c r="KWH19" s="178"/>
      <c r="KWI19" s="188"/>
      <c r="KWJ19" s="188"/>
      <c r="KWK19" s="198"/>
      <c r="KWL19" s="178"/>
      <c r="KWM19" s="188"/>
      <c r="KWN19" s="188"/>
      <c r="KWO19" s="198"/>
      <c r="KWP19" s="178"/>
      <c r="KWQ19" s="188"/>
      <c r="KWR19" s="188"/>
      <c r="KWS19" s="198"/>
      <c r="KWT19" s="178"/>
      <c r="KWU19" s="188"/>
      <c r="KWV19" s="188"/>
      <c r="KWW19" s="198"/>
      <c r="KWX19" s="178"/>
      <c r="KWY19" s="188"/>
      <c r="KWZ19" s="188"/>
      <c r="KXA19" s="198"/>
      <c r="KXB19" s="178"/>
      <c r="KXC19" s="188"/>
      <c r="KXD19" s="188"/>
      <c r="KXE19" s="198"/>
      <c r="KXF19" s="178"/>
      <c r="KXG19" s="188"/>
      <c r="KXH19" s="188"/>
      <c r="KXI19" s="198"/>
      <c r="KXJ19" s="178"/>
      <c r="KXK19" s="188"/>
      <c r="KXL19" s="188"/>
      <c r="KXM19" s="198"/>
      <c r="KXN19" s="178"/>
      <c r="KXO19" s="188"/>
      <c r="KXP19" s="188"/>
      <c r="KXQ19" s="198"/>
      <c r="KXR19" s="178"/>
      <c r="KXS19" s="188"/>
      <c r="KXT19" s="188"/>
      <c r="KXU19" s="198"/>
      <c r="KXV19" s="178"/>
      <c r="KXW19" s="188"/>
      <c r="KXX19" s="188"/>
      <c r="KXY19" s="198"/>
      <c r="KXZ19" s="178"/>
      <c r="KYA19" s="188"/>
      <c r="KYB19" s="188"/>
      <c r="KYC19" s="198"/>
      <c r="KYD19" s="178"/>
      <c r="KYE19" s="188"/>
      <c r="KYF19" s="188"/>
      <c r="KYG19" s="198"/>
      <c r="KYH19" s="178"/>
      <c r="KYI19" s="188"/>
      <c r="KYJ19" s="188"/>
      <c r="KYK19" s="198"/>
      <c r="KYL19" s="178"/>
      <c r="KYM19" s="188"/>
      <c r="KYN19" s="188"/>
      <c r="KYO19" s="198"/>
      <c r="KYP19" s="178"/>
      <c r="KYQ19" s="188"/>
      <c r="KYR19" s="188"/>
      <c r="KYS19" s="198"/>
      <c r="KYT19" s="178"/>
      <c r="KYU19" s="188"/>
      <c r="KYV19" s="188"/>
      <c r="KYW19" s="198"/>
      <c r="KYX19" s="178"/>
      <c r="KYY19" s="188"/>
      <c r="KYZ19" s="188"/>
      <c r="KZA19" s="198"/>
      <c r="KZB19" s="178"/>
      <c r="KZC19" s="188"/>
      <c r="KZD19" s="188"/>
      <c r="KZE19" s="198"/>
      <c r="KZF19" s="178"/>
      <c r="KZG19" s="188"/>
      <c r="KZH19" s="188"/>
      <c r="KZI19" s="198"/>
      <c r="KZJ19" s="178"/>
      <c r="KZK19" s="188"/>
      <c r="KZL19" s="188"/>
      <c r="KZM19" s="198"/>
      <c r="KZN19" s="178"/>
      <c r="KZO19" s="188"/>
      <c r="KZP19" s="188"/>
      <c r="KZQ19" s="198"/>
      <c r="KZR19" s="178"/>
      <c r="KZS19" s="188"/>
      <c r="KZT19" s="188"/>
      <c r="KZU19" s="198"/>
      <c r="KZV19" s="178"/>
      <c r="KZW19" s="188"/>
      <c r="KZX19" s="188"/>
      <c r="KZY19" s="198"/>
      <c r="KZZ19" s="178"/>
      <c r="LAA19" s="188"/>
      <c r="LAB19" s="188"/>
      <c r="LAC19" s="198"/>
      <c r="LAD19" s="178"/>
      <c r="LAE19" s="188"/>
      <c r="LAF19" s="188"/>
      <c r="LAG19" s="198"/>
      <c r="LAH19" s="178"/>
      <c r="LAI19" s="188"/>
      <c r="LAJ19" s="188"/>
      <c r="LAK19" s="198"/>
      <c r="LAL19" s="178"/>
      <c r="LAM19" s="188"/>
      <c r="LAN19" s="188"/>
      <c r="LAO19" s="198"/>
      <c r="LAP19" s="178"/>
      <c r="LAQ19" s="188"/>
      <c r="LAR19" s="188"/>
      <c r="LAS19" s="198"/>
      <c r="LAT19" s="178"/>
      <c r="LAU19" s="188"/>
      <c r="LAV19" s="188"/>
      <c r="LAW19" s="198"/>
      <c r="LAX19" s="178"/>
      <c r="LAY19" s="188"/>
      <c r="LAZ19" s="188"/>
      <c r="LBA19" s="198"/>
      <c r="LBB19" s="178"/>
      <c r="LBC19" s="188"/>
      <c r="LBD19" s="188"/>
      <c r="LBE19" s="198"/>
      <c r="LBF19" s="178"/>
      <c r="LBG19" s="188"/>
      <c r="LBH19" s="188"/>
      <c r="LBI19" s="198"/>
      <c r="LBJ19" s="178"/>
      <c r="LBK19" s="188"/>
      <c r="LBL19" s="188"/>
      <c r="LBM19" s="198"/>
      <c r="LBN19" s="178"/>
      <c r="LBO19" s="188"/>
      <c r="LBP19" s="188"/>
      <c r="LBQ19" s="198"/>
      <c r="LBR19" s="178"/>
      <c r="LBS19" s="188"/>
      <c r="LBT19" s="188"/>
      <c r="LBU19" s="198"/>
      <c r="LBV19" s="178"/>
      <c r="LBW19" s="188"/>
      <c r="LBX19" s="188"/>
      <c r="LBY19" s="198"/>
      <c r="LBZ19" s="178"/>
      <c r="LCA19" s="188"/>
      <c r="LCB19" s="188"/>
      <c r="LCC19" s="198"/>
      <c r="LCD19" s="178"/>
      <c r="LCE19" s="188"/>
      <c r="LCF19" s="188"/>
      <c r="LCG19" s="198"/>
      <c r="LCH19" s="178"/>
      <c r="LCI19" s="188"/>
      <c r="LCJ19" s="188"/>
      <c r="LCK19" s="198"/>
      <c r="LCL19" s="178"/>
      <c r="LCM19" s="188"/>
      <c r="LCN19" s="188"/>
      <c r="LCO19" s="198"/>
      <c r="LCP19" s="178"/>
      <c r="LCQ19" s="188"/>
      <c r="LCR19" s="188"/>
      <c r="LCS19" s="198"/>
      <c r="LCT19" s="178"/>
      <c r="LCU19" s="188"/>
      <c r="LCV19" s="188"/>
      <c r="LCW19" s="198"/>
      <c r="LCX19" s="178"/>
      <c r="LCY19" s="188"/>
      <c r="LCZ19" s="188"/>
      <c r="LDA19" s="198"/>
      <c r="LDB19" s="178"/>
      <c r="LDC19" s="188"/>
      <c r="LDD19" s="188"/>
      <c r="LDE19" s="198"/>
      <c r="LDF19" s="178"/>
      <c r="LDG19" s="188"/>
      <c r="LDH19" s="188"/>
      <c r="LDI19" s="198"/>
      <c r="LDJ19" s="178"/>
      <c r="LDK19" s="188"/>
      <c r="LDL19" s="188"/>
      <c r="LDM19" s="198"/>
      <c r="LDN19" s="178"/>
      <c r="LDO19" s="188"/>
      <c r="LDP19" s="188"/>
      <c r="LDQ19" s="198"/>
      <c r="LDR19" s="178"/>
      <c r="LDS19" s="188"/>
      <c r="LDT19" s="188"/>
      <c r="LDU19" s="198"/>
      <c r="LDV19" s="178"/>
      <c r="LDW19" s="188"/>
      <c r="LDX19" s="188"/>
      <c r="LDY19" s="198"/>
      <c r="LDZ19" s="178"/>
      <c r="LEA19" s="188"/>
      <c r="LEB19" s="188"/>
      <c r="LEC19" s="198"/>
      <c r="LED19" s="178"/>
      <c r="LEE19" s="188"/>
      <c r="LEF19" s="188"/>
      <c r="LEG19" s="198"/>
      <c r="LEH19" s="178"/>
      <c r="LEI19" s="188"/>
      <c r="LEJ19" s="188"/>
      <c r="LEK19" s="198"/>
      <c r="LEL19" s="178"/>
      <c r="LEM19" s="188"/>
      <c r="LEN19" s="188"/>
      <c r="LEO19" s="198"/>
      <c r="LEP19" s="178"/>
      <c r="LEQ19" s="188"/>
      <c r="LER19" s="188"/>
      <c r="LES19" s="198"/>
      <c r="LET19" s="178"/>
      <c r="LEU19" s="188"/>
      <c r="LEV19" s="188"/>
      <c r="LEW19" s="198"/>
      <c r="LEX19" s="178"/>
      <c r="LEY19" s="188"/>
      <c r="LEZ19" s="188"/>
      <c r="LFA19" s="198"/>
      <c r="LFB19" s="178"/>
      <c r="LFC19" s="188"/>
      <c r="LFD19" s="188"/>
      <c r="LFE19" s="198"/>
      <c r="LFF19" s="178"/>
      <c r="LFG19" s="188"/>
      <c r="LFH19" s="188"/>
      <c r="LFI19" s="198"/>
      <c r="LFJ19" s="178"/>
      <c r="LFK19" s="188"/>
      <c r="LFL19" s="188"/>
      <c r="LFM19" s="198"/>
      <c r="LFN19" s="178"/>
      <c r="LFO19" s="188"/>
      <c r="LFP19" s="188"/>
      <c r="LFQ19" s="198"/>
      <c r="LFR19" s="178"/>
      <c r="LFS19" s="188"/>
      <c r="LFT19" s="188"/>
      <c r="LFU19" s="198"/>
      <c r="LFV19" s="178"/>
      <c r="LFW19" s="188"/>
      <c r="LFX19" s="188"/>
      <c r="LFY19" s="198"/>
      <c r="LFZ19" s="178"/>
      <c r="LGA19" s="188"/>
      <c r="LGB19" s="188"/>
      <c r="LGC19" s="198"/>
      <c r="LGD19" s="178"/>
      <c r="LGE19" s="188"/>
      <c r="LGF19" s="188"/>
      <c r="LGG19" s="198"/>
      <c r="LGH19" s="178"/>
      <c r="LGI19" s="188"/>
      <c r="LGJ19" s="188"/>
      <c r="LGK19" s="198"/>
      <c r="LGL19" s="178"/>
      <c r="LGM19" s="188"/>
      <c r="LGN19" s="188"/>
      <c r="LGO19" s="198"/>
      <c r="LGP19" s="178"/>
      <c r="LGQ19" s="188"/>
      <c r="LGR19" s="188"/>
      <c r="LGS19" s="198"/>
      <c r="LGT19" s="178"/>
      <c r="LGU19" s="188"/>
      <c r="LGV19" s="188"/>
      <c r="LGW19" s="198"/>
      <c r="LGX19" s="178"/>
      <c r="LGY19" s="188"/>
      <c r="LGZ19" s="188"/>
      <c r="LHA19" s="198"/>
      <c r="LHB19" s="178"/>
      <c r="LHC19" s="188"/>
      <c r="LHD19" s="188"/>
      <c r="LHE19" s="198"/>
      <c r="LHF19" s="178"/>
      <c r="LHG19" s="188"/>
      <c r="LHH19" s="188"/>
      <c r="LHI19" s="198"/>
      <c r="LHJ19" s="178"/>
      <c r="LHK19" s="188"/>
      <c r="LHL19" s="188"/>
      <c r="LHM19" s="198"/>
      <c r="LHN19" s="178"/>
      <c r="LHO19" s="188"/>
      <c r="LHP19" s="188"/>
      <c r="LHQ19" s="198"/>
      <c r="LHR19" s="178"/>
      <c r="LHS19" s="188"/>
      <c r="LHT19" s="188"/>
      <c r="LHU19" s="198"/>
      <c r="LHV19" s="178"/>
      <c r="LHW19" s="188"/>
      <c r="LHX19" s="188"/>
      <c r="LHY19" s="198"/>
      <c r="LHZ19" s="178"/>
      <c r="LIA19" s="188"/>
      <c r="LIB19" s="188"/>
      <c r="LIC19" s="198"/>
      <c r="LID19" s="178"/>
      <c r="LIE19" s="188"/>
      <c r="LIF19" s="188"/>
      <c r="LIG19" s="198"/>
      <c r="LIH19" s="178"/>
      <c r="LII19" s="188"/>
      <c r="LIJ19" s="188"/>
      <c r="LIK19" s="198"/>
      <c r="LIL19" s="178"/>
      <c r="LIM19" s="188"/>
      <c r="LIN19" s="188"/>
      <c r="LIO19" s="198"/>
      <c r="LIP19" s="178"/>
      <c r="LIQ19" s="188"/>
      <c r="LIR19" s="188"/>
      <c r="LIS19" s="198"/>
      <c r="LIT19" s="178"/>
      <c r="LIU19" s="188"/>
      <c r="LIV19" s="188"/>
      <c r="LIW19" s="198"/>
      <c r="LIX19" s="178"/>
      <c r="LIY19" s="188"/>
      <c r="LIZ19" s="188"/>
      <c r="LJA19" s="198"/>
      <c r="LJB19" s="178"/>
      <c r="LJC19" s="188"/>
      <c r="LJD19" s="188"/>
      <c r="LJE19" s="198"/>
      <c r="LJF19" s="178"/>
      <c r="LJG19" s="188"/>
      <c r="LJH19" s="188"/>
      <c r="LJI19" s="198"/>
      <c r="LJJ19" s="178"/>
      <c r="LJK19" s="188"/>
      <c r="LJL19" s="188"/>
      <c r="LJM19" s="198"/>
      <c r="LJN19" s="178"/>
      <c r="LJO19" s="188"/>
      <c r="LJP19" s="188"/>
      <c r="LJQ19" s="198"/>
      <c r="LJR19" s="178"/>
      <c r="LJS19" s="188"/>
      <c r="LJT19" s="188"/>
      <c r="LJU19" s="198"/>
      <c r="LJV19" s="178"/>
      <c r="LJW19" s="188"/>
      <c r="LJX19" s="188"/>
      <c r="LJY19" s="198"/>
      <c r="LJZ19" s="178"/>
      <c r="LKA19" s="188"/>
      <c r="LKB19" s="188"/>
      <c r="LKC19" s="198"/>
      <c r="LKD19" s="178"/>
      <c r="LKE19" s="188"/>
      <c r="LKF19" s="188"/>
      <c r="LKG19" s="198"/>
      <c r="LKH19" s="178"/>
      <c r="LKI19" s="188"/>
      <c r="LKJ19" s="188"/>
      <c r="LKK19" s="198"/>
      <c r="LKL19" s="178"/>
      <c r="LKM19" s="188"/>
      <c r="LKN19" s="188"/>
      <c r="LKO19" s="198"/>
      <c r="LKP19" s="178"/>
      <c r="LKQ19" s="188"/>
      <c r="LKR19" s="188"/>
      <c r="LKS19" s="198"/>
      <c r="LKT19" s="178"/>
      <c r="LKU19" s="188"/>
      <c r="LKV19" s="188"/>
      <c r="LKW19" s="198"/>
      <c r="LKX19" s="178"/>
      <c r="LKY19" s="188"/>
      <c r="LKZ19" s="188"/>
      <c r="LLA19" s="198"/>
      <c r="LLB19" s="178"/>
      <c r="LLC19" s="188"/>
      <c r="LLD19" s="188"/>
      <c r="LLE19" s="198"/>
      <c r="LLF19" s="178"/>
      <c r="LLG19" s="188"/>
      <c r="LLH19" s="188"/>
      <c r="LLI19" s="198"/>
      <c r="LLJ19" s="178"/>
      <c r="LLK19" s="188"/>
      <c r="LLL19" s="188"/>
      <c r="LLM19" s="198"/>
      <c r="LLN19" s="178"/>
      <c r="LLO19" s="188"/>
      <c r="LLP19" s="188"/>
      <c r="LLQ19" s="198"/>
      <c r="LLR19" s="178"/>
      <c r="LLS19" s="188"/>
      <c r="LLT19" s="188"/>
      <c r="LLU19" s="198"/>
      <c r="LLV19" s="178"/>
      <c r="LLW19" s="188"/>
      <c r="LLX19" s="188"/>
      <c r="LLY19" s="198"/>
      <c r="LLZ19" s="178"/>
      <c r="LMA19" s="188"/>
      <c r="LMB19" s="188"/>
      <c r="LMC19" s="198"/>
      <c r="LMD19" s="178"/>
      <c r="LME19" s="188"/>
      <c r="LMF19" s="188"/>
      <c r="LMG19" s="198"/>
      <c r="LMH19" s="178"/>
      <c r="LMI19" s="188"/>
      <c r="LMJ19" s="188"/>
      <c r="LMK19" s="198"/>
      <c r="LML19" s="178"/>
      <c r="LMM19" s="188"/>
      <c r="LMN19" s="188"/>
      <c r="LMO19" s="198"/>
      <c r="LMP19" s="178"/>
      <c r="LMQ19" s="188"/>
      <c r="LMR19" s="188"/>
      <c r="LMS19" s="198"/>
      <c r="LMT19" s="178"/>
      <c r="LMU19" s="188"/>
      <c r="LMV19" s="188"/>
      <c r="LMW19" s="198"/>
      <c r="LMX19" s="178"/>
      <c r="LMY19" s="188"/>
      <c r="LMZ19" s="188"/>
      <c r="LNA19" s="198"/>
      <c r="LNB19" s="178"/>
      <c r="LNC19" s="188"/>
      <c r="LND19" s="188"/>
      <c r="LNE19" s="198"/>
      <c r="LNF19" s="178"/>
      <c r="LNG19" s="188"/>
      <c r="LNH19" s="188"/>
      <c r="LNI19" s="198"/>
      <c r="LNJ19" s="178"/>
      <c r="LNK19" s="188"/>
      <c r="LNL19" s="188"/>
      <c r="LNM19" s="198"/>
      <c r="LNN19" s="178"/>
      <c r="LNO19" s="188"/>
      <c r="LNP19" s="188"/>
      <c r="LNQ19" s="198"/>
      <c r="LNR19" s="178"/>
      <c r="LNS19" s="188"/>
      <c r="LNT19" s="188"/>
      <c r="LNU19" s="198"/>
      <c r="LNV19" s="178"/>
      <c r="LNW19" s="188"/>
      <c r="LNX19" s="188"/>
      <c r="LNY19" s="198"/>
      <c r="LNZ19" s="178"/>
      <c r="LOA19" s="188"/>
      <c r="LOB19" s="188"/>
      <c r="LOC19" s="198"/>
      <c r="LOD19" s="178"/>
      <c r="LOE19" s="188"/>
      <c r="LOF19" s="188"/>
      <c r="LOG19" s="198"/>
      <c r="LOH19" s="178"/>
      <c r="LOI19" s="188"/>
      <c r="LOJ19" s="188"/>
      <c r="LOK19" s="198"/>
      <c r="LOL19" s="178"/>
      <c r="LOM19" s="188"/>
      <c r="LON19" s="188"/>
      <c r="LOO19" s="198"/>
      <c r="LOP19" s="178"/>
      <c r="LOQ19" s="188"/>
      <c r="LOR19" s="188"/>
      <c r="LOS19" s="198"/>
      <c r="LOT19" s="178"/>
      <c r="LOU19" s="188"/>
      <c r="LOV19" s="188"/>
      <c r="LOW19" s="198"/>
      <c r="LOX19" s="178"/>
      <c r="LOY19" s="188"/>
      <c r="LOZ19" s="188"/>
      <c r="LPA19" s="198"/>
      <c r="LPB19" s="178"/>
      <c r="LPC19" s="188"/>
      <c r="LPD19" s="188"/>
      <c r="LPE19" s="198"/>
      <c r="LPF19" s="178"/>
      <c r="LPG19" s="188"/>
      <c r="LPH19" s="188"/>
      <c r="LPI19" s="198"/>
      <c r="LPJ19" s="178"/>
      <c r="LPK19" s="188"/>
      <c r="LPL19" s="188"/>
      <c r="LPM19" s="198"/>
      <c r="LPN19" s="178"/>
      <c r="LPO19" s="188"/>
      <c r="LPP19" s="188"/>
      <c r="LPQ19" s="198"/>
      <c r="LPR19" s="178"/>
      <c r="LPS19" s="188"/>
      <c r="LPT19" s="188"/>
      <c r="LPU19" s="198"/>
      <c r="LPV19" s="178"/>
      <c r="LPW19" s="188"/>
      <c r="LPX19" s="188"/>
      <c r="LPY19" s="198"/>
      <c r="LPZ19" s="178"/>
      <c r="LQA19" s="188"/>
      <c r="LQB19" s="188"/>
      <c r="LQC19" s="198"/>
      <c r="LQD19" s="178"/>
      <c r="LQE19" s="188"/>
      <c r="LQF19" s="188"/>
      <c r="LQG19" s="198"/>
      <c r="LQH19" s="178"/>
      <c r="LQI19" s="188"/>
      <c r="LQJ19" s="188"/>
      <c r="LQK19" s="198"/>
      <c r="LQL19" s="178"/>
      <c r="LQM19" s="188"/>
      <c r="LQN19" s="188"/>
      <c r="LQO19" s="198"/>
      <c r="LQP19" s="178"/>
      <c r="LQQ19" s="188"/>
      <c r="LQR19" s="188"/>
      <c r="LQS19" s="198"/>
      <c r="LQT19" s="178"/>
      <c r="LQU19" s="188"/>
      <c r="LQV19" s="188"/>
      <c r="LQW19" s="198"/>
      <c r="LQX19" s="178"/>
      <c r="LQY19" s="188"/>
      <c r="LQZ19" s="188"/>
      <c r="LRA19" s="198"/>
      <c r="LRB19" s="178"/>
      <c r="LRC19" s="188"/>
      <c r="LRD19" s="188"/>
      <c r="LRE19" s="198"/>
      <c r="LRF19" s="178"/>
      <c r="LRG19" s="188"/>
      <c r="LRH19" s="188"/>
      <c r="LRI19" s="198"/>
      <c r="LRJ19" s="178"/>
      <c r="LRK19" s="188"/>
      <c r="LRL19" s="188"/>
      <c r="LRM19" s="198"/>
      <c r="LRN19" s="178"/>
      <c r="LRO19" s="188"/>
      <c r="LRP19" s="188"/>
      <c r="LRQ19" s="198"/>
      <c r="LRR19" s="178"/>
      <c r="LRS19" s="188"/>
      <c r="LRT19" s="188"/>
      <c r="LRU19" s="198"/>
      <c r="LRV19" s="178"/>
      <c r="LRW19" s="188"/>
      <c r="LRX19" s="188"/>
      <c r="LRY19" s="198"/>
      <c r="LRZ19" s="178"/>
      <c r="LSA19" s="188"/>
      <c r="LSB19" s="188"/>
      <c r="LSC19" s="198"/>
      <c r="LSD19" s="178"/>
      <c r="LSE19" s="188"/>
      <c r="LSF19" s="188"/>
      <c r="LSG19" s="198"/>
      <c r="LSH19" s="178"/>
      <c r="LSI19" s="188"/>
      <c r="LSJ19" s="188"/>
      <c r="LSK19" s="198"/>
      <c r="LSL19" s="178"/>
      <c r="LSM19" s="188"/>
      <c r="LSN19" s="188"/>
      <c r="LSO19" s="198"/>
      <c r="LSP19" s="178"/>
      <c r="LSQ19" s="188"/>
      <c r="LSR19" s="188"/>
      <c r="LSS19" s="198"/>
      <c r="LST19" s="178"/>
      <c r="LSU19" s="188"/>
      <c r="LSV19" s="188"/>
      <c r="LSW19" s="198"/>
      <c r="LSX19" s="178"/>
      <c r="LSY19" s="188"/>
      <c r="LSZ19" s="188"/>
      <c r="LTA19" s="198"/>
      <c r="LTB19" s="178"/>
      <c r="LTC19" s="188"/>
      <c r="LTD19" s="188"/>
      <c r="LTE19" s="198"/>
      <c r="LTF19" s="178"/>
      <c r="LTG19" s="188"/>
      <c r="LTH19" s="188"/>
      <c r="LTI19" s="198"/>
      <c r="LTJ19" s="178"/>
      <c r="LTK19" s="188"/>
      <c r="LTL19" s="188"/>
      <c r="LTM19" s="198"/>
      <c r="LTN19" s="178"/>
      <c r="LTO19" s="188"/>
      <c r="LTP19" s="188"/>
      <c r="LTQ19" s="198"/>
      <c r="LTR19" s="178"/>
      <c r="LTS19" s="188"/>
      <c r="LTT19" s="188"/>
      <c r="LTU19" s="198"/>
      <c r="LTV19" s="178"/>
      <c r="LTW19" s="188"/>
      <c r="LTX19" s="188"/>
      <c r="LTY19" s="198"/>
      <c r="LTZ19" s="178"/>
      <c r="LUA19" s="188"/>
      <c r="LUB19" s="188"/>
      <c r="LUC19" s="198"/>
      <c r="LUD19" s="178"/>
      <c r="LUE19" s="188"/>
      <c r="LUF19" s="188"/>
      <c r="LUG19" s="198"/>
      <c r="LUH19" s="178"/>
      <c r="LUI19" s="188"/>
      <c r="LUJ19" s="188"/>
      <c r="LUK19" s="198"/>
      <c r="LUL19" s="178"/>
      <c r="LUM19" s="188"/>
      <c r="LUN19" s="188"/>
      <c r="LUO19" s="198"/>
      <c r="LUP19" s="178"/>
      <c r="LUQ19" s="188"/>
      <c r="LUR19" s="188"/>
      <c r="LUS19" s="198"/>
      <c r="LUT19" s="178"/>
      <c r="LUU19" s="188"/>
      <c r="LUV19" s="188"/>
      <c r="LUW19" s="198"/>
      <c r="LUX19" s="178"/>
      <c r="LUY19" s="188"/>
      <c r="LUZ19" s="188"/>
      <c r="LVA19" s="198"/>
      <c r="LVB19" s="178"/>
      <c r="LVC19" s="188"/>
      <c r="LVD19" s="188"/>
      <c r="LVE19" s="198"/>
      <c r="LVF19" s="178"/>
      <c r="LVG19" s="188"/>
      <c r="LVH19" s="188"/>
      <c r="LVI19" s="198"/>
      <c r="LVJ19" s="178"/>
      <c r="LVK19" s="188"/>
      <c r="LVL19" s="188"/>
      <c r="LVM19" s="198"/>
      <c r="LVN19" s="178"/>
      <c r="LVO19" s="188"/>
      <c r="LVP19" s="188"/>
      <c r="LVQ19" s="198"/>
      <c r="LVR19" s="178"/>
      <c r="LVS19" s="188"/>
      <c r="LVT19" s="188"/>
      <c r="LVU19" s="198"/>
      <c r="LVV19" s="178"/>
      <c r="LVW19" s="188"/>
      <c r="LVX19" s="188"/>
      <c r="LVY19" s="198"/>
      <c r="LVZ19" s="178"/>
      <c r="LWA19" s="188"/>
      <c r="LWB19" s="188"/>
      <c r="LWC19" s="198"/>
      <c r="LWD19" s="178"/>
      <c r="LWE19" s="188"/>
      <c r="LWF19" s="188"/>
      <c r="LWG19" s="198"/>
      <c r="LWH19" s="178"/>
      <c r="LWI19" s="188"/>
      <c r="LWJ19" s="188"/>
      <c r="LWK19" s="198"/>
      <c r="LWL19" s="178"/>
      <c r="LWM19" s="188"/>
      <c r="LWN19" s="188"/>
      <c r="LWO19" s="198"/>
      <c r="LWP19" s="178"/>
      <c r="LWQ19" s="188"/>
      <c r="LWR19" s="188"/>
      <c r="LWS19" s="198"/>
      <c r="LWT19" s="178"/>
      <c r="LWU19" s="188"/>
      <c r="LWV19" s="188"/>
      <c r="LWW19" s="198"/>
      <c r="LWX19" s="178"/>
      <c r="LWY19" s="188"/>
      <c r="LWZ19" s="188"/>
      <c r="LXA19" s="198"/>
      <c r="LXB19" s="178"/>
      <c r="LXC19" s="188"/>
      <c r="LXD19" s="188"/>
      <c r="LXE19" s="198"/>
      <c r="LXF19" s="178"/>
      <c r="LXG19" s="188"/>
      <c r="LXH19" s="188"/>
      <c r="LXI19" s="198"/>
      <c r="LXJ19" s="178"/>
      <c r="LXK19" s="188"/>
      <c r="LXL19" s="188"/>
      <c r="LXM19" s="198"/>
      <c r="LXN19" s="178"/>
      <c r="LXO19" s="188"/>
      <c r="LXP19" s="188"/>
      <c r="LXQ19" s="198"/>
      <c r="LXR19" s="178"/>
      <c r="LXS19" s="188"/>
      <c r="LXT19" s="188"/>
      <c r="LXU19" s="198"/>
      <c r="LXV19" s="178"/>
      <c r="LXW19" s="188"/>
      <c r="LXX19" s="188"/>
      <c r="LXY19" s="198"/>
      <c r="LXZ19" s="178"/>
      <c r="LYA19" s="188"/>
      <c r="LYB19" s="188"/>
      <c r="LYC19" s="198"/>
      <c r="LYD19" s="178"/>
      <c r="LYE19" s="188"/>
      <c r="LYF19" s="188"/>
      <c r="LYG19" s="198"/>
      <c r="LYH19" s="178"/>
      <c r="LYI19" s="188"/>
      <c r="LYJ19" s="188"/>
      <c r="LYK19" s="198"/>
      <c r="LYL19" s="178"/>
      <c r="LYM19" s="188"/>
      <c r="LYN19" s="188"/>
      <c r="LYO19" s="198"/>
      <c r="LYP19" s="178"/>
      <c r="LYQ19" s="188"/>
      <c r="LYR19" s="188"/>
      <c r="LYS19" s="198"/>
      <c r="LYT19" s="178"/>
      <c r="LYU19" s="188"/>
      <c r="LYV19" s="188"/>
      <c r="LYW19" s="198"/>
      <c r="LYX19" s="178"/>
      <c r="LYY19" s="188"/>
      <c r="LYZ19" s="188"/>
      <c r="LZA19" s="198"/>
      <c r="LZB19" s="178"/>
      <c r="LZC19" s="188"/>
      <c r="LZD19" s="188"/>
      <c r="LZE19" s="198"/>
      <c r="LZF19" s="178"/>
      <c r="LZG19" s="188"/>
      <c r="LZH19" s="188"/>
      <c r="LZI19" s="198"/>
      <c r="LZJ19" s="178"/>
      <c r="LZK19" s="188"/>
      <c r="LZL19" s="188"/>
      <c r="LZM19" s="198"/>
      <c r="LZN19" s="178"/>
      <c r="LZO19" s="188"/>
      <c r="LZP19" s="188"/>
      <c r="LZQ19" s="198"/>
      <c r="LZR19" s="178"/>
      <c r="LZS19" s="188"/>
      <c r="LZT19" s="188"/>
      <c r="LZU19" s="198"/>
      <c r="LZV19" s="178"/>
      <c r="LZW19" s="188"/>
      <c r="LZX19" s="188"/>
      <c r="LZY19" s="198"/>
      <c r="LZZ19" s="178"/>
      <c r="MAA19" s="188"/>
      <c r="MAB19" s="188"/>
      <c r="MAC19" s="198"/>
      <c r="MAD19" s="178"/>
      <c r="MAE19" s="188"/>
      <c r="MAF19" s="188"/>
      <c r="MAG19" s="198"/>
      <c r="MAH19" s="178"/>
      <c r="MAI19" s="188"/>
      <c r="MAJ19" s="188"/>
      <c r="MAK19" s="198"/>
      <c r="MAL19" s="178"/>
      <c r="MAM19" s="188"/>
      <c r="MAN19" s="188"/>
      <c r="MAO19" s="198"/>
      <c r="MAP19" s="178"/>
      <c r="MAQ19" s="188"/>
      <c r="MAR19" s="188"/>
      <c r="MAS19" s="198"/>
      <c r="MAT19" s="178"/>
      <c r="MAU19" s="188"/>
      <c r="MAV19" s="188"/>
      <c r="MAW19" s="198"/>
      <c r="MAX19" s="178"/>
      <c r="MAY19" s="188"/>
      <c r="MAZ19" s="188"/>
      <c r="MBA19" s="198"/>
      <c r="MBB19" s="178"/>
      <c r="MBC19" s="188"/>
      <c r="MBD19" s="188"/>
      <c r="MBE19" s="198"/>
      <c r="MBF19" s="178"/>
      <c r="MBG19" s="188"/>
      <c r="MBH19" s="188"/>
      <c r="MBI19" s="198"/>
      <c r="MBJ19" s="178"/>
      <c r="MBK19" s="188"/>
      <c r="MBL19" s="188"/>
      <c r="MBM19" s="198"/>
      <c r="MBN19" s="178"/>
      <c r="MBO19" s="188"/>
      <c r="MBP19" s="188"/>
      <c r="MBQ19" s="198"/>
      <c r="MBR19" s="178"/>
      <c r="MBS19" s="188"/>
      <c r="MBT19" s="188"/>
      <c r="MBU19" s="198"/>
      <c r="MBV19" s="178"/>
      <c r="MBW19" s="188"/>
      <c r="MBX19" s="188"/>
      <c r="MBY19" s="198"/>
      <c r="MBZ19" s="178"/>
      <c r="MCA19" s="188"/>
      <c r="MCB19" s="188"/>
      <c r="MCC19" s="198"/>
      <c r="MCD19" s="178"/>
      <c r="MCE19" s="188"/>
      <c r="MCF19" s="188"/>
      <c r="MCG19" s="198"/>
      <c r="MCH19" s="178"/>
      <c r="MCI19" s="188"/>
      <c r="MCJ19" s="188"/>
      <c r="MCK19" s="198"/>
      <c r="MCL19" s="178"/>
      <c r="MCM19" s="188"/>
      <c r="MCN19" s="188"/>
      <c r="MCO19" s="198"/>
      <c r="MCP19" s="178"/>
      <c r="MCQ19" s="188"/>
      <c r="MCR19" s="188"/>
      <c r="MCS19" s="198"/>
      <c r="MCT19" s="178"/>
      <c r="MCU19" s="188"/>
      <c r="MCV19" s="188"/>
      <c r="MCW19" s="198"/>
      <c r="MCX19" s="178"/>
      <c r="MCY19" s="188"/>
      <c r="MCZ19" s="188"/>
      <c r="MDA19" s="198"/>
      <c r="MDB19" s="178"/>
      <c r="MDC19" s="188"/>
      <c r="MDD19" s="188"/>
      <c r="MDE19" s="198"/>
      <c r="MDF19" s="178"/>
      <c r="MDG19" s="188"/>
      <c r="MDH19" s="188"/>
      <c r="MDI19" s="198"/>
      <c r="MDJ19" s="178"/>
      <c r="MDK19" s="188"/>
      <c r="MDL19" s="188"/>
      <c r="MDM19" s="198"/>
      <c r="MDN19" s="178"/>
      <c r="MDO19" s="188"/>
      <c r="MDP19" s="188"/>
      <c r="MDQ19" s="198"/>
      <c r="MDR19" s="178"/>
      <c r="MDS19" s="188"/>
      <c r="MDT19" s="188"/>
      <c r="MDU19" s="198"/>
      <c r="MDV19" s="178"/>
      <c r="MDW19" s="188"/>
      <c r="MDX19" s="188"/>
      <c r="MDY19" s="198"/>
      <c r="MDZ19" s="178"/>
      <c r="MEA19" s="188"/>
      <c r="MEB19" s="188"/>
      <c r="MEC19" s="198"/>
      <c r="MED19" s="178"/>
      <c r="MEE19" s="188"/>
      <c r="MEF19" s="188"/>
      <c r="MEG19" s="198"/>
      <c r="MEH19" s="178"/>
      <c r="MEI19" s="188"/>
      <c r="MEJ19" s="188"/>
      <c r="MEK19" s="198"/>
      <c r="MEL19" s="178"/>
      <c r="MEM19" s="188"/>
      <c r="MEN19" s="188"/>
      <c r="MEO19" s="198"/>
      <c r="MEP19" s="178"/>
      <c r="MEQ19" s="188"/>
      <c r="MER19" s="188"/>
      <c r="MES19" s="198"/>
      <c r="MET19" s="178"/>
      <c r="MEU19" s="188"/>
      <c r="MEV19" s="188"/>
      <c r="MEW19" s="198"/>
      <c r="MEX19" s="178"/>
      <c r="MEY19" s="188"/>
      <c r="MEZ19" s="188"/>
      <c r="MFA19" s="198"/>
      <c r="MFB19" s="178"/>
      <c r="MFC19" s="188"/>
      <c r="MFD19" s="188"/>
      <c r="MFE19" s="198"/>
      <c r="MFF19" s="178"/>
      <c r="MFG19" s="188"/>
      <c r="MFH19" s="188"/>
      <c r="MFI19" s="198"/>
      <c r="MFJ19" s="178"/>
      <c r="MFK19" s="188"/>
      <c r="MFL19" s="188"/>
      <c r="MFM19" s="198"/>
      <c r="MFN19" s="178"/>
      <c r="MFO19" s="188"/>
      <c r="MFP19" s="188"/>
      <c r="MFQ19" s="198"/>
      <c r="MFR19" s="178"/>
      <c r="MFS19" s="188"/>
      <c r="MFT19" s="188"/>
      <c r="MFU19" s="198"/>
      <c r="MFV19" s="178"/>
      <c r="MFW19" s="188"/>
      <c r="MFX19" s="188"/>
      <c r="MFY19" s="198"/>
      <c r="MFZ19" s="178"/>
      <c r="MGA19" s="188"/>
      <c r="MGB19" s="188"/>
      <c r="MGC19" s="198"/>
      <c r="MGD19" s="178"/>
      <c r="MGE19" s="188"/>
      <c r="MGF19" s="188"/>
      <c r="MGG19" s="198"/>
      <c r="MGH19" s="178"/>
      <c r="MGI19" s="188"/>
      <c r="MGJ19" s="188"/>
      <c r="MGK19" s="198"/>
      <c r="MGL19" s="178"/>
      <c r="MGM19" s="188"/>
      <c r="MGN19" s="188"/>
      <c r="MGO19" s="198"/>
      <c r="MGP19" s="178"/>
      <c r="MGQ19" s="188"/>
      <c r="MGR19" s="188"/>
      <c r="MGS19" s="198"/>
      <c r="MGT19" s="178"/>
      <c r="MGU19" s="188"/>
      <c r="MGV19" s="188"/>
      <c r="MGW19" s="198"/>
      <c r="MGX19" s="178"/>
      <c r="MGY19" s="188"/>
      <c r="MGZ19" s="188"/>
      <c r="MHA19" s="198"/>
      <c r="MHB19" s="178"/>
      <c r="MHC19" s="188"/>
      <c r="MHD19" s="188"/>
      <c r="MHE19" s="198"/>
      <c r="MHF19" s="178"/>
      <c r="MHG19" s="188"/>
      <c r="MHH19" s="188"/>
      <c r="MHI19" s="198"/>
      <c r="MHJ19" s="178"/>
      <c r="MHK19" s="188"/>
      <c r="MHL19" s="188"/>
      <c r="MHM19" s="198"/>
      <c r="MHN19" s="178"/>
      <c r="MHO19" s="188"/>
      <c r="MHP19" s="188"/>
      <c r="MHQ19" s="198"/>
      <c r="MHR19" s="178"/>
      <c r="MHS19" s="188"/>
      <c r="MHT19" s="188"/>
      <c r="MHU19" s="198"/>
      <c r="MHV19" s="178"/>
      <c r="MHW19" s="188"/>
      <c r="MHX19" s="188"/>
      <c r="MHY19" s="198"/>
      <c r="MHZ19" s="178"/>
      <c r="MIA19" s="188"/>
      <c r="MIB19" s="188"/>
      <c r="MIC19" s="198"/>
      <c r="MID19" s="178"/>
      <c r="MIE19" s="188"/>
      <c r="MIF19" s="188"/>
      <c r="MIG19" s="198"/>
      <c r="MIH19" s="178"/>
      <c r="MII19" s="188"/>
      <c r="MIJ19" s="188"/>
      <c r="MIK19" s="198"/>
      <c r="MIL19" s="178"/>
      <c r="MIM19" s="188"/>
      <c r="MIN19" s="188"/>
      <c r="MIO19" s="198"/>
      <c r="MIP19" s="178"/>
      <c r="MIQ19" s="188"/>
      <c r="MIR19" s="188"/>
      <c r="MIS19" s="198"/>
      <c r="MIT19" s="178"/>
      <c r="MIU19" s="188"/>
      <c r="MIV19" s="188"/>
      <c r="MIW19" s="198"/>
      <c r="MIX19" s="178"/>
      <c r="MIY19" s="188"/>
      <c r="MIZ19" s="188"/>
      <c r="MJA19" s="198"/>
      <c r="MJB19" s="178"/>
      <c r="MJC19" s="188"/>
      <c r="MJD19" s="188"/>
      <c r="MJE19" s="198"/>
      <c r="MJF19" s="178"/>
      <c r="MJG19" s="188"/>
      <c r="MJH19" s="188"/>
      <c r="MJI19" s="198"/>
      <c r="MJJ19" s="178"/>
      <c r="MJK19" s="188"/>
      <c r="MJL19" s="188"/>
      <c r="MJM19" s="198"/>
      <c r="MJN19" s="178"/>
      <c r="MJO19" s="188"/>
      <c r="MJP19" s="188"/>
      <c r="MJQ19" s="198"/>
      <c r="MJR19" s="178"/>
      <c r="MJS19" s="188"/>
      <c r="MJT19" s="188"/>
      <c r="MJU19" s="198"/>
      <c r="MJV19" s="178"/>
      <c r="MJW19" s="188"/>
      <c r="MJX19" s="188"/>
      <c r="MJY19" s="198"/>
      <c r="MJZ19" s="178"/>
      <c r="MKA19" s="188"/>
      <c r="MKB19" s="188"/>
      <c r="MKC19" s="198"/>
      <c r="MKD19" s="178"/>
      <c r="MKE19" s="188"/>
      <c r="MKF19" s="188"/>
      <c r="MKG19" s="198"/>
      <c r="MKH19" s="178"/>
      <c r="MKI19" s="188"/>
      <c r="MKJ19" s="188"/>
      <c r="MKK19" s="198"/>
      <c r="MKL19" s="178"/>
      <c r="MKM19" s="188"/>
      <c r="MKN19" s="188"/>
      <c r="MKO19" s="198"/>
      <c r="MKP19" s="178"/>
      <c r="MKQ19" s="188"/>
      <c r="MKR19" s="188"/>
      <c r="MKS19" s="198"/>
      <c r="MKT19" s="178"/>
      <c r="MKU19" s="188"/>
      <c r="MKV19" s="188"/>
      <c r="MKW19" s="198"/>
      <c r="MKX19" s="178"/>
      <c r="MKY19" s="188"/>
      <c r="MKZ19" s="188"/>
      <c r="MLA19" s="198"/>
      <c r="MLB19" s="178"/>
      <c r="MLC19" s="188"/>
      <c r="MLD19" s="188"/>
      <c r="MLE19" s="198"/>
      <c r="MLF19" s="178"/>
      <c r="MLG19" s="188"/>
      <c r="MLH19" s="188"/>
      <c r="MLI19" s="198"/>
      <c r="MLJ19" s="178"/>
      <c r="MLK19" s="188"/>
      <c r="MLL19" s="188"/>
      <c r="MLM19" s="198"/>
      <c r="MLN19" s="178"/>
      <c r="MLO19" s="188"/>
      <c r="MLP19" s="188"/>
      <c r="MLQ19" s="198"/>
      <c r="MLR19" s="178"/>
      <c r="MLS19" s="188"/>
      <c r="MLT19" s="188"/>
      <c r="MLU19" s="198"/>
      <c r="MLV19" s="178"/>
      <c r="MLW19" s="188"/>
      <c r="MLX19" s="188"/>
      <c r="MLY19" s="198"/>
      <c r="MLZ19" s="178"/>
      <c r="MMA19" s="188"/>
      <c r="MMB19" s="188"/>
      <c r="MMC19" s="198"/>
      <c r="MMD19" s="178"/>
      <c r="MME19" s="188"/>
      <c r="MMF19" s="188"/>
      <c r="MMG19" s="198"/>
      <c r="MMH19" s="178"/>
      <c r="MMI19" s="188"/>
      <c r="MMJ19" s="188"/>
      <c r="MMK19" s="198"/>
      <c r="MML19" s="178"/>
      <c r="MMM19" s="188"/>
      <c r="MMN19" s="188"/>
      <c r="MMO19" s="198"/>
      <c r="MMP19" s="178"/>
      <c r="MMQ19" s="188"/>
      <c r="MMR19" s="188"/>
      <c r="MMS19" s="198"/>
      <c r="MMT19" s="178"/>
      <c r="MMU19" s="188"/>
      <c r="MMV19" s="188"/>
      <c r="MMW19" s="198"/>
      <c r="MMX19" s="178"/>
      <c r="MMY19" s="188"/>
      <c r="MMZ19" s="188"/>
      <c r="MNA19" s="198"/>
      <c r="MNB19" s="178"/>
      <c r="MNC19" s="188"/>
      <c r="MND19" s="188"/>
      <c r="MNE19" s="198"/>
      <c r="MNF19" s="178"/>
      <c r="MNG19" s="188"/>
      <c r="MNH19" s="188"/>
      <c r="MNI19" s="198"/>
      <c r="MNJ19" s="178"/>
      <c r="MNK19" s="188"/>
      <c r="MNL19" s="188"/>
      <c r="MNM19" s="198"/>
      <c r="MNN19" s="178"/>
      <c r="MNO19" s="188"/>
      <c r="MNP19" s="188"/>
      <c r="MNQ19" s="198"/>
      <c r="MNR19" s="178"/>
      <c r="MNS19" s="188"/>
      <c r="MNT19" s="188"/>
      <c r="MNU19" s="198"/>
      <c r="MNV19" s="178"/>
      <c r="MNW19" s="188"/>
      <c r="MNX19" s="188"/>
      <c r="MNY19" s="198"/>
      <c r="MNZ19" s="178"/>
      <c r="MOA19" s="188"/>
      <c r="MOB19" s="188"/>
      <c r="MOC19" s="198"/>
      <c r="MOD19" s="178"/>
      <c r="MOE19" s="188"/>
      <c r="MOF19" s="188"/>
      <c r="MOG19" s="198"/>
      <c r="MOH19" s="178"/>
      <c r="MOI19" s="188"/>
      <c r="MOJ19" s="188"/>
      <c r="MOK19" s="198"/>
      <c r="MOL19" s="178"/>
      <c r="MOM19" s="188"/>
      <c r="MON19" s="188"/>
      <c r="MOO19" s="198"/>
      <c r="MOP19" s="178"/>
      <c r="MOQ19" s="188"/>
      <c r="MOR19" s="188"/>
      <c r="MOS19" s="198"/>
      <c r="MOT19" s="178"/>
      <c r="MOU19" s="188"/>
      <c r="MOV19" s="188"/>
      <c r="MOW19" s="198"/>
      <c r="MOX19" s="178"/>
      <c r="MOY19" s="188"/>
      <c r="MOZ19" s="188"/>
      <c r="MPA19" s="198"/>
      <c r="MPB19" s="178"/>
      <c r="MPC19" s="188"/>
      <c r="MPD19" s="188"/>
      <c r="MPE19" s="198"/>
      <c r="MPF19" s="178"/>
      <c r="MPG19" s="188"/>
      <c r="MPH19" s="188"/>
      <c r="MPI19" s="198"/>
      <c r="MPJ19" s="178"/>
      <c r="MPK19" s="188"/>
      <c r="MPL19" s="188"/>
      <c r="MPM19" s="198"/>
      <c r="MPN19" s="178"/>
      <c r="MPO19" s="188"/>
      <c r="MPP19" s="188"/>
      <c r="MPQ19" s="198"/>
      <c r="MPR19" s="178"/>
      <c r="MPS19" s="188"/>
      <c r="MPT19" s="188"/>
      <c r="MPU19" s="198"/>
      <c r="MPV19" s="178"/>
      <c r="MPW19" s="188"/>
      <c r="MPX19" s="188"/>
      <c r="MPY19" s="198"/>
      <c r="MPZ19" s="178"/>
      <c r="MQA19" s="188"/>
      <c r="MQB19" s="188"/>
      <c r="MQC19" s="198"/>
      <c r="MQD19" s="178"/>
      <c r="MQE19" s="188"/>
      <c r="MQF19" s="188"/>
      <c r="MQG19" s="198"/>
      <c r="MQH19" s="178"/>
      <c r="MQI19" s="188"/>
      <c r="MQJ19" s="188"/>
      <c r="MQK19" s="198"/>
      <c r="MQL19" s="178"/>
      <c r="MQM19" s="188"/>
      <c r="MQN19" s="188"/>
      <c r="MQO19" s="198"/>
      <c r="MQP19" s="178"/>
      <c r="MQQ19" s="188"/>
      <c r="MQR19" s="188"/>
      <c r="MQS19" s="198"/>
      <c r="MQT19" s="178"/>
      <c r="MQU19" s="188"/>
      <c r="MQV19" s="188"/>
      <c r="MQW19" s="198"/>
      <c r="MQX19" s="178"/>
      <c r="MQY19" s="188"/>
      <c r="MQZ19" s="188"/>
      <c r="MRA19" s="198"/>
      <c r="MRB19" s="178"/>
      <c r="MRC19" s="188"/>
      <c r="MRD19" s="188"/>
      <c r="MRE19" s="198"/>
      <c r="MRF19" s="178"/>
      <c r="MRG19" s="188"/>
      <c r="MRH19" s="188"/>
      <c r="MRI19" s="198"/>
      <c r="MRJ19" s="178"/>
      <c r="MRK19" s="188"/>
      <c r="MRL19" s="188"/>
      <c r="MRM19" s="198"/>
      <c r="MRN19" s="178"/>
      <c r="MRO19" s="188"/>
      <c r="MRP19" s="188"/>
      <c r="MRQ19" s="198"/>
      <c r="MRR19" s="178"/>
      <c r="MRS19" s="188"/>
      <c r="MRT19" s="188"/>
      <c r="MRU19" s="198"/>
      <c r="MRV19" s="178"/>
      <c r="MRW19" s="188"/>
      <c r="MRX19" s="188"/>
      <c r="MRY19" s="198"/>
      <c r="MRZ19" s="178"/>
      <c r="MSA19" s="188"/>
      <c r="MSB19" s="188"/>
      <c r="MSC19" s="198"/>
      <c r="MSD19" s="178"/>
      <c r="MSE19" s="188"/>
      <c r="MSF19" s="188"/>
      <c r="MSG19" s="198"/>
      <c r="MSH19" s="178"/>
      <c r="MSI19" s="188"/>
      <c r="MSJ19" s="188"/>
      <c r="MSK19" s="198"/>
      <c r="MSL19" s="178"/>
      <c r="MSM19" s="188"/>
      <c r="MSN19" s="188"/>
      <c r="MSO19" s="198"/>
      <c r="MSP19" s="178"/>
      <c r="MSQ19" s="188"/>
      <c r="MSR19" s="188"/>
      <c r="MSS19" s="198"/>
      <c r="MST19" s="178"/>
      <c r="MSU19" s="188"/>
      <c r="MSV19" s="188"/>
      <c r="MSW19" s="198"/>
      <c r="MSX19" s="178"/>
      <c r="MSY19" s="188"/>
      <c r="MSZ19" s="188"/>
      <c r="MTA19" s="198"/>
      <c r="MTB19" s="178"/>
      <c r="MTC19" s="188"/>
      <c r="MTD19" s="188"/>
      <c r="MTE19" s="198"/>
      <c r="MTF19" s="178"/>
      <c r="MTG19" s="188"/>
      <c r="MTH19" s="188"/>
      <c r="MTI19" s="198"/>
      <c r="MTJ19" s="178"/>
      <c r="MTK19" s="188"/>
      <c r="MTL19" s="188"/>
      <c r="MTM19" s="198"/>
      <c r="MTN19" s="178"/>
      <c r="MTO19" s="188"/>
      <c r="MTP19" s="188"/>
      <c r="MTQ19" s="198"/>
      <c r="MTR19" s="178"/>
      <c r="MTS19" s="188"/>
      <c r="MTT19" s="188"/>
      <c r="MTU19" s="198"/>
      <c r="MTV19" s="178"/>
      <c r="MTW19" s="188"/>
      <c r="MTX19" s="188"/>
      <c r="MTY19" s="198"/>
      <c r="MTZ19" s="178"/>
      <c r="MUA19" s="188"/>
      <c r="MUB19" s="188"/>
      <c r="MUC19" s="198"/>
      <c r="MUD19" s="178"/>
      <c r="MUE19" s="188"/>
      <c r="MUF19" s="188"/>
      <c r="MUG19" s="198"/>
      <c r="MUH19" s="178"/>
      <c r="MUI19" s="188"/>
      <c r="MUJ19" s="188"/>
      <c r="MUK19" s="198"/>
      <c r="MUL19" s="178"/>
      <c r="MUM19" s="188"/>
      <c r="MUN19" s="188"/>
      <c r="MUO19" s="198"/>
      <c r="MUP19" s="178"/>
      <c r="MUQ19" s="188"/>
      <c r="MUR19" s="188"/>
      <c r="MUS19" s="198"/>
      <c r="MUT19" s="178"/>
      <c r="MUU19" s="188"/>
      <c r="MUV19" s="188"/>
      <c r="MUW19" s="198"/>
      <c r="MUX19" s="178"/>
      <c r="MUY19" s="188"/>
      <c r="MUZ19" s="188"/>
      <c r="MVA19" s="198"/>
      <c r="MVB19" s="178"/>
      <c r="MVC19" s="188"/>
      <c r="MVD19" s="188"/>
      <c r="MVE19" s="198"/>
      <c r="MVF19" s="178"/>
      <c r="MVG19" s="188"/>
      <c r="MVH19" s="188"/>
      <c r="MVI19" s="198"/>
      <c r="MVJ19" s="178"/>
      <c r="MVK19" s="188"/>
      <c r="MVL19" s="188"/>
      <c r="MVM19" s="198"/>
      <c r="MVN19" s="178"/>
      <c r="MVO19" s="188"/>
      <c r="MVP19" s="188"/>
      <c r="MVQ19" s="198"/>
      <c r="MVR19" s="178"/>
      <c r="MVS19" s="188"/>
      <c r="MVT19" s="188"/>
      <c r="MVU19" s="198"/>
      <c r="MVV19" s="178"/>
      <c r="MVW19" s="188"/>
      <c r="MVX19" s="188"/>
      <c r="MVY19" s="198"/>
      <c r="MVZ19" s="178"/>
      <c r="MWA19" s="188"/>
      <c r="MWB19" s="188"/>
      <c r="MWC19" s="198"/>
      <c r="MWD19" s="178"/>
      <c r="MWE19" s="188"/>
      <c r="MWF19" s="188"/>
      <c r="MWG19" s="198"/>
      <c r="MWH19" s="178"/>
      <c r="MWI19" s="188"/>
      <c r="MWJ19" s="188"/>
      <c r="MWK19" s="198"/>
      <c r="MWL19" s="178"/>
      <c r="MWM19" s="188"/>
      <c r="MWN19" s="188"/>
      <c r="MWO19" s="198"/>
      <c r="MWP19" s="178"/>
      <c r="MWQ19" s="188"/>
      <c r="MWR19" s="188"/>
      <c r="MWS19" s="198"/>
      <c r="MWT19" s="178"/>
      <c r="MWU19" s="188"/>
      <c r="MWV19" s="188"/>
      <c r="MWW19" s="198"/>
      <c r="MWX19" s="178"/>
      <c r="MWY19" s="188"/>
      <c r="MWZ19" s="188"/>
      <c r="MXA19" s="198"/>
      <c r="MXB19" s="178"/>
      <c r="MXC19" s="188"/>
      <c r="MXD19" s="188"/>
      <c r="MXE19" s="198"/>
      <c r="MXF19" s="178"/>
      <c r="MXG19" s="188"/>
      <c r="MXH19" s="188"/>
      <c r="MXI19" s="198"/>
      <c r="MXJ19" s="178"/>
      <c r="MXK19" s="188"/>
      <c r="MXL19" s="188"/>
      <c r="MXM19" s="198"/>
      <c r="MXN19" s="178"/>
      <c r="MXO19" s="188"/>
      <c r="MXP19" s="188"/>
      <c r="MXQ19" s="198"/>
      <c r="MXR19" s="178"/>
      <c r="MXS19" s="188"/>
      <c r="MXT19" s="188"/>
      <c r="MXU19" s="198"/>
      <c r="MXV19" s="178"/>
      <c r="MXW19" s="188"/>
      <c r="MXX19" s="188"/>
      <c r="MXY19" s="198"/>
      <c r="MXZ19" s="178"/>
      <c r="MYA19" s="188"/>
      <c r="MYB19" s="188"/>
      <c r="MYC19" s="198"/>
      <c r="MYD19" s="178"/>
      <c r="MYE19" s="188"/>
      <c r="MYF19" s="188"/>
      <c r="MYG19" s="198"/>
      <c r="MYH19" s="178"/>
      <c r="MYI19" s="188"/>
      <c r="MYJ19" s="188"/>
      <c r="MYK19" s="198"/>
      <c r="MYL19" s="178"/>
      <c r="MYM19" s="188"/>
      <c r="MYN19" s="188"/>
      <c r="MYO19" s="198"/>
      <c r="MYP19" s="178"/>
      <c r="MYQ19" s="188"/>
      <c r="MYR19" s="188"/>
      <c r="MYS19" s="198"/>
      <c r="MYT19" s="178"/>
      <c r="MYU19" s="188"/>
      <c r="MYV19" s="188"/>
      <c r="MYW19" s="198"/>
      <c r="MYX19" s="178"/>
      <c r="MYY19" s="188"/>
      <c r="MYZ19" s="188"/>
      <c r="MZA19" s="198"/>
      <c r="MZB19" s="178"/>
      <c r="MZC19" s="188"/>
      <c r="MZD19" s="188"/>
      <c r="MZE19" s="198"/>
      <c r="MZF19" s="178"/>
      <c r="MZG19" s="188"/>
      <c r="MZH19" s="188"/>
      <c r="MZI19" s="198"/>
      <c r="MZJ19" s="178"/>
      <c r="MZK19" s="188"/>
      <c r="MZL19" s="188"/>
      <c r="MZM19" s="198"/>
      <c r="MZN19" s="178"/>
      <c r="MZO19" s="188"/>
      <c r="MZP19" s="188"/>
      <c r="MZQ19" s="198"/>
      <c r="MZR19" s="178"/>
      <c r="MZS19" s="188"/>
      <c r="MZT19" s="188"/>
      <c r="MZU19" s="198"/>
      <c r="MZV19" s="178"/>
      <c r="MZW19" s="188"/>
      <c r="MZX19" s="188"/>
      <c r="MZY19" s="198"/>
      <c r="MZZ19" s="178"/>
      <c r="NAA19" s="188"/>
      <c r="NAB19" s="188"/>
      <c r="NAC19" s="198"/>
      <c r="NAD19" s="178"/>
      <c r="NAE19" s="188"/>
      <c r="NAF19" s="188"/>
      <c r="NAG19" s="198"/>
      <c r="NAH19" s="178"/>
      <c r="NAI19" s="188"/>
      <c r="NAJ19" s="188"/>
      <c r="NAK19" s="198"/>
      <c r="NAL19" s="178"/>
      <c r="NAM19" s="188"/>
      <c r="NAN19" s="188"/>
      <c r="NAO19" s="198"/>
      <c r="NAP19" s="178"/>
      <c r="NAQ19" s="188"/>
      <c r="NAR19" s="188"/>
      <c r="NAS19" s="198"/>
      <c r="NAT19" s="178"/>
      <c r="NAU19" s="188"/>
      <c r="NAV19" s="188"/>
      <c r="NAW19" s="198"/>
      <c r="NAX19" s="178"/>
      <c r="NAY19" s="188"/>
      <c r="NAZ19" s="188"/>
      <c r="NBA19" s="198"/>
      <c r="NBB19" s="178"/>
      <c r="NBC19" s="188"/>
      <c r="NBD19" s="188"/>
      <c r="NBE19" s="198"/>
      <c r="NBF19" s="178"/>
      <c r="NBG19" s="188"/>
      <c r="NBH19" s="188"/>
      <c r="NBI19" s="198"/>
      <c r="NBJ19" s="178"/>
      <c r="NBK19" s="188"/>
      <c r="NBL19" s="188"/>
      <c r="NBM19" s="198"/>
      <c r="NBN19" s="178"/>
      <c r="NBO19" s="188"/>
      <c r="NBP19" s="188"/>
      <c r="NBQ19" s="198"/>
      <c r="NBR19" s="178"/>
      <c r="NBS19" s="188"/>
      <c r="NBT19" s="188"/>
      <c r="NBU19" s="198"/>
      <c r="NBV19" s="178"/>
      <c r="NBW19" s="188"/>
      <c r="NBX19" s="188"/>
      <c r="NBY19" s="198"/>
      <c r="NBZ19" s="178"/>
      <c r="NCA19" s="188"/>
      <c r="NCB19" s="188"/>
      <c r="NCC19" s="198"/>
      <c r="NCD19" s="178"/>
      <c r="NCE19" s="188"/>
      <c r="NCF19" s="188"/>
      <c r="NCG19" s="198"/>
      <c r="NCH19" s="178"/>
      <c r="NCI19" s="188"/>
      <c r="NCJ19" s="188"/>
      <c r="NCK19" s="198"/>
      <c r="NCL19" s="178"/>
      <c r="NCM19" s="188"/>
      <c r="NCN19" s="188"/>
      <c r="NCO19" s="198"/>
      <c r="NCP19" s="178"/>
      <c r="NCQ19" s="188"/>
      <c r="NCR19" s="188"/>
      <c r="NCS19" s="198"/>
      <c r="NCT19" s="178"/>
      <c r="NCU19" s="188"/>
      <c r="NCV19" s="188"/>
      <c r="NCW19" s="198"/>
      <c r="NCX19" s="178"/>
      <c r="NCY19" s="188"/>
      <c r="NCZ19" s="188"/>
      <c r="NDA19" s="198"/>
      <c r="NDB19" s="178"/>
      <c r="NDC19" s="188"/>
      <c r="NDD19" s="188"/>
      <c r="NDE19" s="198"/>
      <c r="NDF19" s="178"/>
      <c r="NDG19" s="188"/>
      <c r="NDH19" s="188"/>
      <c r="NDI19" s="198"/>
      <c r="NDJ19" s="178"/>
      <c r="NDK19" s="188"/>
      <c r="NDL19" s="188"/>
      <c r="NDM19" s="198"/>
      <c r="NDN19" s="178"/>
      <c r="NDO19" s="188"/>
      <c r="NDP19" s="188"/>
      <c r="NDQ19" s="198"/>
      <c r="NDR19" s="178"/>
      <c r="NDS19" s="188"/>
      <c r="NDT19" s="188"/>
      <c r="NDU19" s="198"/>
      <c r="NDV19" s="178"/>
      <c r="NDW19" s="188"/>
      <c r="NDX19" s="188"/>
      <c r="NDY19" s="198"/>
      <c r="NDZ19" s="178"/>
      <c r="NEA19" s="188"/>
      <c r="NEB19" s="188"/>
      <c r="NEC19" s="198"/>
      <c r="NED19" s="178"/>
      <c r="NEE19" s="188"/>
      <c r="NEF19" s="188"/>
      <c r="NEG19" s="198"/>
      <c r="NEH19" s="178"/>
      <c r="NEI19" s="188"/>
      <c r="NEJ19" s="188"/>
      <c r="NEK19" s="198"/>
      <c r="NEL19" s="178"/>
      <c r="NEM19" s="188"/>
      <c r="NEN19" s="188"/>
      <c r="NEO19" s="198"/>
      <c r="NEP19" s="178"/>
      <c r="NEQ19" s="188"/>
      <c r="NER19" s="188"/>
      <c r="NES19" s="198"/>
      <c r="NET19" s="178"/>
      <c r="NEU19" s="188"/>
      <c r="NEV19" s="188"/>
      <c r="NEW19" s="198"/>
      <c r="NEX19" s="178"/>
      <c r="NEY19" s="188"/>
      <c r="NEZ19" s="188"/>
      <c r="NFA19" s="198"/>
      <c r="NFB19" s="178"/>
      <c r="NFC19" s="188"/>
      <c r="NFD19" s="188"/>
      <c r="NFE19" s="198"/>
      <c r="NFF19" s="178"/>
      <c r="NFG19" s="188"/>
      <c r="NFH19" s="188"/>
      <c r="NFI19" s="198"/>
      <c r="NFJ19" s="178"/>
      <c r="NFK19" s="188"/>
      <c r="NFL19" s="188"/>
      <c r="NFM19" s="198"/>
      <c r="NFN19" s="178"/>
      <c r="NFO19" s="188"/>
      <c r="NFP19" s="188"/>
      <c r="NFQ19" s="198"/>
      <c r="NFR19" s="178"/>
      <c r="NFS19" s="188"/>
      <c r="NFT19" s="188"/>
      <c r="NFU19" s="198"/>
      <c r="NFV19" s="178"/>
      <c r="NFW19" s="188"/>
      <c r="NFX19" s="188"/>
      <c r="NFY19" s="198"/>
      <c r="NFZ19" s="178"/>
      <c r="NGA19" s="188"/>
      <c r="NGB19" s="188"/>
      <c r="NGC19" s="198"/>
      <c r="NGD19" s="178"/>
      <c r="NGE19" s="188"/>
      <c r="NGF19" s="188"/>
      <c r="NGG19" s="198"/>
      <c r="NGH19" s="178"/>
      <c r="NGI19" s="188"/>
      <c r="NGJ19" s="188"/>
      <c r="NGK19" s="198"/>
      <c r="NGL19" s="178"/>
      <c r="NGM19" s="188"/>
      <c r="NGN19" s="188"/>
      <c r="NGO19" s="198"/>
      <c r="NGP19" s="178"/>
      <c r="NGQ19" s="188"/>
      <c r="NGR19" s="188"/>
      <c r="NGS19" s="198"/>
      <c r="NGT19" s="178"/>
      <c r="NGU19" s="188"/>
      <c r="NGV19" s="188"/>
      <c r="NGW19" s="198"/>
      <c r="NGX19" s="178"/>
      <c r="NGY19" s="188"/>
      <c r="NGZ19" s="188"/>
      <c r="NHA19" s="198"/>
      <c r="NHB19" s="178"/>
      <c r="NHC19" s="188"/>
      <c r="NHD19" s="188"/>
      <c r="NHE19" s="198"/>
      <c r="NHF19" s="178"/>
      <c r="NHG19" s="188"/>
      <c r="NHH19" s="188"/>
      <c r="NHI19" s="198"/>
      <c r="NHJ19" s="178"/>
      <c r="NHK19" s="188"/>
      <c r="NHL19" s="188"/>
      <c r="NHM19" s="198"/>
      <c r="NHN19" s="178"/>
      <c r="NHO19" s="188"/>
      <c r="NHP19" s="188"/>
      <c r="NHQ19" s="198"/>
      <c r="NHR19" s="178"/>
      <c r="NHS19" s="188"/>
      <c r="NHT19" s="188"/>
      <c r="NHU19" s="198"/>
      <c r="NHV19" s="178"/>
      <c r="NHW19" s="188"/>
      <c r="NHX19" s="188"/>
      <c r="NHY19" s="198"/>
      <c r="NHZ19" s="178"/>
      <c r="NIA19" s="188"/>
      <c r="NIB19" s="188"/>
      <c r="NIC19" s="198"/>
      <c r="NID19" s="178"/>
      <c r="NIE19" s="188"/>
      <c r="NIF19" s="188"/>
      <c r="NIG19" s="198"/>
      <c r="NIH19" s="178"/>
      <c r="NII19" s="188"/>
      <c r="NIJ19" s="188"/>
      <c r="NIK19" s="198"/>
      <c r="NIL19" s="178"/>
      <c r="NIM19" s="188"/>
      <c r="NIN19" s="188"/>
      <c r="NIO19" s="198"/>
      <c r="NIP19" s="178"/>
      <c r="NIQ19" s="188"/>
      <c r="NIR19" s="188"/>
      <c r="NIS19" s="198"/>
      <c r="NIT19" s="178"/>
      <c r="NIU19" s="188"/>
      <c r="NIV19" s="188"/>
      <c r="NIW19" s="198"/>
      <c r="NIX19" s="178"/>
      <c r="NIY19" s="188"/>
      <c r="NIZ19" s="188"/>
      <c r="NJA19" s="198"/>
      <c r="NJB19" s="178"/>
      <c r="NJC19" s="188"/>
      <c r="NJD19" s="188"/>
      <c r="NJE19" s="198"/>
      <c r="NJF19" s="178"/>
      <c r="NJG19" s="188"/>
      <c r="NJH19" s="188"/>
      <c r="NJI19" s="198"/>
      <c r="NJJ19" s="178"/>
      <c r="NJK19" s="188"/>
      <c r="NJL19" s="188"/>
      <c r="NJM19" s="198"/>
      <c r="NJN19" s="178"/>
      <c r="NJO19" s="188"/>
      <c r="NJP19" s="188"/>
      <c r="NJQ19" s="198"/>
      <c r="NJR19" s="178"/>
      <c r="NJS19" s="188"/>
      <c r="NJT19" s="188"/>
      <c r="NJU19" s="198"/>
      <c r="NJV19" s="178"/>
      <c r="NJW19" s="188"/>
      <c r="NJX19" s="188"/>
      <c r="NJY19" s="198"/>
      <c r="NJZ19" s="178"/>
      <c r="NKA19" s="188"/>
      <c r="NKB19" s="188"/>
      <c r="NKC19" s="198"/>
      <c r="NKD19" s="178"/>
      <c r="NKE19" s="188"/>
      <c r="NKF19" s="188"/>
      <c r="NKG19" s="198"/>
      <c r="NKH19" s="178"/>
      <c r="NKI19" s="188"/>
      <c r="NKJ19" s="188"/>
      <c r="NKK19" s="198"/>
      <c r="NKL19" s="178"/>
      <c r="NKM19" s="188"/>
      <c r="NKN19" s="188"/>
      <c r="NKO19" s="198"/>
      <c r="NKP19" s="178"/>
      <c r="NKQ19" s="188"/>
      <c r="NKR19" s="188"/>
      <c r="NKS19" s="198"/>
      <c r="NKT19" s="178"/>
      <c r="NKU19" s="188"/>
      <c r="NKV19" s="188"/>
      <c r="NKW19" s="198"/>
      <c r="NKX19" s="178"/>
      <c r="NKY19" s="188"/>
      <c r="NKZ19" s="188"/>
      <c r="NLA19" s="198"/>
      <c r="NLB19" s="178"/>
      <c r="NLC19" s="188"/>
      <c r="NLD19" s="188"/>
      <c r="NLE19" s="198"/>
      <c r="NLF19" s="178"/>
      <c r="NLG19" s="188"/>
      <c r="NLH19" s="188"/>
      <c r="NLI19" s="198"/>
      <c r="NLJ19" s="178"/>
      <c r="NLK19" s="188"/>
      <c r="NLL19" s="188"/>
      <c r="NLM19" s="198"/>
      <c r="NLN19" s="178"/>
      <c r="NLO19" s="188"/>
      <c r="NLP19" s="188"/>
      <c r="NLQ19" s="198"/>
      <c r="NLR19" s="178"/>
      <c r="NLS19" s="188"/>
      <c r="NLT19" s="188"/>
      <c r="NLU19" s="198"/>
      <c r="NLV19" s="178"/>
      <c r="NLW19" s="188"/>
      <c r="NLX19" s="188"/>
      <c r="NLY19" s="198"/>
      <c r="NLZ19" s="178"/>
      <c r="NMA19" s="188"/>
      <c r="NMB19" s="188"/>
      <c r="NMC19" s="198"/>
      <c r="NMD19" s="178"/>
      <c r="NME19" s="188"/>
      <c r="NMF19" s="188"/>
      <c r="NMG19" s="198"/>
      <c r="NMH19" s="178"/>
      <c r="NMI19" s="188"/>
      <c r="NMJ19" s="188"/>
      <c r="NMK19" s="198"/>
      <c r="NML19" s="178"/>
      <c r="NMM19" s="188"/>
      <c r="NMN19" s="188"/>
      <c r="NMO19" s="198"/>
      <c r="NMP19" s="178"/>
      <c r="NMQ19" s="188"/>
      <c r="NMR19" s="188"/>
      <c r="NMS19" s="198"/>
      <c r="NMT19" s="178"/>
      <c r="NMU19" s="188"/>
      <c r="NMV19" s="188"/>
      <c r="NMW19" s="198"/>
      <c r="NMX19" s="178"/>
      <c r="NMY19" s="188"/>
      <c r="NMZ19" s="188"/>
      <c r="NNA19" s="198"/>
      <c r="NNB19" s="178"/>
      <c r="NNC19" s="188"/>
      <c r="NND19" s="188"/>
      <c r="NNE19" s="198"/>
      <c r="NNF19" s="178"/>
      <c r="NNG19" s="188"/>
      <c r="NNH19" s="188"/>
      <c r="NNI19" s="198"/>
      <c r="NNJ19" s="178"/>
      <c r="NNK19" s="188"/>
      <c r="NNL19" s="188"/>
      <c r="NNM19" s="198"/>
      <c r="NNN19" s="178"/>
      <c r="NNO19" s="188"/>
      <c r="NNP19" s="188"/>
      <c r="NNQ19" s="198"/>
      <c r="NNR19" s="178"/>
      <c r="NNS19" s="188"/>
      <c r="NNT19" s="188"/>
      <c r="NNU19" s="198"/>
      <c r="NNV19" s="178"/>
      <c r="NNW19" s="188"/>
      <c r="NNX19" s="188"/>
      <c r="NNY19" s="198"/>
      <c r="NNZ19" s="178"/>
      <c r="NOA19" s="188"/>
      <c r="NOB19" s="188"/>
      <c r="NOC19" s="198"/>
      <c r="NOD19" s="178"/>
      <c r="NOE19" s="188"/>
      <c r="NOF19" s="188"/>
      <c r="NOG19" s="198"/>
      <c r="NOH19" s="178"/>
      <c r="NOI19" s="188"/>
      <c r="NOJ19" s="188"/>
      <c r="NOK19" s="198"/>
      <c r="NOL19" s="178"/>
      <c r="NOM19" s="188"/>
      <c r="NON19" s="188"/>
      <c r="NOO19" s="198"/>
      <c r="NOP19" s="178"/>
      <c r="NOQ19" s="188"/>
      <c r="NOR19" s="188"/>
      <c r="NOS19" s="198"/>
      <c r="NOT19" s="178"/>
      <c r="NOU19" s="188"/>
      <c r="NOV19" s="188"/>
      <c r="NOW19" s="198"/>
      <c r="NOX19" s="178"/>
      <c r="NOY19" s="188"/>
      <c r="NOZ19" s="188"/>
      <c r="NPA19" s="198"/>
      <c r="NPB19" s="178"/>
      <c r="NPC19" s="188"/>
      <c r="NPD19" s="188"/>
      <c r="NPE19" s="198"/>
      <c r="NPF19" s="178"/>
      <c r="NPG19" s="188"/>
      <c r="NPH19" s="188"/>
      <c r="NPI19" s="198"/>
      <c r="NPJ19" s="178"/>
      <c r="NPK19" s="188"/>
      <c r="NPL19" s="188"/>
      <c r="NPM19" s="198"/>
      <c r="NPN19" s="178"/>
      <c r="NPO19" s="188"/>
      <c r="NPP19" s="188"/>
      <c r="NPQ19" s="198"/>
      <c r="NPR19" s="178"/>
      <c r="NPS19" s="188"/>
      <c r="NPT19" s="188"/>
      <c r="NPU19" s="198"/>
      <c r="NPV19" s="178"/>
      <c r="NPW19" s="188"/>
      <c r="NPX19" s="188"/>
      <c r="NPY19" s="198"/>
      <c r="NPZ19" s="178"/>
      <c r="NQA19" s="188"/>
      <c r="NQB19" s="188"/>
      <c r="NQC19" s="198"/>
      <c r="NQD19" s="178"/>
      <c r="NQE19" s="188"/>
      <c r="NQF19" s="188"/>
      <c r="NQG19" s="198"/>
      <c r="NQH19" s="178"/>
      <c r="NQI19" s="188"/>
      <c r="NQJ19" s="188"/>
      <c r="NQK19" s="198"/>
      <c r="NQL19" s="178"/>
      <c r="NQM19" s="188"/>
      <c r="NQN19" s="188"/>
      <c r="NQO19" s="198"/>
      <c r="NQP19" s="178"/>
      <c r="NQQ19" s="188"/>
      <c r="NQR19" s="188"/>
      <c r="NQS19" s="198"/>
      <c r="NQT19" s="178"/>
      <c r="NQU19" s="188"/>
      <c r="NQV19" s="188"/>
      <c r="NQW19" s="198"/>
      <c r="NQX19" s="178"/>
      <c r="NQY19" s="188"/>
      <c r="NQZ19" s="188"/>
      <c r="NRA19" s="198"/>
      <c r="NRB19" s="178"/>
      <c r="NRC19" s="188"/>
      <c r="NRD19" s="188"/>
      <c r="NRE19" s="198"/>
      <c r="NRF19" s="178"/>
      <c r="NRG19" s="188"/>
      <c r="NRH19" s="188"/>
      <c r="NRI19" s="198"/>
      <c r="NRJ19" s="178"/>
      <c r="NRK19" s="188"/>
      <c r="NRL19" s="188"/>
      <c r="NRM19" s="198"/>
      <c r="NRN19" s="178"/>
      <c r="NRO19" s="188"/>
      <c r="NRP19" s="188"/>
      <c r="NRQ19" s="198"/>
      <c r="NRR19" s="178"/>
      <c r="NRS19" s="188"/>
      <c r="NRT19" s="188"/>
      <c r="NRU19" s="198"/>
      <c r="NRV19" s="178"/>
      <c r="NRW19" s="188"/>
      <c r="NRX19" s="188"/>
      <c r="NRY19" s="198"/>
      <c r="NRZ19" s="178"/>
      <c r="NSA19" s="188"/>
      <c r="NSB19" s="188"/>
      <c r="NSC19" s="198"/>
      <c r="NSD19" s="178"/>
      <c r="NSE19" s="188"/>
      <c r="NSF19" s="188"/>
      <c r="NSG19" s="198"/>
      <c r="NSH19" s="178"/>
      <c r="NSI19" s="188"/>
      <c r="NSJ19" s="188"/>
      <c r="NSK19" s="198"/>
      <c r="NSL19" s="178"/>
      <c r="NSM19" s="188"/>
      <c r="NSN19" s="188"/>
      <c r="NSO19" s="198"/>
      <c r="NSP19" s="178"/>
      <c r="NSQ19" s="188"/>
      <c r="NSR19" s="188"/>
      <c r="NSS19" s="198"/>
      <c r="NST19" s="178"/>
      <c r="NSU19" s="188"/>
      <c r="NSV19" s="188"/>
      <c r="NSW19" s="198"/>
      <c r="NSX19" s="178"/>
      <c r="NSY19" s="188"/>
      <c r="NSZ19" s="188"/>
      <c r="NTA19" s="198"/>
      <c r="NTB19" s="178"/>
      <c r="NTC19" s="188"/>
      <c r="NTD19" s="188"/>
      <c r="NTE19" s="198"/>
      <c r="NTF19" s="178"/>
      <c r="NTG19" s="188"/>
      <c r="NTH19" s="188"/>
      <c r="NTI19" s="198"/>
      <c r="NTJ19" s="178"/>
      <c r="NTK19" s="188"/>
      <c r="NTL19" s="188"/>
      <c r="NTM19" s="198"/>
      <c r="NTN19" s="178"/>
      <c r="NTO19" s="188"/>
      <c r="NTP19" s="188"/>
      <c r="NTQ19" s="198"/>
      <c r="NTR19" s="178"/>
      <c r="NTS19" s="188"/>
      <c r="NTT19" s="188"/>
      <c r="NTU19" s="198"/>
      <c r="NTV19" s="178"/>
      <c r="NTW19" s="188"/>
      <c r="NTX19" s="188"/>
      <c r="NTY19" s="198"/>
      <c r="NTZ19" s="178"/>
      <c r="NUA19" s="188"/>
      <c r="NUB19" s="188"/>
      <c r="NUC19" s="198"/>
      <c r="NUD19" s="178"/>
      <c r="NUE19" s="188"/>
      <c r="NUF19" s="188"/>
      <c r="NUG19" s="198"/>
      <c r="NUH19" s="178"/>
      <c r="NUI19" s="188"/>
      <c r="NUJ19" s="188"/>
      <c r="NUK19" s="198"/>
      <c r="NUL19" s="178"/>
      <c r="NUM19" s="188"/>
      <c r="NUN19" s="188"/>
      <c r="NUO19" s="198"/>
      <c r="NUP19" s="178"/>
      <c r="NUQ19" s="188"/>
      <c r="NUR19" s="188"/>
      <c r="NUS19" s="198"/>
      <c r="NUT19" s="178"/>
      <c r="NUU19" s="188"/>
      <c r="NUV19" s="188"/>
      <c r="NUW19" s="198"/>
      <c r="NUX19" s="178"/>
      <c r="NUY19" s="188"/>
      <c r="NUZ19" s="188"/>
      <c r="NVA19" s="198"/>
      <c r="NVB19" s="178"/>
      <c r="NVC19" s="188"/>
      <c r="NVD19" s="188"/>
      <c r="NVE19" s="198"/>
      <c r="NVF19" s="178"/>
      <c r="NVG19" s="188"/>
      <c r="NVH19" s="188"/>
      <c r="NVI19" s="198"/>
      <c r="NVJ19" s="178"/>
      <c r="NVK19" s="188"/>
      <c r="NVL19" s="188"/>
      <c r="NVM19" s="198"/>
      <c r="NVN19" s="178"/>
      <c r="NVO19" s="188"/>
      <c r="NVP19" s="188"/>
      <c r="NVQ19" s="198"/>
      <c r="NVR19" s="178"/>
      <c r="NVS19" s="188"/>
      <c r="NVT19" s="188"/>
      <c r="NVU19" s="198"/>
      <c r="NVV19" s="178"/>
      <c r="NVW19" s="188"/>
      <c r="NVX19" s="188"/>
      <c r="NVY19" s="198"/>
      <c r="NVZ19" s="178"/>
      <c r="NWA19" s="188"/>
      <c r="NWB19" s="188"/>
      <c r="NWC19" s="198"/>
      <c r="NWD19" s="178"/>
      <c r="NWE19" s="188"/>
      <c r="NWF19" s="188"/>
      <c r="NWG19" s="198"/>
      <c r="NWH19" s="178"/>
      <c r="NWI19" s="188"/>
      <c r="NWJ19" s="188"/>
      <c r="NWK19" s="198"/>
      <c r="NWL19" s="178"/>
      <c r="NWM19" s="188"/>
      <c r="NWN19" s="188"/>
      <c r="NWO19" s="198"/>
      <c r="NWP19" s="178"/>
      <c r="NWQ19" s="188"/>
      <c r="NWR19" s="188"/>
      <c r="NWS19" s="198"/>
      <c r="NWT19" s="178"/>
      <c r="NWU19" s="188"/>
      <c r="NWV19" s="188"/>
      <c r="NWW19" s="198"/>
      <c r="NWX19" s="178"/>
      <c r="NWY19" s="188"/>
      <c r="NWZ19" s="188"/>
      <c r="NXA19" s="198"/>
      <c r="NXB19" s="178"/>
      <c r="NXC19" s="188"/>
      <c r="NXD19" s="188"/>
      <c r="NXE19" s="198"/>
      <c r="NXF19" s="178"/>
      <c r="NXG19" s="188"/>
      <c r="NXH19" s="188"/>
      <c r="NXI19" s="198"/>
      <c r="NXJ19" s="178"/>
      <c r="NXK19" s="188"/>
      <c r="NXL19" s="188"/>
      <c r="NXM19" s="198"/>
      <c r="NXN19" s="178"/>
      <c r="NXO19" s="188"/>
      <c r="NXP19" s="188"/>
      <c r="NXQ19" s="198"/>
      <c r="NXR19" s="178"/>
      <c r="NXS19" s="188"/>
      <c r="NXT19" s="188"/>
      <c r="NXU19" s="198"/>
      <c r="NXV19" s="178"/>
      <c r="NXW19" s="188"/>
      <c r="NXX19" s="188"/>
      <c r="NXY19" s="198"/>
      <c r="NXZ19" s="178"/>
      <c r="NYA19" s="188"/>
      <c r="NYB19" s="188"/>
      <c r="NYC19" s="198"/>
      <c r="NYD19" s="178"/>
      <c r="NYE19" s="188"/>
      <c r="NYF19" s="188"/>
      <c r="NYG19" s="198"/>
      <c r="NYH19" s="178"/>
      <c r="NYI19" s="188"/>
      <c r="NYJ19" s="188"/>
      <c r="NYK19" s="198"/>
      <c r="NYL19" s="178"/>
      <c r="NYM19" s="188"/>
      <c r="NYN19" s="188"/>
      <c r="NYO19" s="198"/>
      <c r="NYP19" s="178"/>
      <c r="NYQ19" s="188"/>
      <c r="NYR19" s="188"/>
      <c r="NYS19" s="198"/>
      <c r="NYT19" s="178"/>
      <c r="NYU19" s="188"/>
      <c r="NYV19" s="188"/>
      <c r="NYW19" s="198"/>
      <c r="NYX19" s="178"/>
      <c r="NYY19" s="188"/>
      <c r="NYZ19" s="188"/>
      <c r="NZA19" s="198"/>
      <c r="NZB19" s="178"/>
      <c r="NZC19" s="188"/>
      <c r="NZD19" s="188"/>
      <c r="NZE19" s="198"/>
      <c r="NZF19" s="178"/>
      <c r="NZG19" s="188"/>
      <c r="NZH19" s="188"/>
      <c r="NZI19" s="198"/>
      <c r="NZJ19" s="178"/>
      <c r="NZK19" s="188"/>
      <c r="NZL19" s="188"/>
      <c r="NZM19" s="198"/>
      <c r="NZN19" s="178"/>
      <c r="NZO19" s="188"/>
      <c r="NZP19" s="188"/>
      <c r="NZQ19" s="198"/>
      <c r="NZR19" s="178"/>
      <c r="NZS19" s="188"/>
      <c r="NZT19" s="188"/>
      <c r="NZU19" s="198"/>
      <c r="NZV19" s="178"/>
      <c r="NZW19" s="188"/>
      <c r="NZX19" s="188"/>
      <c r="NZY19" s="198"/>
      <c r="NZZ19" s="178"/>
      <c r="OAA19" s="188"/>
      <c r="OAB19" s="188"/>
      <c r="OAC19" s="198"/>
      <c r="OAD19" s="178"/>
      <c r="OAE19" s="188"/>
      <c r="OAF19" s="188"/>
      <c r="OAG19" s="198"/>
      <c r="OAH19" s="178"/>
      <c r="OAI19" s="188"/>
      <c r="OAJ19" s="188"/>
      <c r="OAK19" s="198"/>
      <c r="OAL19" s="178"/>
      <c r="OAM19" s="188"/>
      <c r="OAN19" s="188"/>
      <c r="OAO19" s="198"/>
      <c r="OAP19" s="178"/>
      <c r="OAQ19" s="188"/>
      <c r="OAR19" s="188"/>
      <c r="OAS19" s="198"/>
      <c r="OAT19" s="178"/>
      <c r="OAU19" s="188"/>
      <c r="OAV19" s="188"/>
      <c r="OAW19" s="198"/>
      <c r="OAX19" s="178"/>
      <c r="OAY19" s="188"/>
      <c r="OAZ19" s="188"/>
      <c r="OBA19" s="198"/>
      <c r="OBB19" s="178"/>
      <c r="OBC19" s="188"/>
      <c r="OBD19" s="188"/>
      <c r="OBE19" s="198"/>
      <c r="OBF19" s="178"/>
      <c r="OBG19" s="188"/>
      <c r="OBH19" s="188"/>
      <c r="OBI19" s="198"/>
      <c r="OBJ19" s="178"/>
      <c r="OBK19" s="188"/>
      <c r="OBL19" s="188"/>
      <c r="OBM19" s="198"/>
      <c r="OBN19" s="178"/>
      <c r="OBO19" s="188"/>
      <c r="OBP19" s="188"/>
      <c r="OBQ19" s="198"/>
      <c r="OBR19" s="178"/>
      <c r="OBS19" s="188"/>
      <c r="OBT19" s="188"/>
      <c r="OBU19" s="198"/>
      <c r="OBV19" s="178"/>
      <c r="OBW19" s="188"/>
      <c r="OBX19" s="188"/>
      <c r="OBY19" s="198"/>
      <c r="OBZ19" s="178"/>
      <c r="OCA19" s="188"/>
      <c r="OCB19" s="188"/>
      <c r="OCC19" s="198"/>
      <c r="OCD19" s="178"/>
      <c r="OCE19" s="188"/>
      <c r="OCF19" s="188"/>
      <c r="OCG19" s="198"/>
      <c r="OCH19" s="178"/>
      <c r="OCI19" s="188"/>
      <c r="OCJ19" s="188"/>
      <c r="OCK19" s="198"/>
      <c r="OCL19" s="178"/>
      <c r="OCM19" s="188"/>
      <c r="OCN19" s="188"/>
      <c r="OCO19" s="198"/>
      <c r="OCP19" s="178"/>
      <c r="OCQ19" s="188"/>
      <c r="OCR19" s="188"/>
      <c r="OCS19" s="198"/>
      <c r="OCT19" s="178"/>
      <c r="OCU19" s="188"/>
      <c r="OCV19" s="188"/>
      <c r="OCW19" s="198"/>
      <c r="OCX19" s="178"/>
      <c r="OCY19" s="188"/>
      <c r="OCZ19" s="188"/>
      <c r="ODA19" s="198"/>
      <c r="ODB19" s="178"/>
      <c r="ODC19" s="188"/>
      <c r="ODD19" s="188"/>
      <c r="ODE19" s="198"/>
      <c r="ODF19" s="178"/>
      <c r="ODG19" s="188"/>
      <c r="ODH19" s="188"/>
      <c r="ODI19" s="198"/>
      <c r="ODJ19" s="178"/>
      <c r="ODK19" s="188"/>
      <c r="ODL19" s="188"/>
      <c r="ODM19" s="198"/>
      <c r="ODN19" s="178"/>
      <c r="ODO19" s="188"/>
      <c r="ODP19" s="188"/>
      <c r="ODQ19" s="198"/>
      <c r="ODR19" s="178"/>
      <c r="ODS19" s="188"/>
      <c r="ODT19" s="188"/>
      <c r="ODU19" s="198"/>
      <c r="ODV19" s="178"/>
      <c r="ODW19" s="188"/>
      <c r="ODX19" s="188"/>
      <c r="ODY19" s="198"/>
      <c r="ODZ19" s="178"/>
      <c r="OEA19" s="188"/>
      <c r="OEB19" s="188"/>
      <c r="OEC19" s="198"/>
      <c r="OED19" s="178"/>
      <c r="OEE19" s="188"/>
      <c r="OEF19" s="188"/>
      <c r="OEG19" s="198"/>
      <c r="OEH19" s="178"/>
      <c r="OEI19" s="188"/>
      <c r="OEJ19" s="188"/>
      <c r="OEK19" s="198"/>
      <c r="OEL19" s="178"/>
      <c r="OEM19" s="188"/>
      <c r="OEN19" s="188"/>
      <c r="OEO19" s="198"/>
      <c r="OEP19" s="178"/>
      <c r="OEQ19" s="188"/>
      <c r="OER19" s="188"/>
      <c r="OES19" s="198"/>
      <c r="OET19" s="178"/>
      <c r="OEU19" s="188"/>
      <c r="OEV19" s="188"/>
      <c r="OEW19" s="198"/>
      <c r="OEX19" s="178"/>
      <c r="OEY19" s="188"/>
      <c r="OEZ19" s="188"/>
      <c r="OFA19" s="198"/>
      <c r="OFB19" s="178"/>
      <c r="OFC19" s="188"/>
      <c r="OFD19" s="188"/>
      <c r="OFE19" s="198"/>
      <c r="OFF19" s="178"/>
      <c r="OFG19" s="188"/>
      <c r="OFH19" s="188"/>
      <c r="OFI19" s="198"/>
      <c r="OFJ19" s="178"/>
      <c r="OFK19" s="188"/>
      <c r="OFL19" s="188"/>
      <c r="OFM19" s="198"/>
      <c r="OFN19" s="178"/>
      <c r="OFO19" s="188"/>
      <c r="OFP19" s="188"/>
      <c r="OFQ19" s="198"/>
      <c r="OFR19" s="178"/>
      <c r="OFS19" s="188"/>
      <c r="OFT19" s="188"/>
      <c r="OFU19" s="198"/>
      <c r="OFV19" s="178"/>
      <c r="OFW19" s="188"/>
      <c r="OFX19" s="188"/>
      <c r="OFY19" s="198"/>
      <c r="OFZ19" s="178"/>
      <c r="OGA19" s="188"/>
      <c r="OGB19" s="188"/>
      <c r="OGC19" s="198"/>
      <c r="OGD19" s="178"/>
      <c r="OGE19" s="188"/>
      <c r="OGF19" s="188"/>
      <c r="OGG19" s="198"/>
      <c r="OGH19" s="178"/>
      <c r="OGI19" s="188"/>
      <c r="OGJ19" s="188"/>
      <c r="OGK19" s="198"/>
      <c r="OGL19" s="178"/>
      <c r="OGM19" s="188"/>
      <c r="OGN19" s="188"/>
      <c r="OGO19" s="198"/>
      <c r="OGP19" s="178"/>
      <c r="OGQ19" s="188"/>
      <c r="OGR19" s="188"/>
      <c r="OGS19" s="198"/>
      <c r="OGT19" s="178"/>
      <c r="OGU19" s="188"/>
      <c r="OGV19" s="188"/>
      <c r="OGW19" s="198"/>
      <c r="OGX19" s="178"/>
      <c r="OGY19" s="188"/>
      <c r="OGZ19" s="188"/>
      <c r="OHA19" s="198"/>
      <c r="OHB19" s="178"/>
      <c r="OHC19" s="188"/>
      <c r="OHD19" s="188"/>
      <c r="OHE19" s="198"/>
      <c r="OHF19" s="178"/>
      <c r="OHG19" s="188"/>
      <c r="OHH19" s="188"/>
      <c r="OHI19" s="198"/>
      <c r="OHJ19" s="178"/>
      <c r="OHK19" s="188"/>
      <c r="OHL19" s="188"/>
      <c r="OHM19" s="198"/>
      <c r="OHN19" s="178"/>
      <c r="OHO19" s="188"/>
      <c r="OHP19" s="188"/>
      <c r="OHQ19" s="198"/>
      <c r="OHR19" s="178"/>
      <c r="OHS19" s="188"/>
      <c r="OHT19" s="188"/>
      <c r="OHU19" s="198"/>
      <c r="OHV19" s="178"/>
      <c r="OHW19" s="188"/>
      <c r="OHX19" s="188"/>
      <c r="OHY19" s="198"/>
      <c r="OHZ19" s="178"/>
      <c r="OIA19" s="188"/>
      <c r="OIB19" s="188"/>
      <c r="OIC19" s="198"/>
      <c r="OID19" s="178"/>
      <c r="OIE19" s="188"/>
      <c r="OIF19" s="188"/>
      <c r="OIG19" s="198"/>
      <c r="OIH19" s="178"/>
      <c r="OII19" s="188"/>
      <c r="OIJ19" s="188"/>
      <c r="OIK19" s="198"/>
      <c r="OIL19" s="178"/>
      <c r="OIM19" s="188"/>
      <c r="OIN19" s="188"/>
      <c r="OIO19" s="198"/>
      <c r="OIP19" s="178"/>
      <c r="OIQ19" s="188"/>
      <c r="OIR19" s="188"/>
      <c r="OIS19" s="198"/>
      <c r="OIT19" s="178"/>
      <c r="OIU19" s="188"/>
      <c r="OIV19" s="188"/>
      <c r="OIW19" s="198"/>
      <c r="OIX19" s="178"/>
      <c r="OIY19" s="188"/>
      <c r="OIZ19" s="188"/>
      <c r="OJA19" s="198"/>
      <c r="OJB19" s="178"/>
      <c r="OJC19" s="188"/>
      <c r="OJD19" s="188"/>
      <c r="OJE19" s="198"/>
      <c r="OJF19" s="178"/>
      <c r="OJG19" s="188"/>
      <c r="OJH19" s="188"/>
      <c r="OJI19" s="198"/>
      <c r="OJJ19" s="178"/>
      <c r="OJK19" s="188"/>
      <c r="OJL19" s="188"/>
      <c r="OJM19" s="198"/>
      <c r="OJN19" s="178"/>
      <c r="OJO19" s="188"/>
      <c r="OJP19" s="188"/>
      <c r="OJQ19" s="198"/>
      <c r="OJR19" s="178"/>
      <c r="OJS19" s="188"/>
      <c r="OJT19" s="188"/>
      <c r="OJU19" s="198"/>
      <c r="OJV19" s="178"/>
      <c r="OJW19" s="188"/>
      <c r="OJX19" s="188"/>
      <c r="OJY19" s="198"/>
      <c r="OJZ19" s="178"/>
      <c r="OKA19" s="188"/>
      <c r="OKB19" s="188"/>
      <c r="OKC19" s="198"/>
      <c r="OKD19" s="178"/>
      <c r="OKE19" s="188"/>
      <c r="OKF19" s="188"/>
      <c r="OKG19" s="198"/>
      <c r="OKH19" s="178"/>
      <c r="OKI19" s="188"/>
      <c r="OKJ19" s="188"/>
      <c r="OKK19" s="198"/>
      <c r="OKL19" s="178"/>
      <c r="OKM19" s="188"/>
      <c r="OKN19" s="188"/>
      <c r="OKO19" s="198"/>
      <c r="OKP19" s="178"/>
      <c r="OKQ19" s="188"/>
      <c r="OKR19" s="188"/>
      <c r="OKS19" s="198"/>
      <c r="OKT19" s="178"/>
      <c r="OKU19" s="188"/>
      <c r="OKV19" s="188"/>
      <c r="OKW19" s="198"/>
      <c r="OKX19" s="178"/>
      <c r="OKY19" s="188"/>
      <c r="OKZ19" s="188"/>
      <c r="OLA19" s="198"/>
      <c r="OLB19" s="178"/>
      <c r="OLC19" s="188"/>
      <c r="OLD19" s="188"/>
      <c r="OLE19" s="198"/>
      <c r="OLF19" s="178"/>
      <c r="OLG19" s="188"/>
      <c r="OLH19" s="188"/>
      <c r="OLI19" s="198"/>
      <c r="OLJ19" s="178"/>
      <c r="OLK19" s="188"/>
      <c r="OLL19" s="188"/>
      <c r="OLM19" s="198"/>
      <c r="OLN19" s="178"/>
      <c r="OLO19" s="188"/>
      <c r="OLP19" s="188"/>
      <c r="OLQ19" s="198"/>
      <c r="OLR19" s="178"/>
      <c r="OLS19" s="188"/>
      <c r="OLT19" s="188"/>
      <c r="OLU19" s="198"/>
      <c r="OLV19" s="178"/>
      <c r="OLW19" s="188"/>
      <c r="OLX19" s="188"/>
      <c r="OLY19" s="198"/>
      <c r="OLZ19" s="178"/>
      <c r="OMA19" s="188"/>
      <c r="OMB19" s="188"/>
      <c r="OMC19" s="198"/>
      <c r="OMD19" s="178"/>
      <c r="OME19" s="188"/>
      <c r="OMF19" s="188"/>
      <c r="OMG19" s="198"/>
      <c r="OMH19" s="178"/>
      <c r="OMI19" s="188"/>
      <c r="OMJ19" s="188"/>
      <c r="OMK19" s="198"/>
      <c r="OML19" s="178"/>
      <c r="OMM19" s="188"/>
      <c r="OMN19" s="188"/>
      <c r="OMO19" s="198"/>
      <c r="OMP19" s="178"/>
      <c r="OMQ19" s="188"/>
      <c r="OMR19" s="188"/>
      <c r="OMS19" s="198"/>
      <c r="OMT19" s="178"/>
      <c r="OMU19" s="188"/>
      <c r="OMV19" s="188"/>
      <c r="OMW19" s="198"/>
      <c r="OMX19" s="178"/>
      <c r="OMY19" s="188"/>
      <c r="OMZ19" s="188"/>
      <c r="ONA19" s="198"/>
      <c r="ONB19" s="178"/>
      <c r="ONC19" s="188"/>
      <c r="OND19" s="188"/>
      <c r="ONE19" s="198"/>
      <c r="ONF19" s="178"/>
      <c r="ONG19" s="188"/>
      <c r="ONH19" s="188"/>
      <c r="ONI19" s="198"/>
      <c r="ONJ19" s="178"/>
      <c r="ONK19" s="188"/>
      <c r="ONL19" s="188"/>
      <c r="ONM19" s="198"/>
      <c r="ONN19" s="178"/>
      <c r="ONO19" s="188"/>
      <c r="ONP19" s="188"/>
      <c r="ONQ19" s="198"/>
      <c r="ONR19" s="178"/>
      <c r="ONS19" s="188"/>
      <c r="ONT19" s="188"/>
      <c r="ONU19" s="198"/>
      <c r="ONV19" s="178"/>
      <c r="ONW19" s="188"/>
      <c r="ONX19" s="188"/>
      <c r="ONY19" s="198"/>
      <c r="ONZ19" s="178"/>
      <c r="OOA19" s="188"/>
      <c r="OOB19" s="188"/>
      <c r="OOC19" s="198"/>
      <c r="OOD19" s="178"/>
      <c r="OOE19" s="188"/>
      <c r="OOF19" s="188"/>
      <c r="OOG19" s="198"/>
      <c r="OOH19" s="178"/>
      <c r="OOI19" s="188"/>
      <c r="OOJ19" s="188"/>
      <c r="OOK19" s="198"/>
      <c r="OOL19" s="178"/>
      <c r="OOM19" s="188"/>
      <c r="OON19" s="188"/>
      <c r="OOO19" s="198"/>
      <c r="OOP19" s="178"/>
      <c r="OOQ19" s="188"/>
      <c r="OOR19" s="188"/>
      <c r="OOS19" s="198"/>
      <c r="OOT19" s="178"/>
      <c r="OOU19" s="188"/>
      <c r="OOV19" s="188"/>
      <c r="OOW19" s="198"/>
      <c r="OOX19" s="178"/>
      <c r="OOY19" s="188"/>
      <c r="OOZ19" s="188"/>
      <c r="OPA19" s="198"/>
      <c r="OPB19" s="178"/>
      <c r="OPC19" s="188"/>
      <c r="OPD19" s="188"/>
      <c r="OPE19" s="198"/>
      <c r="OPF19" s="178"/>
      <c r="OPG19" s="188"/>
      <c r="OPH19" s="188"/>
      <c r="OPI19" s="198"/>
      <c r="OPJ19" s="178"/>
      <c r="OPK19" s="188"/>
      <c r="OPL19" s="188"/>
      <c r="OPM19" s="198"/>
      <c r="OPN19" s="178"/>
      <c r="OPO19" s="188"/>
      <c r="OPP19" s="188"/>
      <c r="OPQ19" s="198"/>
      <c r="OPR19" s="178"/>
      <c r="OPS19" s="188"/>
      <c r="OPT19" s="188"/>
      <c r="OPU19" s="198"/>
      <c r="OPV19" s="178"/>
      <c r="OPW19" s="188"/>
      <c r="OPX19" s="188"/>
      <c r="OPY19" s="198"/>
      <c r="OPZ19" s="178"/>
      <c r="OQA19" s="188"/>
      <c r="OQB19" s="188"/>
      <c r="OQC19" s="198"/>
      <c r="OQD19" s="178"/>
      <c r="OQE19" s="188"/>
      <c r="OQF19" s="188"/>
      <c r="OQG19" s="198"/>
      <c r="OQH19" s="178"/>
      <c r="OQI19" s="188"/>
      <c r="OQJ19" s="188"/>
      <c r="OQK19" s="198"/>
      <c r="OQL19" s="178"/>
      <c r="OQM19" s="188"/>
      <c r="OQN19" s="188"/>
      <c r="OQO19" s="198"/>
      <c r="OQP19" s="178"/>
      <c r="OQQ19" s="188"/>
      <c r="OQR19" s="188"/>
      <c r="OQS19" s="198"/>
      <c r="OQT19" s="178"/>
      <c r="OQU19" s="188"/>
      <c r="OQV19" s="188"/>
      <c r="OQW19" s="198"/>
      <c r="OQX19" s="178"/>
      <c r="OQY19" s="188"/>
      <c r="OQZ19" s="188"/>
      <c r="ORA19" s="198"/>
      <c r="ORB19" s="178"/>
      <c r="ORC19" s="188"/>
      <c r="ORD19" s="188"/>
      <c r="ORE19" s="198"/>
      <c r="ORF19" s="178"/>
      <c r="ORG19" s="188"/>
      <c r="ORH19" s="188"/>
      <c r="ORI19" s="198"/>
      <c r="ORJ19" s="178"/>
      <c r="ORK19" s="188"/>
      <c r="ORL19" s="188"/>
      <c r="ORM19" s="198"/>
      <c r="ORN19" s="178"/>
      <c r="ORO19" s="188"/>
      <c r="ORP19" s="188"/>
      <c r="ORQ19" s="198"/>
      <c r="ORR19" s="178"/>
      <c r="ORS19" s="188"/>
      <c r="ORT19" s="188"/>
      <c r="ORU19" s="198"/>
      <c r="ORV19" s="178"/>
      <c r="ORW19" s="188"/>
      <c r="ORX19" s="188"/>
      <c r="ORY19" s="198"/>
      <c r="ORZ19" s="178"/>
      <c r="OSA19" s="188"/>
      <c r="OSB19" s="188"/>
      <c r="OSC19" s="198"/>
      <c r="OSD19" s="178"/>
      <c r="OSE19" s="188"/>
      <c r="OSF19" s="188"/>
      <c r="OSG19" s="198"/>
      <c r="OSH19" s="178"/>
      <c r="OSI19" s="188"/>
      <c r="OSJ19" s="188"/>
      <c r="OSK19" s="198"/>
      <c r="OSL19" s="178"/>
      <c r="OSM19" s="188"/>
      <c r="OSN19" s="188"/>
      <c r="OSO19" s="198"/>
      <c r="OSP19" s="178"/>
      <c r="OSQ19" s="188"/>
      <c r="OSR19" s="188"/>
      <c r="OSS19" s="198"/>
      <c r="OST19" s="178"/>
      <c r="OSU19" s="188"/>
      <c r="OSV19" s="188"/>
      <c r="OSW19" s="198"/>
      <c r="OSX19" s="178"/>
      <c r="OSY19" s="188"/>
      <c r="OSZ19" s="188"/>
      <c r="OTA19" s="198"/>
      <c r="OTB19" s="178"/>
      <c r="OTC19" s="188"/>
      <c r="OTD19" s="188"/>
      <c r="OTE19" s="198"/>
      <c r="OTF19" s="178"/>
      <c r="OTG19" s="188"/>
      <c r="OTH19" s="188"/>
      <c r="OTI19" s="198"/>
      <c r="OTJ19" s="178"/>
      <c r="OTK19" s="188"/>
      <c r="OTL19" s="188"/>
      <c r="OTM19" s="198"/>
      <c r="OTN19" s="178"/>
      <c r="OTO19" s="188"/>
      <c r="OTP19" s="188"/>
      <c r="OTQ19" s="198"/>
      <c r="OTR19" s="178"/>
      <c r="OTS19" s="188"/>
      <c r="OTT19" s="188"/>
      <c r="OTU19" s="198"/>
      <c r="OTV19" s="178"/>
      <c r="OTW19" s="188"/>
      <c r="OTX19" s="188"/>
      <c r="OTY19" s="198"/>
      <c r="OTZ19" s="178"/>
      <c r="OUA19" s="188"/>
      <c r="OUB19" s="188"/>
      <c r="OUC19" s="198"/>
      <c r="OUD19" s="178"/>
      <c r="OUE19" s="188"/>
      <c r="OUF19" s="188"/>
      <c r="OUG19" s="198"/>
      <c r="OUH19" s="178"/>
      <c r="OUI19" s="188"/>
      <c r="OUJ19" s="188"/>
      <c r="OUK19" s="198"/>
      <c r="OUL19" s="178"/>
      <c r="OUM19" s="188"/>
      <c r="OUN19" s="188"/>
      <c r="OUO19" s="198"/>
      <c r="OUP19" s="178"/>
      <c r="OUQ19" s="188"/>
      <c r="OUR19" s="188"/>
      <c r="OUS19" s="198"/>
      <c r="OUT19" s="178"/>
      <c r="OUU19" s="188"/>
      <c r="OUV19" s="188"/>
      <c r="OUW19" s="198"/>
      <c r="OUX19" s="178"/>
      <c r="OUY19" s="188"/>
      <c r="OUZ19" s="188"/>
      <c r="OVA19" s="198"/>
      <c r="OVB19" s="178"/>
      <c r="OVC19" s="188"/>
      <c r="OVD19" s="188"/>
      <c r="OVE19" s="198"/>
      <c r="OVF19" s="178"/>
      <c r="OVG19" s="188"/>
      <c r="OVH19" s="188"/>
      <c r="OVI19" s="198"/>
      <c r="OVJ19" s="178"/>
      <c r="OVK19" s="188"/>
      <c r="OVL19" s="188"/>
      <c r="OVM19" s="198"/>
      <c r="OVN19" s="178"/>
      <c r="OVO19" s="188"/>
      <c r="OVP19" s="188"/>
      <c r="OVQ19" s="198"/>
      <c r="OVR19" s="178"/>
      <c r="OVS19" s="188"/>
      <c r="OVT19" s="188"/>
      <c r="OVU19" s="198"/>
      <c r="OVV19" s="178"/>
      <c r="OVW19" s="188"/>
      <c r="OVX19" s="188"/>
      <c r="OVY19" s="198"/>
      <c r="OVZ19" s="178"/>
      <c r="OWA19" s="188"/>
      <c r="OWB19" s="188"/>
      <c r="OWC19" s="198"/>
      <c r="OWD19" s="178"/>
      <c r="OWE19" s="188"/>
      <c r="OWF19" s="188"/>
      <c r="OWG19" s="198"/>
      <c r="OWH19" s="178"/>
      <c r="OWI19" s="188"/>
      <c r="OWJ19" s="188"/>
      <c r="OWK19" s="198"/>
      <c r="OWL19" s="178"/>
      <c r="OWM19" s="188"/>
      <c r="OWN19" s="188"/>
      <c r="OWO19" s="198"/>
      <c r="OWP19" s="178"/>
      <c r="OWQ19" s="188"/>
      <c r="OWR19" s="188"/>
      <c r="OWS19" s="198"/>
      <c r="OWT19" s="178"/>
      <c r="OWU19" s="188"/>
      <c r="OWV19" s="188"/>
      <c r="OWW19" s="198"/>
      <c r="OWX19" s="178"/>
      <c r="OWY19" s="188"/>
      <c r="OWZ19" s="188"/>
      <c r="OXA19" s="198"/>
      <c r="OXB19" s="178"/>
      <c r="OXC19" s="188"/>
      <c r="OXD19" s="188"/>
      <c r="OXE19" s="198"/>
      <c r="OXF19" s="178"/>
      <c r="OXG19" s="188"/>
      <c r="OXH19" s="188"/>
      <c r="OXI19" s="198"/>
      <c r="OXJ19" s="178"/>
      <c r="OXK19" s="188"/>
      <c r="OXL19" s="188"/>
      <c r="OXM19" s="198"/>
      <c r="OXN19" s="178"/>
      <c r="OXO19" s="188"/>
      <c r="OXP19" s="188"/>
      <c r="OXQ19" s="198"/>
      <c r="OXR19" s="178"/>
      <c r="OXS19" s="188"/>
      <c r="OXT19" s="188"/>
      <c r="OXU19" s="198"/>
      <c r="OXV19" s="178"/>
      <c r="OXW19" s="188"/>
      <c r="OXX19" s="188"/>
      <c r="OXY19" s="198"/>
      <c r="OXZ19" s="178"/>
      <c r="OYA19" s="188"/>
      <c r="OYB19" s="188"/>
      <c r="OYC19" s="198"/>
      <c r="OYD19" s="178"/>
      <c r="OYE19" s="188"/>
      <c r="OYF19" s="188"/>
      <c r="OYG19" s="198"/>
      <c r="OYH19" s="178"/>
      <c r="OYI19" s="188"/>
      <c r="OYJ19" s="188"/>
      <c r="OYK19" s="198"/>
      <c r="OYL19" s="178"/>
      <c r="OYM19" s="188"/>
      <c r="OYN19" s="188"/>
      <c r="OYO19" s="198"/>
      <c r="OYP19" s="178"/>
      <c r="OYQ19" s="188"/>
      <c r="OYR19" s="188"/>
      <c r="OYS19" s="198"/>
      <c r="OYT19" s="178"/>
      <c r="OYU19" s="188"/>
      <c r="OYV19" s="188"/>
      <c r="OYW19" s="198"/>
      <c r="OYX19" s="178"/>
      <c r="OYY19" s="188"/>
      <c r="OYZ19" s="188"/>
      <c r="OZA19" s="198"/>
      <c r="OZB19" s="178"/>
      <c r="OZC19" s="188"/>
      <c r="OZD19" s="188"/>
      <c r="OZE19" s="198"/>
      <c r="OZF19" s="178"/>
      <c r="OZG19" s="188"/>
      <c r="OZH19" s="188"/>
      <c r="OZI19" s="198"/>
      <c r="OZJ19" s="178"/>
      <c r="OZK19" s="188"/>
      <c r="OZL19" s="188"/>
      <c r="OZM19" s="198"/>
      <c r="OZN19" s="178"/>
      <c r="OZO19" s="188"/>
      <c r="OZP19" s="188"/>
      <c r="OZQ19" s="198"/>
      <c r="OZR19" s="178"/>
      <c r="OZS19" s="188"/>
      <c r="OZT19" s="188"/>
      <c r="OZU19" s="198"/>
      <c r="OZV19" s="178"/>
      <c r="OZW19" s="188"/>
      <c r="OZX19" s="188"/>
      <c r="OZY19" s="198"/>
      <c r="OZZ19" s="178"/>
      <c r="PAA19" s="188"/>
      <c r="PAB19" s="188"/>
      <c r="PAC19" s="198"/>
      <c r="PAD19" s="178"/>
      <c r="PAE19" s="188"/>
      <c r="PAF19" s="188"/>
      <c r="PAG19" s="198"/>
      <c r="PAH19" s="178"/>
      <c r="PAI19" s="188"/>
      <c r="PAJ19" s="188"/>
      <c r="PAK19" s="198"/>
      <c r="PAL19" s="178"/>
      <c r="PAM19" s="188"/>
      <c r="PAN19" s="188"/>
      <c r="PAO19" s="198"/>
      <c r="PAP19" s="178"/>
      <c r="PAQ19" s="188"/>
      <c r="PAR19" s="188"/>
      <c r="PAS19" s="198"/>
      <c r="PAT19" s="178"/>
      <c r="PAU19" s="188"/>
      <c r="PAV19" s="188"/>
      <c r="PAW19" s="198"/>
      <c r="PAX19" s="178"/>
      <c r="PAY19" s="188"/>
      <c r="PAZ19" s="188"/>
      <c r="PBA19" s="198"/>
      <c r="PBB19" s="178"/>
      <c r="PBC19" s="188"/>
      <c r="PBD19" s="188"/>
      <c r="PBE19" s="198"/>
      <c r="PBF19" s="178"/>
      <c r="PBG19" s="188"/>
      <c r="PBH19" s="188"/>
      <c r="PBI19" s="198"/>
      <c r="PBJ19" s="178"/>
      <c r="PBK19" s="188"/>
      <c r="PBL19" s="188"/>
      <c r="PBM19" s="198"/>
      <c r="PBN19" s="178"/>
      <c r="PBO19" s="188"/>
      <c r="PBP19" s="188"/>
      <c r="PBQ19" s="198"/>
      <c r="PBR19" s="178"/>
      <c r="PBS19" s="188"/>
      <c r="PBT19" s="188"/>
      <c r="PBU19" s="198"/>
      <c r="PBV19" s="178"/>
      <c r="PBW19" s="188"/>
      <c r="PBX19" s="188"/>
      <c r="PBY19" s="198"/>
      <c r="PBZ19" s="178"/>
      <c r="PCA19" s="188"/>
      <c r="PCB19" s="188"/>
      <c r="PCC19" s="198"/>
      <c r="PCD19" s="178"/>
      <c r="PCE19" s="188"/>
      <c r="PCF19" s="188"/>
      <c r="PCG19" s="198"/>
      <c r="PCH19" s="178"/>
      <c r="PCI19" s="188"/>
      <c r="PCJ19" s="188"/>
      <c r="PCK19" s="198"/>
      <c r="PCL19" s="178"/>
      <c r="PCM19" s="188"/>
      <c r="PCN19" s="188"/>
      <c r="PCO19" s="198"/>
      <c r="PCP19" s="178"/>
      <c r="PCQ19" s="188"/>
      <c r="PCR19" s="188"/>
      <c r="PCS19" s="198"/>
      <c r="PCT19" s="178"/>
      <c r="PCU19" s="188"/>
      <c r="PCV19" s="188"/>
      <c r="PCW19" s="198"/>
      <c r="PCX19" s="178"/>
      <c r="PCY19" s="188"/>
      <c r="PCZ19" s="188"/>
      <c r="PDA19" s="198"/>
      <c r="PDB19" s="178"/>
      <c r="PDC19" s="188"/>
      <c r="PDD19" s="188"/>
      <c r="PDE19" s="198"/>
      <c r="PDF19" s="178"/>
      <c r="PDG19" s="188"/>
      <c r="PDH19" s="188"/>
      <c r="PDI19" s="198"/>
      <c r="PDJ19" s="178"/>
      <c r="PDK19" s="188"/>
      <c r="PDL19" s="188"/>
      <c r="PDM19" s="198"/>
      <c r="PDN19" s="178"/>
      <c r="PDO19" s="188"/>
      <c r="PDP19" s="188"/>
      <c r="PDQ19" s="198"/>
      <c r="PDR19" s="178"/>
      <c r="PDS19" s="188"/>
      <c r="PDT19" s="188"/>
      <c r="PDU19" s="198"/>
      <c r="PDV19" s="178"/>
      <c r="PDW19" s="188"/>
      <c r="PDX19" s="188"/>
      <c r="PDY19" s="198"/>
      <c r="PDZ19" s="178"/>
      <c r="PEA19" s="188"/>
      <c r="PEB19" s="188"/>
      <c r="PEC19" s="198"/>
      <c r="PED19" s="178"/>
      <c r="PEE19" s="188"/>
      <c r="PEF19" s="188"/>
      <c r="PEG19" s="198"/>
      <c r="PEH19" s="178"/>
      <c r="PEI19" s="188"/>
      <c r="PEJ19" s="188"/>
      <c r="PEK19" s="198"/>
      <c r="PEL19" s="178"/>
      <c r="PEM19" s="188"/>
      <c r="PEN19" s="188"/>
      <c r="PEO19" s="198"/>
      <c r="PEP19" s="178"/>
      <c r="PEQ19" s="188"/>
      <c r="PER19" s="188"/>
      <c r="PES19" s="198"/>
      <c r="PET19" s="178"/>
      <c r="PEU19" s="188"/>
      <c r="PEV19" s="188"/>
      <c r="PEW19" s="198"/>
      <c r="PEX19" s="178"/>
      <c r="PEY19" s="188"/>
      <c r="PEZ19" s="188"/>
      <c r="PFA19" s="198"/>
      <c r="PFB19" s="178"/>
      <c r="PFC19" s="188"/>
      <c r="PFD19" s="188"/>
      <c r="PFE19" s="198"/>
      <c r="PFF19" s="178"/>
      <c r="PFG19" s="188"/>
      <c r="PFH19" s="188"/>
      <c r="PFI19" s="198"/>
      <c r="PFJ19" s="178"/>
      <c r="PFK19" s="188"/>
      <c r="PFL19" s="188"/>
      <c r="PFM19" s="198"/>
      <c r="PFN19" s="178"/>
      <c r="PFO19" s="188"/>
      <c r="PFP19" s="188"/>
      <c r="PFQ19" s="198"/>
      <c r="PFR19" s="178"/>
      <c r="PFS19" s="188"/>
      <c r="PFT19" s="188"/>
      <c r="PFU19" s="198"/>
      <c r="PFV19" s="178"/>
      <c r="PFW19" s="188"/>
      <c r="PFX19" s="188"/>
      <c r="PFY19" s="198"/>
      <c r="PFZ19" s="178"/>
      <c r="PGA19" s="188"/>
      <c r="PGB19" s="188"/>
      <c r="PGC19" s="198"/>
      <c r="PGD19" s="178"/>
      <c r="PGE19" s="188"/>
      <c r="PGF19" s="188"/>
      <c r="PGG19" s="198"/>
      <c r="PGH19" s="178"/>
      <c r="PGI19" s="188"/>
      <c r="PGJ19" s="188"/>
      <c r="PGK19" s="198"/>
      <c r="PGL19" s="178"/>
      <c r="PGM19" s="188"/>
      <c r="PGN19" s="188"/>
      <c r="PGO19" s="198"/>
      <c r="PGP19" s="178"/>
      <c r="PGQ19" s="188"/>
      <c r="PGR19" s="188"/>
      <c r="PGS19" s="198"/>
      <c r="PGT19" s="178"/>
      <c r="PGU19" s="188"/>
      <c r="PGV19" s="188"/>
      <c r="PGW19" s="198"/>
      <c r="PGX19" s="178"/>
      <c r="PGY19" s="188"/>
      <c r="PGZ19" s="188"/>
      <c r="PHA19" s="198"/>
      <c r="PHB19" s="178"/>
      <c r="PHC19" s="188"/>
      <c r="PHD19" s="188"/>
      <c r="PHE19" s="198"/>
      <c r="PHF19" s="178"/>
      <c r="PHG19" s="188"/>
      <c r="PHH19" s="188"/>
      <c r="PHI19" s="198"/>
      <c r="PHJ19" s="178"/>
      <c r="PHK19" s="188"/>
      <c r="PHL19" s="188"/>
      <c r="PHM19" s="198"/>
      <c r="PHN19" s="178"/>
      <c r="PHO19" s="188"/>
      <c r="PHP19" s="188"/>
      <c r="PHQ19" s="198"/>
      <c r="PHR19" s="178"/>
      <c r="PHS19" s="188"/>
      <c r="PHT19" s="188"/>
      <c r="PHU19" s="198"/>
      <c r="PHV19" s="178"/>
      <c r="PHW19" s="188"/>
      <c r="PHX19" s="188"/>
      <c r="PHY19" s="198"/>
      <c r="PHZ19" s="178"/>
      <c r="PIA19" s="188"/>
      <c r="PIB19" s="188"/>
      <c r="PIC19" s="198"/>
      <c r="PID19" s="178"/>
      <c r="PIE19" s="188"/>
      <c r="PIF19" s="188"/>
      <c r="PIG19" s="198"/>
      <c r="PIH19" s="178"/>
      <c r="PII19" s="188"/>
      <c r="PIJ19" s="188"/>
      <c r="PIK19" s="198"/>
      <c r="PIL19" s="178"/>
      <c r="PIM19" s="188"/>
      <c r="PIN19" s="188"/>
      <c r="PIO19" s="198"/>
      <c r="PIP19" s="178"/>
      <c r="PIQ19" s="188"/>
      <c r="PIR19" s="188"/>
      <c r="PIS19" s="198"/>
      <c r="PIT19" s="178"/>
      <c r="PIU19" s="188"/>
      <c r="PIV19" s="188"/>
      <c r="PIW19" s="198"/>
      <c r="PIX19" s="178"/>
      <c r="PIY19" s="188"/>
      <c r="PIZ19" s="188"/>
      <c r="PJA19" s="198"/>
      <c r="PJB19" s="178"/>
      <c r="PJC19" s="188"/>
      <c r="PJD19" s="188"/>
      <c r="PJE19" s="198"/>
      <c r="PJF19" s="178"/>
      <c r="PJG19" s="188"/>
      <c r="PJH19" s="188"/>
      <c r="PJI19" s="198"/>
      <c r="PJJ19" s="178"/>
      <c r="PJK19" s="188"/>
      <c r="PJL19" s="188"/>
      <c r="PJM19" s="198"/>
      <c r="PJN19" s="178"/>
      <c r="PJO19" s="188"/>
      <c r="PJP19" s="188"/>
      <c r="PJQ19" s="198"/>
      <c r="PJR19" s="178"/>
      <c r="PJS19" s="188"/>
      <c r="PJT19" s="188"/>
      <c r="PJU19" s="198"/>
      <c r="PJV19" s="178"/>
      <c r="PJW19" s="188"/>
      <c r="PJX19" s="188"/>
      <c r="PJY19" s="198"/>
      <c r="PJZ19" s="178"/>
      <c r="PKA19" s="188"/>
      <c r="PKB19" s="188"/>
      <c r="PKC19" s="198"/>
      <c r="PKD19" s="178"/>
      <c r="PKE19" s="188"/>
      <c r="PKF19" s="188"/>
      <c r="PKG19" s="198"/>
      <c r="PKH19" s="178"/>
      <c r="PKI19" s="188"/>
      <c r="PKJ19" s="188"/>
      <c r="PKK19" s="198"/>
      <c r="PKL19" s="178"/>
      <c r="PKM19" s="188"/>
      <c r="PKN19" s="188"/>
      <c r="PKO19" s="198"/>
      <c r="PKP19" s="178"/>
      <c r="PKQ19" s="188"/>
      <c r="PKR19" s="188"/>
      <c r="PKS19" s="198"/>
      <c r="PKT19" s="178"/>
      <c r="PKU19" s="188"/>
      <c r="PKV19" s="188"/>
      <c r="PKW19" s="198"/>
      <c r="PKX19" s="178"/>
      <c r="PKY19" s="188"/>
      <c r="PKZ19" s="188"/>
      <c r="PLA19" s="198"/>
      <c r="PLB19" s="178"/>
      <c r="PLC19" s="188"/>
      <c r="PLD19" s="188"/>
      <c r="PLE19" s="198"/>
      <c r="PLF19" s="178"/>
      <c r="PLG19" s="188"/>
      <c r="PLH19" s="188"/>
      <c r="PLI19" s="198"/>
      <c r="PLJ19" s="178"/>
      <c r="PLK19" s="188"/>
      <c r="PLL19" s="188"/>
      <c r="PLM19" s="198"/>
      <c r="PLN19" s="178"/>
      <c r="PLO19" s="188"/>
      <c r="PLP19" s="188"/>
      <c r="PLQ19" s="198"/>
      <c r="PLR19" s="178"/>
      <c r="PLS19" s="188"/>
      <c r="PLT19" s="188"/>
      <c r="PLU19" s="198"/>
      <c r="PLV19" s="178"/>
      <c r="PLW19" s="188"/>
      <c r="PLX19" s="188"/>
      <c r="PLY19" s="198"/>
      <c r="PLZ19" s="178"/>
      <c r="PMA19" s="188"/>
      <c r="PMB19" s="188"/>
      <c r="PMC19" s="198"/>
      <c r="PMD19" s="178"/>
      <c r="PME19" s="188"/>
      <c r="PMF19" s="188"/>
      <c r="PMG19" s="198"/>
      <c r="PMH19" s="178"/>
      <c r="PMI19" s="188"/>
      <c r="PMJ19" s="188"/>
      <c r="PMK19" s="198"/>
      <c r="PML19" s="178"/>
      <c r="PMM19" s="188"/>
      <c r="PMN19" s="188"/>
      <c r="PMO19" s="198"/>
      <c r="PMP19" s="178"/>
      <c r="PMQ19" s="188"/>
      <c r="PMR19" s="188"/>
      <c r="PMS19" s="198"/>
      <c r="PMT19" s="178"/>
      <c r="PMU19" s="188"/>
      <c r="PMV19" s="188"/>
      <c r="PMW19" s="198"/>
      <c r="PMX19" s="178"/>
      <c r="PMY19" s="188"/>
      <c r="PMZ19" s="188"/>
      <c r="PNA19" s="198"/>
      <c r="PNB19" s="178"/>
      <c r="PNC19" s="188"/>
      <c r="PND19" s="188"/>
      <c r="PNE19" s="198"/>
      <c r="PNF19" s="178"/>
      <c r="PNG19" s="188"/>
      <c r="PNH19" s="188"/>
      <c r="PNI19" s="198"/>
      <c r="PNJ19" s="178"/>
      <c r="PNK19" s="188"/>
      <c r="PNL19" s="188"/>
      <c r="PNM19" s="198"/>
      <c r="PNN19" s="178"/>
      <c r="PNO19" s="188"/>
      <c r="PNP19" s="188"/>
      <c r="PNQ19" s="198"/>
      <c r="PNR19" s="178"/>
      <c r="PNS19" s="188"/>
      <c r="PNT19" s="188"/>
      <c r="PNU19" s="198"/>
      <c r="PNV19" s="178"/>
      <c r="PNW19" s="188"/>
      <c r="PNX19" s="188"/>
      <c r="PNY19" s="198"/>
      <c r="PNZ19" s="178"/>
      <c r="POA19" s="188"/>
      <c r="POB19" s="188"/>
      <c r="POC19" s="198"/>
      <c r="POD19" s="178"/>
      <c r="POE19" s="188"/>
      <c r="POF19" s="188"/>
      <c r="POG19" s="198"/>
      <c r="POH19" s="178"/>
      <c r="POI19" s="188"/>
      <c r="POJ19" s="188"/>
      <c r="POK19" s="198"/>
      <c r="POL19" s="178"/>
      <c r="POM19" s="188"/>
      <c r="PON19" s="188"/>
      <c r="POO19" s="198"/>
      <c r="POP19" s="178"/>
      <c r="POQ19" s="188"/>
      <c r="POR19" s="188"/>
      <c r="POS19" s="198"/>
      <c r="POT19" s="178"/>
      <c r="POU19" s="188"/>
      <c r="POV19" s="188"/>
      <c r="POW19" s="198"/>
      <c r="POX19" s="178"/>
      <c r="POY19" s="188"/>
      <c r="POZ19" s="188"/>
      <c r="PPA19" s="198"/>
      <c r="PPB19" s="178"/>
      <c r="PPC19" s="188"/>
      <c r="PPD19" s="188"/>
      <c r="PPE19" s="198"/>
      <c r="PPF19" s="178"/>
      <c r="PPG19" s="188"/>
      <c r="PPH19" s="188"/>
      <c r="PPI19" s="198"/>
      <c r="PPJ19" s="178"/>
      <c r="PPK19" s="188"/>
      <c r="PPL19" s="188"/>
      <c r="PPM19" s="198"/>
      <c r="PPN19" s="178"/>
      <c r="PPO19" s="188"/>
      <c r="PPP19" s="188"/>
      <c r="PPQ19" s="198"/>
      <c r="PPR19" s="178"/>
      <c r="PPS19" s="188"/>
      <c r="PPT19" s="188"/>
      <c r="PPU19" s="198"/>
      <c r="PPV19" s="178"/>
      <c r="PPW19" s="188"/>
      <c r="PPX19" s="188"/>
      <c r="PPY19" s="198"/>
      <c r="PPZ19" s="178"/>
      <c r="PQA19" s="188"/>
      <c r="PQB19" s="188"/>
      <c r="PQC19" s="198"/>
      <c r="PQD19" s="178"/>
      <c r="PQE19" s="188"/>
      <c r="PQF19" s="188"/>
      <c r="PQG19" s="198"/>
      <c r="PQH19" s="178"/>
      <c r="PQI19" s="188"/>
      <c r="PQJ19" s="188"/>
      <c r="PQK19" s="198"/>
      <c r="PQL19" s="178"/>
      <c r="PQM19" s="188"/>
      <c r="PQN19" s="188"/>
      <c r="PQO19" s="198"/>
      <c r="PQP19" s="178"/>
      <c r="PQQ19" s="188"/>
      <c r="PQR19" s="188"/>
      <c r="PQS19" s="198"/>
      <c r="PQT19" s="178"/>
      <c r="PQU19" s="188"/>
      <c r="PQV19" s="188"/>
      <c r="PQW19" s="198"/>
      <c r="PQX19" s="178"/>
      <c r="PQY19" s="188"/>
      <c r="PQZ19" s="188"/>
      <c r="PRA19" s="198"/>
      <c r="PRB19" s="178"/>
      <c r="PRC19" s="188"/>
      <c r="PRD19" s="188"/>
      <c r="PRE19" s="198"/>
      <c r="PRF19" s="178"/>
      <c r="PRG19" s="188"/>
      <c r="PRH19" s="188"/>
      <c r="PRI19" s="198"/>
      <c r="PRJ19" s="178"/>
      <c r="PRK19" s="188"/>
      <c r="PRL19" s="188"/>
      <c r="PRM19" s="198"/>
      <c r="PRN19" s="178"/>
      <c r="PRO19" s="188"/>
      <c r="PRP19" s="188"/>
      <c r="PRQ19" s="198"/>
      <c r="PRR19" s="178"/>
      <c r="PRS19" s="188"/>
      <c r="PRT19" s="188"/>
      <c r="PRU19" s="198"/>
      <c r="PRV19" s="178"/>
      <c r="PRW19" s="188"/>
      <c r="PRX19" s="188"/>
      <c r="PRY19" s="198"/>
      <c r="PRZ19" s="178"/>
      <c r="PSA19" s="188"/>
      <c r="PSB19" s="188"/>
      <c r="PSC19" s="198"/>
      <c r="PSD19" s="178"/>
      <c r="PSE19" s="188"/>
      <c r="PSF19" s="188"/>
      <c r="PSG19" s="198"/>
      <c r="PSH19" s="178"/>
      <c r="PSI19" s="188"/>
      <c r="PSJ19" s="188"/>
      <c r="PSK19" s="198"/>
      <c r="PSL19" s="178"/>
      <c r="PSM19" s="188"/>
      <c r="PSN19" s="188"/>
      <c r="PSO19" s="198"/>
      <c r="PSP19" s="178"/>
      <c r="PSQ19" s="188"/>
      <c r="PSR19" s="188"/>
      <c r="PSS19" s="198"/>
      <c r="PST19" s="178"/>
      <c r="PSU19" s="188"/>
      <c r="PSV19" s="188"/>
      <c r="PSW19" s="198"/>
      <c r="PSX19" s="178"/>
      <c r="PSY19" s="188"/>
      <c r="PSZ19" s="188"/>
      <c r="PTA19" s="198"/>
      <c r="PTB19" s="178"/>
      <c r="PTC19" s="188"/>
      <c r="PTD19" s="188"/>
      <c r="PTE19" s="198"/>
      <c r="PTF19" s="178"/>
      <c r="PTG19" s="188"/>
      <c r="PTH19" s="188"/>
      <c r="PTI19" s="198"/>
      <c r="PTJ19" s="178"/>
      <c r="PTK19" s="188"/>
      <c r="PTL19" s="188"/>
      <c r="PTM19" s="198"/>
      <c r="PTN19" s="178"/>
      <c r="PTO19" s="188"/>
      <c r="PTP19" s="188"/>
      <c r="PTQ19" s="198"/>
      <c r="PTR19" s="178"/>
      <c r="PTS19" s="188"/>
      <c r="PTT19" s="188"/>
      <c r="PTU19" s="198"/>
      <c r="PTV19" s="178"/>
      <c r="PTW19" s="188"/>
      <c r="PTX19" s="188"/>
      <c r="PTY19" s="198"/>
      <c r="PTZ19" s="178"/>
      <c r="PUA19" s="188"/>
      <c r="PUB19" s="188"/>
      <c r="PUC19" s="198"/>
      <c r="PUD19" s="178"/>
      <c r="PUE19" s="188"/>
      <c r="PUF19" s="188"/>
      <c r="PUG19" s="198"/>
      <c r="PUH19" s="178"/>
      <c r="PUI19" s="188"/>
      <c r="PUJ19" s="188"/>
      <c r="PUK19" s="198"/>
      <c r="PUL19" s="178"/>
      <c r="PUM19" s="188"/>
      <c r="PUN19" s="188"/>
      <c r="PUO19" s="198"/>
      <c r="PUP19" s="178"/>
      <c r="PUQ19" s="188"/>
      <c r="PUR19" s="188"/>
      <c r="PUS19" s="198"/>
      <c r="PUT19" s="178"/>
      <c r="PUU19" s="188"/>
      <c r="PUV19" s="188"/>
      <c r="PUW19" s="198"/>
      <c r="PUX19" s="178"/>
      <c r="PUY19" s="188"/>
      <c r="PUZ19" s="188"/>
      <c r="PVA19" s="198"/>
      <c r="PVB19" s="178"/>
      <c r="PVC19" s="188"/>
      <c r="PVD19" s="188"/>
      <c r="PVE19" s="198"/>
      <c r="PVF19" s="178"/>
      <c r="PVG19" s="188"/>
      <c r="PVH19" s="188"/>
      <c r="PVI19" s="198"/>
      <c r="PVJ19" s="178"/>
      <c r="PVK19" s="188"/>
      <c r="PVL19" s="188"/>
      <c r="PVM19" s="198"/>
      <c r="PVN19" s="178"/>
      <c r="PVO19" s="188"/>
      <c r="PVP19" s="188"/>
      <c r="PVQ19" s="198"/>
      <c r="PVR19" s="178"/>
      <c r="PVS19" s="188"/>
      <c r="PVT19" s="188"/>
      <c r="PVU19" s="198"/>
      <c r="PVV19" s="178"/>
      <c r="PVW19" s="188"/>
      <c r="PVX19" s="188"/>
      <c r="PVY19" s="198"/>
      <c r="PVZ19" s="178"/>
      <c r="PWA19" s="188"/>
      <c r="PWB19" s="188"/>
      <c r="PWC19" s="198"/>
      <c r="PWD19" s="178"/>
      <c r="PWE19" s="188"/>
      <c r="PWF19" s="188"/>
      <c r="PWG19" s="198"/>
      <c r="PWH19" s="178"/>
      <c r="PWI19" s="188"/>
      <c r="PWJ19" s="188"/>
      <c r="PWK19" s="198"/>
      <c r="PWL19" s="178"/>
      <c r="PWM19" s="188"/>
      <c r="PWN19" s="188"/>
      <c r="PWO19" s="198"/>
      <c r="PWP19" s="178"/>
      <c r="PWQ19" s="188"/>
      <c r="PWR19" s="188"/>
      <c r="PWS19" s="198"/>
      <c r="PWT19" s="178"/>
      <c r="PWU19" s="188"/>
      <c r="PWV19" s="188"/>
      <c r="PWW19" s="198"/>
      <c r="PWX19" s="178"/>
      <c r="PWY19" s="188"/>
      <c r="PWZ19" s="188"/>
      <c r="PXA19" s="198"/>
      <c r="PXB19" s="178"/>
      <c r="PXC19" s="188"/>
      <c r="PXD19" s="188"/>
      <c r="PXE19" s="198"/>
      <c r="PXF19" s="178"/>
      <c r="PXG19" s="188"/>
      <c r="PXH19" s="188"/>
      <c r="PXI19" s="198"/>
      <c r="PXJ19" s="178"/>
      <c r="PXK19" s="188"/>
      <c r="PXL19" s="188"/>
      <c r="PXM19" s="198"/>
      <c r="PXN19" s="178"/>
      <c r="PXO19" s="188"/>
      <c r="PXP19" s="188"/>
      <c r="PXQ19" s="198"/>
      <c r="PXR19" s="178"/>
      <c r="PXS19" s="188"/>
      <c r="PXT19" s="188"/>
      <c r="PXU19" s="198"/>
      <c r="PXV19" s="178"/>
      <c r="PXW19" s="188"/>
      <c r="PXX19" s="188"/>
      <c r="PXY19" s="198"/>
      <c r="PXZ19" s="178"/>
      <c r="PYA19" s="188"/>
      <c r="PYB19" s="188"/>
      <c r="PYC19" s="198"/>
      <c r="PYD19" s="178"/>
      <c r="PYE19" s="188"/>
      <c r="PYF19" s="188"/>
      <c r="PYG19" s="198"/>
      <c r="PYH19" s="178"/>
      <c r="PYI19" s="188"/>
      <c r="PYJ19" s="188"/>
      <c r="PYK19" s="198"/>
      <c r="PYL19" s="178"/>
      <c r="PYM19" s="188"/>
      <c r="PYN19" s="188"/>
      <c r="PYO19" s="198"/>
      <c r="PYP19" s="178"/>
      <c r="PYQ19" s="188"/>
      <c r="PYR19" s="188"/>
      <c r="PYS19" s="198"/>
      <c r="PYT19" s="178"/>
      <c r="PYU19" s="188"/>
      <c r="PYV19" s="188"/>
      <c r="PYW19" s="198"/>
      <c r="PYX19" s="178"/>
      <c r="PYY19" s="188"/>
      <c r="PYZ19" s="188"/>
      <c r="PZA19" s="198"/>
      <c r="PZB19" s="178"/>
      <c r="PZC19" s="188"/>
      <c r="PZD19" s="188"/>
      <c r="PZE19" s="198"/>
      <c r="PZF19" s="178"/>
      <c r="PZG19" s="188"/>
      <c r="PZH19" s="188"/>
      <c r="PZI19" s="198"/>
      <c r="PZJ19" s="178"/>
      <c r="PZK19" s="188"/>
      <c r="PZL19" s="188"/>
      <c r="PZM19" s="198"/>
      <c r="PZN19" s="178"/>
      <c r="PZO19" s="188"/>
      <c r="PZP19" s="188"/>
      <c r="PZQ19" s="198"/>
      <c r="PZR19" s="178"/>
      <c r="PZS19" s="188"/>
      <c r="PZT19" s="188"/>
      <c r="PZU19" s="198"/>
      <c r="PZV19" s="178"/>
      <c r="PZW19" s="188"/>
      <c r="PZX19" s="188"/>
      <c r="PZY19" s="198"/>
      <c r="PZZ19" s="178"/>
      <c r="QAA19" s="188"/>
      <c r="QAB19" s="188"/>
      <c r="QAC19" s="198"/>
      <c r="QAD19" s="178"/>
      <c r="QAE19" s="188"/>
      <c r="QAF19" s="188"/>
      <c r="QAG19" s="198"/>
      <c r="QAH19" s="178"/>
      <c r="QAI19" s="188"/>
      <c r="QAJ19" s="188"/>
      <c r="QAK19" s="198"/>
      <c r="QAL19" s="178"/>
      <c r="QAM19" s="188"/>
      <c r="QAN19" s="188"/>
      <c r="QAO19" s="198"/>
      <c r="QAP19" s="178"/>
      <c r="QAQ19" s="188"/>
      <c r="QAR19" s="188"/>
      <c r="QAS19" s="198"/>
      <c r="QAT19" s="178"/>
      <c r="QAU19" s="188"/>
      <c r="QAV19" s="188"/>
      <c r="QAW19" s="198"/>
      <c r="QAX19" s="178"/>
      <c r="QAY19" s="188"/>
      <c r="QAZ19" s="188"/>
      <c r="QBA19" s="198"/>
      <c r="QBB19" s="178"/>
      <c r="QBC19" s="188"/>
      <c r="QBD19" s="188"/>
      <c r="QBE19" s="198"/>
      <c r="QBF19" s="178"/>
      <c r="QBG19" s="188"/>
      <c r="QBH19" s="188"/>
      <c r="QBI19" s="198"/>
      <c r="QBJ19" s="178"/>
      <c r="QBK19" s="188"/>
      <c r="QBL19" s="188"/>
      <c r="QBM19" s="198"/>
      <c r="QBN19" s="178"/>
      <c r="QBO19" s="188"/>
      <c r="QBP19" s="188"/>
      <c r="QBQ19" s="198"/>
      <c r="QBR19" s="178"/>
      <c r="QBS19" s="188"/>
      <c r="QBT19" s="188"/>
      <c r="QBU19" s="198"/>
      <c r="QBV19" s="178"/>
      <c r="QBW19" s="188"/>
      <c r="QBX19" s="188"/>
      <c r="QBY19" s="198"/>
      <c r="QBZ19" s="178"/>
      <c r="QCA19" s="188"/>
      <c r="QCB19" s="188"/>
      <c r="QCC19" s="198"/>
      <c r="QCD19" s="178"/>
      <c r="QCE19" s="188"/>
      <c r="QCF19" s="188"/>
      <c r="QCG19" s="198"/>
      <c r="QCH19" s="178"/>
      <c r="QCI19" s="188"/>
      <c r="QCJ19" s="188"/>
      <c r="QCK19" s="198"/>
      <c r="QCL19" s="178"/>
      <c r="QCM19" s="188"/>
      <c r="QCN19" s="188"/>
      <c r="QCO19" s="198"/>
      <c r="QCP19" s="178"/>
      <c r="QCQ19" s="188"/>
      <c r="QCR19" s="188"/>
      <c r="QCS19" s="198"/>
      <c r="QCT19" s="178"/>
      <c r="QCU19" s="188"/>
      <c r="QCV19" s="188"/>
      <c r="QCW19" s="198"/>
      <c r="QCX19" s="178"/>
      <c r="QCY19" s="188"/>
      <c r="QCZ19" s="188"/>
      <c r="QDA19" s="198"/>
      <c r="QDB19" s="178"/>
      <c r="QDC19" s="188"/>
      <c r="QDD19" s="188"/>
      <c r="QDE19" s="198"/>
      <c r="QDF19" s="178"/>
      <c r="QDG19" s="188"/>
      <c r="QDH19" s="188"/>
      <c r="QDI19" s="198"/>
      <c r="QDJ19" s="178"/>
      <c r="QDK19" s="188"/>
      <c r="QDL19" s="188"/>
      <c r="QDM19" s="198"/>
      <c r="QDN19" s="178"/>
      <c r="QDO19" s="188"/>
      <c r="QDP19" s="188"/>
      <c r="QDQ19" s="198"/>
      <c r="QDR19" s="178"/>
      <c r="QDS19" s="188"/>
      <c r="QDT19" s="188"/>
      <c r="QDU19" s="198"/>
      <c r="QDV19" s="178"/>
      <c r="QDW19" s="188"/>
      <c r="QDX19" s="188"/>
      <c r="QDY19" s="198"/>
      <c r="QDZ19" s="178"/>
      <c r="QEA19" s="188"/>
      <c r="QEB19" s="188"/>
      <c r="QEC19" s="198"/>
      <c r="QED19" s="178"/>
      <c r="QEE19" s="188"/>
      <c r="QEF19" s="188"/>
      <c r="QEG19" s="198"/>
      <c r="QEH19" s="178"/>
      <c r="QEI19" s="188"/>
      <c r="QEJ19" s="188"/>
      <c r="QEK19" s="198"/>
      <c r="QEL19" s="178"/>
      <c r="QEM19" s="188"/>
      <c r="QEN19" s="188"/>
      <c r="QEO19" s="198"/>
      <c r="QEP19" s="178"/>
      <c r="QEQ19" s="188"/>
      <c r="QER19" s="188"/>
      <c r="QES19" s="198"/>
      <c r="QET19" s="178"/>
      <c r="QEU19" s="188"/>
      <c r="QEV19" s="188"/>
      <c r="QEW19" s="198"/>
      <c r="QEX19" s="178"/>
      <c r="QEY19" s="188"/>
      <c r="QEZ19" s="188"/>
      <c r="QFA19" s="198"/>
      <c r="QFB19" s="178"/>
      <c r="QFC19" s="188"/>
      <c r="QFD19" s="188"/>
      <c r="QFE19" s="198"/>
      <c r="QFF19" s="178"/>
      <c r="QFG19" s="188"/>
      <c r="QFH19" s="188"/>
      <c r="QFI19" s="198"/>
      <c r="QFJ19" s="178"/>
      <c r="QFK19" s="188"/>
      <c r="QFL19" s="188"/>
      <c r="QFM19" s="198"/>
      <c r="QFN19" s="178"/>
      <c r="QFO19" s="188"/>
      <c r="QFP19" s="188"/>
      <c r="QFQ19" s="198"/>
      <c r="QFR19" s="178"/>
      <c r="QFS19" s="188"/>
      <c r="QFT19" s="188"/>
      <c r="QFU19" s="198"/>
      <c r="QFV19" s="178"/>
      <c r="QFW19" s="188"/>
      <c r="QFX19" s="188"/>
      <c r="QFY19" s="198"/>
      <c r="QFZ19" s="178"/>
      <c r="QGA19" s="188"/>
      <c r="QGB19" s="188"/>
      <c r="QGC19" s="198"/>
      <c r="QGD19" s="178"/>
      <c r="QGE19" s="188"/>
      <c r="QGF19" s="188"/>
      <c r="QGG19" s="198"/>
      <c r="QGH19" s="178"/>
      <c r="QGI19" s="188"/>
      <c r="QGJ19" s="188"/>
      <c r="QGK19" s="198"/>
      <c r="QGL19" s="178"/>
      <c r="QGM19" s="188"/>
      <c r="QGN19" s="188"/>
      <c r="QGO19" s="198"/>
      <c r="QGP19" s="178"/>
      <c r="QGQ19" s="188"/>
      <c r="QGR19" s="188"/>
      <c r="QGS19" s="198"/>
      <c r="QGT19" s="178"/>
      <c r="QGU19" s="188"/>
      <c r="QGV19" s="188"/>
      <c r="QGW19" s="198"/>
      <c r="QGX19" s="178"/>
      <c r="QGY19" s="188"/>
      <c r="QGZ19" s="188"/>
      <c r="QHA19" s="198"/>
      <c r="QHB19" s="178"/>
      <c r="QHC19" s="188"/>
      <c r="QHD19" s="188"/>
      <c r="QHE19" s="198"/>
      <c r="QHF19" s="178"/>
      <c r="QHG19" s="188"/>
      <c r="QHH19" s="188"/>
      <c r="QHI19" s="198"/>
      <c r="QHJ19" s="178"/>
      <c r="QHK19" s="188"/>
      <c r="QHL19" s="188"/>
      <c r="QHM19" s="198"/>
      <c r="QHN19" s="178"/>
      <c r="QHO19" s="188"/>
      <c r="QHP19" s="188"/>
      <c r="QHQ19" s="198"/>
      <c r="QHR19" s="178"/>
      <c r="QHS19" s="188"/>
      <c r="QHT19" s="188"/>
      <c r="QHU19" s="198"/>
      <c r="QHV19" s="178"/>
      <c r="QHW19" s="188"/>
      <c r="QHX19" s="188"/>
      <c r="QHY19" s="198"/>
      <c r="QHZ19" s="178"/>
      <c r="QIA19" s="188"/>
      <c r="QIB19" s="188"/>
      <c r="QIC19" s="198"/>
      <c r="QID19" s="178"/>
      <c r="QIE19" s="188"/>
      <c r="QIF19" s="188"/>
      <c r="QIG19" s="198"/>
      <c r="QIH19" s="178"/>
      <c r="QII19" s="188"/>
      <c r="QIJ19" s="188"/>
      <c r="QIK19" s="198"/>
      <c r="QIL19" s="178"/>
      <c r="QIM19" s="188"/>
      <c r="QIN19" s="188"/>
      <c r="QIO19" s="198"/>
      <c r="QIP19" s="178"/>
      <c r="QIQ19" s="188"/>
      <c r="QIR19" s="188"/>
      <c r="QIS19" s="198"/>
      <c r="QIT19" s="178"/>
      <c r="QIU19" s="188"/>
      <c r="QIV19" s="188"/>
      <c r="QIW19" s="198"/>
      <c r="QIX19" s="178"/>
      <c r="QIY19" s="188"/>
      <c r="QIZ19" s="188"/>
      <c r="QJA19" s="198"/>
      <c r="QJB19" s="178"/>
      <c r="QJC19" s="188"/>
      <c r="QJD19" s="188"/>
      <c r="QJE19" s="198"/>
      <c r="QJF19" s="178"/>
      <c r="QJG19" s="188"/>
      <c r="QJH19" s="188"/>
      <c r="QJI19" s="198"/>
      <c r="QJJ19" s="178"/>
      <c r="QJK19" s="188"/>
      <c r="QJL19" s="188"/>
      <c r="QJM19" s="198"/>
      <c r="QJN19" s="178"/>
      <c r="QJO19" s="188"/>
      <c r="QJP19" s="188"/>
      <c r="QJQ19" s="198"/>
      <c r="QJR19" s="178"/>
      <c r="QJS19" s="188"/>
      <c r="QJT19" s="188"/>
      <c r="QJU19" s="198"/>
      <c r="QJV19" s="178"/>
      <c r="QJW19" s="188"/>
      <c r="QJX19" s="188"/>
      <c r="QJY19" s="198"/>
      <c r="QJZ19" s="178"/>
      <c r="QKA19" s="188"/>
      <c r="QKB19" s="188"/>
      <c r="QKC19" s="198"/>
      <c r="QKD19" s="178"/>
      <c r="QKE19" s="188"/>
      <c r="QKF19" s="188"/>
      <c r="QKG19" s="198"/>
      <c r="QKH19" s="178"/>
      <c r="QKI19" s="188"/>
      <c r="QKJ19" s="188"/>
      <c r="QKK19" s="198"/>
      <c r="QKL19" s="178"/>
      <c r="QKM19" s="188"/>
      <c r="QKN19" s="188"/>
      <c r="QKO19" s="198"/>
      <c r="QKP19" s="178"/>
      <c r="QKQ19" s="188"/>
      <c r="QKR19" s="188"/>
      <c r="QKS19" s="198"/>
      <c r="QKT19" s="178"/>
      <c r="QKU19" s="188"/>
      <c r="QKV19" s="188"/>
      <c r="QKW19" s="198"/>
      <c r="QKX19" s="178"/>
      <c r="QKY19" s="188"/>
      <c r="QKZ19" s="188"/>
      <c r="QLA19" s="198"/>
      <c r="QLB19" s="178"/>
      <c r="QLC19" s="188"/>
      <c r="QLD19" s="188"/>
      <c r="QLE19" s="198"/>
      <c r="QLF19" s="178"/>
      <c r="QLG19" s="188"/>
      <c r="QLH19" s="188"/>
      <c r="QLI19" s="198"/>
      <c r="QLJ19" s="178"/>
      <c r="QLK19" s="188"/>
      <c r="QLL19" s="188"/>
      <c r="QLM19" s="198"/>
      <c r="QLN19" s="178"/>
      <c r="QLO19" s="188"/>
      <c r="QLP19" s="188"/>
      <c r="QLQ19" s="198"/>
      <c r="QLR19" s="178"/>
      <c r="QLS19" s="188"/>
      <c r="QLT19" s="188"/>
      <c r="QLU19" s="198"/>
      <c r="QLV19" s="178"/>
      <c r="QLW19" s="188"/>
      <c r="QLX19" s="188"/>
      <c r="QLY19" s="198"/>
      <c r="QLZ19" s="178"/>
      <c r="QMA19" s="188"/>
      <c r="QMB19" s="188"/>
      <c r="QMC19" s="198"/>
      <c r="QMD19" s="178"/>
      <c r="QME19" s="188"/>
      <c r="QMF19" s="188"/>
      <c r="QMG19" s="198"/>
      <c r="QMH19" s="178"/>
      <c r="QMI19" s="188"/>
      <c r="QMJ19" s="188"/>
      <c r="QMK19" s="198"/>
      <c r="QML19" s="178"/>
      <c r="QMM19" s="188"/>
      <c r="QMN19" s="188"/>
      <c r="QMO19" s="198"/>
      <c r="QMP19" s="178"/>
      <c r="QMQ19" s="188"/>
      <c r="QMR19" s="188"/>
      <c r="QMS19" s="198"/>
      <c r="QMT19" s="178"/>
      <c r="QMU19" s="188"/>
      <c r="QMV19" s="188"/>
      <c r="QMW19" s="198"/>
      <c r="QMX19" s="178"/>
      <c r="QMY19" s="188"/>
      <c r="QMZ19" s="188"/>
      <c r="QNA19" s="198"/>
      <c r="QNB19" s="178"/>
      <c r="QNC19" s="188"/>
      <c r="QND19" s="188"/>
      <c r="QNE19" s="198"/>
      <c r="QNF19" s="178"/>
      <c r="QNG19" s="188"/>
      <c r="QNH19" s="188"/>
      <c r="QNI19" s="198"/>
      <c r="QNJ19" s="178"/>
      <c r="QNK19" s="188"/>
      <c r="QNL19" s="188"/>
      <c r="QNM19" s="198"/>
      <c r="QNN19" s="178"/>
      <c r="QNO19" s="188"/>
      <c r="QNP19" s="188"/>
      <c r="QNQ19" s="198"/>
      <c r="QNR19" s="178"/>
      <c r="QNS19" s="188"/>
      <c r="QNT19" s="188"/>
      <c r="QNU19" s="198"/>
      <c r="QNV19" s="178"/>
      <c r="QNW19" s="188"/>
      <c r="QNX19" s="188"/>
      <c r="QNY19" s="198"/>
      <c r="QNZ19" s="178"/>
      <c r="QOA19" s="188"/>
      <c r="QOB19" s="188"/>
      <c r="QOC19" s="198"/>
      <c r="QOD19" s="178"/>
      <c r="QOE19" s="188"/>
      <c r="QOF19" s="188"/>
      <c r="QOG19" s="198"/>
      <c r="QOH19" s="178"/>
      <c r="QOI19" s="188"/>
      <c r="QOJ19" s="188"/>
      <c r="QOK19" s="198"/>
      <c r="QOL19" s="178"/>
      <c r="QOM19" s="188"/>
      <c r="QON19" s="188"/>
      <c r="QOO19" s="198"/>
      <c r="QOP19" s="178"/>
      <c r="QOQ19" s="188"/>
      <c r="QOR19" s="188"/>
      <c r="QOS19" s="198"/>
      <c r="QOT19" s="178"/>
      <c r="QOU19" s="188"/>
      <c r="QOV19" s="188"/>
      <c r="QOW19" s="198"/>
      <c r="QOX19" s="178"/>
      <c r="QOY19" s="188"/>
      <c r="QOZ19" s="188"/>
      <c r="QPA19" s="198"/>
      <c r="QPB19" s="178"/>
      <c r="QPC19" s="188"/>
      <c r="QPD19" s="188"/>
      <c r="QPE19" s="198"/>
      <c r="QPF19" s="178"/>
      <c r="QPG19" s="188"/>
      <c r="QPH19" s="188"/>
      <c r="QPI19" s="198"/>
      <c r="QPJ19" s="178"/>
      <c r="QPK19" s="188"/>
      <c r="QPL19" s="188"/>
      <c r="QPM19" s="198"/>
      <c r="QPN19" s="178"/>
      <c r="QPO19" s="188"/>
      <c r="QPP19" s="188"/>
      <c r="QPQ19" s="198"/>
      <c r="QPR19" s="178"/>
      <c r="QPS19" s="188"/>
      <c r="QPT19" s="188"/>
      <c r="QPU19" s="198"/>
      <c r="QPV19" s="178"/>
      <c r="QPW19" s="188"/>
      <c r="QPX19" s="188"/>
      <c r="QPY19" s="198"/>
      <c r="QPZ19" s="178"/>
      <c r="QQA19" s="188"/>
      <c r="QQB19" s="188"/>
      <c r="QQC19" s="198"/>
      <c r="QQD19" s="178"/>
      <c r="QQE19" s="188"/>
      <c r="QQF19" s="188"/>
      <c r="QQG19" s="198"/>
      <c r="QQH19" s="178"/>
      <c r="QQI19" s="188"/>
      <c r="QQJ19" s="188"/>
      <c r="QQK19" s="198"/>
      <c r="QQL19" s="178"/>
      <c r="QQM19" s="188"/>
      <c r="QQN19" s="188"/>
      <c r="QQO19" s="198"/>
      <c r="QQP19" s="178"/>
      <c r="QQQ19" s="188"/>
      <c r="QQR19" s="188"/>
      <c r="QQS19" s="198"/>
      <c r="QQT19" s="178"/>
      <c r="QQU19" s="188"/>
      <c r="QQV19" s="188"/>
      <c r="QQW19" s="198"/>
      <c r="QQX19" s="178"/>
      <c r="QQY19" s="188"/>
      <c r="QQZ19" s="188"/>
      <c r="QRA19" s="198"/>
      <c r="QRB19" s="178"/>
      <c r="QRC19" s="188"/>
      <c r="QRD19" s="188"/>
      <c r="QRE19" s="198"/>
      <c r="QRF19" s="178"/>
      <c r="QRG19" s="188"/>
      <c r="QRH19" s="188"/>
      <c r="QRI19" s="198"/>
      <c r="QRJ19" s="178"/>
      <c r="QRK19" s="188"/>
      <c r="QRL19" s="188"/>
      <c r="QRM19" s="198"/>
      <c r="QRN19" s="178"/>
      <c r="QRO19" s="188"/>
      <c r="QRP19" s="188"/>
      <c r="QRQ19" s="198"/>
      <c r="QRR19" s="178"/>
      <c r="QRS19" s="188"/>
      <c r="QRT19" s="188"/>
      <c r="QRU19" s="198"/>
      <c r="QRV19" s="178"/>
      <c r="QRW19" s="188"/>
      <c r="QRX19" s="188"/>
      <c r="QRY19" s="198"/>
      <c r="QRZ19" s="178"/>
      <c r="QSA19" s="188"/>
      <c r="QSB19" s="188"/>
      <c r="QSC19" s="198"/>
      <c r="QSD19" s="178"/>
      <c r="QSE19" s="188"/>
      <c r="QSF19" s="188"/>
      <c r="QSG19" s="198"/>
      <c r="QSH19" s="178"/>
      <c r="QSI19" s="188"/>
      <c r="QSJ19" s="188"/>
      <c r="QSK19" s="198"/>
      <c r="QSL19" s="178"/>
      <c r="QSM19" s="188"/>
      <c r="QSN19" s="188"/>
      <c r="QSO19" s="198"/>
      <c r="QSP19" s="178"/>
      <c r="QSQ19" s="188"/>
      <c r="QSR19" s="188"/>
      <c r="QSS19" s="198"/>
      <c r="QST19" s="178"/>
      <c r="QSU19" s="188"/>
      <c r="QSV19" s="188"/>
      <c r="QSW19" s="198"/>
      <c r="QSX19" s="178"/>
      <c r="QSY19" s="188"/>
      <c r="QSZ19" s="188"/>
      <c r="QTA19" s="198"/>
      <c r="QTB19" s="178"/>
      <c r="QTC19" s="188"/>
      <c r="QTD19" s="188"/>
      <c r="QTE19" s="198"/>
      <c r="QTF19" s="178"/>
      <c r="QTG19" s="188"/>
      <c r="QTH19" s="188"/>
      <c r="QTI19" s="198"/>
      <c r="QTJ19" s="178"/>
      <c r="QTK19" s="188"/>
      <c r="QTL19" s="188"/>
      <c r="QTM19" s="198"/>
      <c r="QTN19" s="178"/>
      <c r="QTO19" s="188"/>
      <c r="QTP19" s="188"/>
      <c r="QTQ19" s="198"/>
      <c r="QTR19" s="178"/>
      <c r="QTS19" s="188"/>
      <c r="QTT19" s="188"/>
      <c r="QTU19" s="198"/>
      <c r="QTV19" s="178"/>
      <c r="QTW19" s="188"/>
      <c r="QTX19" s="188"/>
      <c r="QTY19" s="198"/>
      <c r="QTZ19" s="178"/>
      <c r="QUA19" s="188"/>
      <c r="QUB19" s="188"/>
      <c r="QUC19" s="198"/>
      <c r="QUD19" s="178"/>
      <c r="QUE19" s="188"/>
      <c r="QUF19" s="188"/>
      <c r="QUG19" s="198"/>
      <c r="QUH19" s="178"/>
      <c r="QUI19" s="188"/>
      <c r="QUJ19" s="188"/>
      <c r="QUK19" s="198"/>
      <c r="QUL19" s="178"/>
      <c r="QUM19" s="188"/>
      <c r="QUN19" s="188"/>
      <c r="QUO19" s="198"/>
      <c r="QUP19" s="178"/>
      <c r="QUQ19" s="188"/>
      <c r="QUR19" s="188"/>
      <c r="QUS19" s="198"/>
      <c r="QUT19" s="178"/>
      <c r="QUU19" s="188"/>
      <c r="QUV19" s="188"/>
      <c r="QUW19" s="198"/>
      <c r="QUX19" s="178"/>
      <c r="QUY19" s="188"/>
      <c r="QUZ19" s="188"/>
      <c r="QVA19" s="198"/>
      <c r="QVB19" s="178"/>
      <c r="QVC19" s="188"/>
      <c r="QVD19" s="188"/>
      <c r="QVE19" s="198"/>
      <c r="QVF19" s="178"/>
      <c r="QVG19" s="188"/>
      <c r="QVH19" s="188"/>
      <c r="QVI19" s="198"/>
      <c r="QVJ19" s="178"/>
      <c r="QVK19" s="188"/>
      <c r="QVL19" s="188"/>
      <c r="QVM19" s="198"/>
      <c r="QVN19" s="178"/>
      <c r="QVO19" s="188"/>
      <c r="QVP19" s="188"/>
      <c r="QVQ19" s="198"/>
      <c r="QVR19" s="178"/>
      <c r="QVS19" s="188"/>
      <c r="QVT19" s="188"/>
      <c r="QVU19" s="198"/>
      <c r="QVV19" s="178"/>
      <c r="QVW19" s="188"/>
      <c r="QVX19" s="188"/>
      <c r="QVY19" s="198"/>
      <c r="QVZ19" s="178"/>
      <c r="QWA19" s="188"/>
      <c r="QWB19" s="188"/>
      <c r="QWC19" s="198"/>
      <c r="QWD19" s="178"/>
      <c r="QWE19" s="188"/>
      <c r="QWF19" s="188"/>
      <c r="QWG19" s="198"/>
      <c r="QWH19" s="178"/>
      <c r="QWI19" s="188"/>
      <c r="QWJ19" s="188"/>
      <c r="QWK19" s="198"/>
      <c r="QWL19" s="178"/>
      <c r="QWM19" s="188"/>
      <c r="QWN19" s="188"/>
      <c r="QWO19" s="198"/>
      <c r="QWP19" s="178"/>
      <c r="QWQ19" s="188"/>
      <c r="QWR19" s="188"/>
      <c r="QWS19" s="198"/>
      <c r="QWT19" s="178"/>
      <c r="QWU19" s="188"/>
      <c r="QWV19" s="188"/>
      <c r="QWW19" s="198"/>
      <c r="QWX19" s="178"/>
      <c r="QWY19" s="188"/>
      <c r="QWZ19" s="188"/>
      <c r="QXA19" s="198"/>
      <c r="QXB19" s="178"/>
      <c r="QXC19" s="188"/>
      <c r="QXD19" s="188"/>
      <c r="QXE19" s="198"/>
      <c r="QXF19" s="178"/>
      <c r="QXG19" s="188"/>
      <c r="QXH19" s="188"/>
      <c r="QXI19" s="198"/>
      <c r="QXJ19" s="178"/>
      <c r="QXK19" s="188"/>
      <c r="QXL19" s="188"/>
      <c r="QXM19" s="198"/>
      <c r="QXN19" s="178"/>
      <c r="QXO19" s="188"/>
      <c r="QXP19" s="188"/>
      <c r="QXQ19" s="198"/>
      <c r="QXR19" s="178"/>
      <c r="QXS19" s="188"/>
      <c r="QXT19" s="188"/>
      <c r="QXU19" s="198"/>
      <c r="QXV19" s="178"/>
      <c r="QXW19" s="188"/>
      <c r="QXX19" s="188"/>
      <c r="QXY19" s="198"/>
      <c r="QXZ19" s="178"/>
      <c r="QYA19" s="188"/>
      <c r="QYB19" s="188"/>
      <c r="QYC19" s="198"/>
      <c r="QYD19" s="178"/>
      <c r="QYE19" s="188"/>
      <c r="QYF19" s="188"/>
      <c r="QYG19" s="198"/>
      <c r="QYH19" s="178"/>
      <c r="QYI19" s="188"/>
      <c r="QYJ19" s="188"/>
      <c r="QYK19" s="198"/>
      <c r="QYL19" s="178"/>
      <c r="QYM19" s="188"/>
      <c r="QYN19" s="188"/>
      <c r="QYO19" s="198"/>
      <c r="QYP19" s="178"/>
      <c r="QYQ19" s="188"/>
      <c r="QYR19" s="188"/>
      <c r="QYS19" s="198"/>
      <c r="QYT19" s="178"/>
      <c r="QYU19" s="188"/>
      <c r="QYV19" s="188"/>
      <c r="QYW19" s="198"/>
      <c r="QYX19" s="178"/>
      <c r="QYY19" s="188"/>
      <c r="QYZ19" s="188"/>
      <c r="QZA19" s="198"/>
      <c r="QZB19" s="178"/>
      <c r="QZC19" s="188"/>
      <c r="QZD19" s="188"/>
      <c r="QZE19" s="198"/>
      <c r="QZF19" s="178"/>
      <c r="QZG19" s="188"/>
      <c r="QZH19" s="188"/>
      <c r="QZI19" s="198"/>
      <c r="QZJ19" s="178"/>
      <c r="QZK19" s="188"/>
      <c r="QZL19" s="188"/>
      <c r="QZM19" s="198"/>
      <c r="QZN19" s="178"/>
      <c r="QZO19" s="188"/>
      <c r="QZP19" s="188"/>
      <c r="QZQ19" s="198"/>
      <c r="QZR19" s="178"/>
      <c r="QZS19" s="188"/>
      <c r="QZT19" s="188"/>
      <c r="QZU19" s="198"/>
      <c r="QZV19" s="178"/>
      <c r="QZW19" s="188"/>
      <c r="QZX19" s="188"/>
      <c r="QZY19" s="198"/>
      <c r="QZZ19" s="178"/>
      <c r="RAA19" s="188"/>
      <c r="RAB19" s="188"/>
      <c r="RAC19" s="198"/>
      <c r="RAD19" s="178"/>
      <c r="RAE19" s="188"/>
      <c r="RAF19" s="188"/>
      <c r="RAG19" s="198"/>
      <c r="RAH19" s="178"/>
      <c r="RAI19" s="188"/>
      <c r="RAJ19" s="188"/>
      <c r="RAK19" s="198"/>
      <c r="RAL19" s="178"/>
      <c r="RAM19" s="188"/>
      <c r="RAN19" s="188"/>
      <c r="RAO19" s="198"/>
      <c r="RAP19" s="178"/>
      <c r="RAQ19" s="188"/>
      <c r="RAR19" s="188"/>
      <c r="RAS19" s="198"/>
      <c r="RAT19" s="178"/>
      <c r="RAU19" s="188"/>
      <c r="RAV19" s="188"/>
      <c r="RAW19" s="198"/>
      <c r="RAX19" s="178"/>
      <c r="RAY19" s="188"/>
      <c r="RAZ19" s="188"/>
      <c r="RBA19" s="198"/>
      <c r="RBB19" s="178"/>
      <c r="RBC19" s="188"/>
      <c r="RBD19" s="188"/>
      <c r="RBE19" s="198"/>
      <c r="RBF19" s="178"/>
      <c r="RBG19" s="188"/>
      <c r="RBH19" s="188"/>
      <c r="RBI19" s="198"/>
      <c r="RBJ19" s="178"/>
      <c r="RBK19" s="188"/>
      <c r="RBL19" s="188"/>
      <c r="RBM19" s="198"/>
      <c r="RBN19" s="178"/>
      <c r="RBO19" s="188"/>
      <c r="RBP19" s="188"/>
      <c r="RBQ19" s="198"/>
      <c r="RBR19" s="178"/>
      <c r="RBS19" s="188"/>
      <c r="RBT19" s="188"/>
      <c r="RBU19" s="198"/>
      <c r="RBV19" s="178"/>
      <c r="RBW19" s="188"/>
      <c r="RBX19" s="188"/>
      <c r="RBY19" s="198"/>
      <c r="RBZ19" s="178"/>
      <c r="RCA19" s="188"/>
      <c r="RCB19" s="188"/>
      <c r="RCC19" s="198"/>
      <c r="RCD19" s="178"/>
      <c r="RCE19" s="188"/>
      <c r="RCF19" s="188"/>
      <c r="RCG19" s="198"/>
      <c r="RCH19" s="178"/>
      <c r="RCI19" s="188"/>
      <c r="RCJ19" s="188"/>
      <c r="RCK19" s="198"/>
      <c r="RCL19" s="178"/>
      <c r="RCM19" s="188"/>
      <c r="RCN19" s="188"/>
      <c r="RCO19" s="198"/>
      <c r="RCP19" s="178"/>
      <c r="RCQ19" s="188"/>
      <c r="RCR19" s="188"/>
      <c r="RCS19" s="198"/>
      <c r="RCT19" s="178"/>
      <c r="RCU19" s="188"/>
      <c r="RCV19" s="188"/>
      <c r="RCW19" s="198"/>
      <c r="RCX19" s="178"/>
      <c r="RCY19" s="188"/>
      <c r="RCZ19" s="188"/>
      <c r="RDA19" s="198"/>
      <c r="RDB19" s="178"/>
      <c r="RDC19" s="188"/>
      <c r="RDD19" s="188"/>
      <c r="RDE19" s="198"/>
      <c r="RDF19" s="178"/>
      <c r="RDG19" s="188"/>
      <c r="RDH19" s="188"/>
      <c r="RDI19" s="198"/>
      <c r="RDJ19" s="178"/>
      <c r="RDK19" s="188"/>
      <c r="RDL19" s="188"/>
      <c r="RDM19" s="198"/>
      <c r="RDN19" s="178"/>
      <c r="RDO19" s="188"/>
      <c r="RDP19" s="188"/>
      <c r="RDQ19" s="198"/>
      <c r="RDR19" s="178"/>
      <c r="RDS19" s="188"/>
      <c r="RDT19" s="188"/>
      <c r="RDU19" s="198"/>
      <c r="RDV19" s="178"/>
      <c r="RDW19" s="188"/>
      <c r="RDX19" s="188"/>
      <c r="RDY19" s="198"/>
      <c r="RDZ19" s="178"/>
      <c r="REA19" s="188"/>
      <c r="REB19" s="188"/>
      <c r="REC19" s="198"/>
      <c r="RED19" s="178"/>
      <c r="REE19" s="188"/>
      <c r="REF19" s="188"/>
      <c r="REG19" s="198"/>
      <c r="REH19" s="178"/>
      <c r="REI19" s="188"/>
      <c r="REJ19" s="188"/>
      <c r="REK19" s="198"/>
      <c r="REL19" s="178"/>
      <c r="REM19" s="188"/>
      <c r="REN19" s="188"/>
      <c r="REO19" s="198"/>
      <c r="REP19" s="178"/>
      <c r="REQ19" s="188"/>
      <c r="RER19" s="188"/>
      <c r="RES19" s="198"/>
      <c r="RET19" s="178"/>
      <c r="REU19" s="188"/>
      <c r="REV19" s="188"/>
      <c r="REW19" s="198"/>
      <c r="REX19" s="178"/>
      <c r="REY19" s="188"/>
      <c r="REZ19" s="188"/>
      <c r="RFA19" s="198"/>
      <c r="RFB19" s="178"/>
      <c r="RFC19" s="188"/>
      <c r="RFD19" s="188"/>
      <c r="RFE19" s="198"/>
      <c r="RFF19" s="178"/>
      <c r="RFG19" s="188"/>
      <c r="RFH19" s="188"/>
      <c r="RFI19" s="198"/>
      <c r="RFJ19" s="178"/>
      <c r="RFK19" s="188"/>
      <c r="RFL19" s="188"/>
      <c r="RFM19" s="198"/>
      <c r="RFN19" s="178"/>
      <c r="RFO19" s="188"/>
      <c r="RFP19" s="188"/>
      <c r="RFQ19" s="198"/>
      <c r="RFR19" s="178"/>
      <c r="RFS19" s="188"/>
      <c r="RFT19" s="188"/>
      <c r="RFU19" s="198"/>
      <c r="RFV19" s="178"/>
      <c r="RFW19" s="188"/>
      <c r="RFX19" s="188"/>
      <c r="RFY19" s="198"/>
      <c r="RFZ19" s="178"/>
      <c r="RGA19" s="188"/>
      <c r="RGB19" s="188"/>
      <c r="RGC19" s="198"/>
      <c r="RGD19" s="178"/>
      <c r="RGE19" s="188"/>
      <c r="RGF19" s="188"/>
      <c r="RGG19" s="198"/>
      <c r="RGH19" s="178"/>
      <c r="RGI19" s="188"/>
      <c r="RGJ19" s="188"/>
      <c r="RGK19" s="198"/>
      <c r="RGL19" s="178"/>
      <c r="RGM19" s="188"/>
      <c r="RGN19" s="188"/>
      <c r="RGO19" s="198"/>
      <c r="RGP19" s="178"/>
      <c r="RGQ19" s="188"/>
      <c r="RGR19" s="188"/>
      <c r="RGS19" s="198"/>
      <c r="RGT19" s="178"/>
      <c r="RGU19" s="188"/>
      <c r="RGV19" s="188"/>
      <c r="RGW19" s="198"/>
      <c r="RGX19" s="178"/>
      <c r="RGY19" s="188"/>
      <c r="RGZ19" s="188"/>
      <c r="RHA19" s="198"/>
      <c r="RHB19" s="178"/>
      <c r="RHC19" s="188"/>
      <c r="RHD19" s="188"/>
      <c r="RHE19" s="198"/>
      <c r="RHF19" s="178"/>
      <c r="RHG19" s="188"/>
      <c r="RHH19" s="188"/>
      <c r="RHI19" s="198"/>
      <c r="RHJ19" s="178"/>
      <c r="RHK19" s="188"/>
      <c r="RHL19" s="188"/>
      <c r="RHM19" s="198"/>
      <c r="RHN19" s="178"/>
      <c r="RHO19" s="188"/>
      <c r="RHP19" s="188"/>
      <c r="RHQ19" s="198"/>
      <c r="RHR19" s="178"/>
      <c r="RHS19" s="188"/>
      <c r="RHT19" s="188"/>
      <c r="RHU19" s="198"/>
      <c r="RHV19" s="178"/>
      <c r="RHW19" s="188"/>
      <c r="RHX19" s="188"/>
      <c r="RHY19" s="198"/>
      <c r="RHZ19" s="178"/>
      <c r="RIA19" s="188"/>
      <c r="RIB19" s="188"/>
      <c r="RIC19" s="198"/>
      <c r="RID19" s="178"/>
      <c r="RIE19" s="188"/>
      <c r="RIF19" s="188"/>
      <c r="RIG19" s="198"/>
      <c r="RIH19" s="178"/>
      <c r="RII19" s="188"/>
      <c r="RIJ19" s="188"/>
      <c r="RIK19" s="198"/>
      <c r="RIL19" s="178"/>
      <c r="RIM19" s="188"/>
      <c r="RIN19" s="188"/>
      <c r="RIO19" s="198"/>
      <c r="RIP19" s="178"/>
      <c r="RIQ19" s="188"/>
      <c r="RIR19" s="188"/>
      <c r="RIS19" s="198"/>
      <c r="RIT19" s="178"/>
      <c r="RIU19" s="188"/>
      <c r="RIV19" s="188"/>
      <c r="RIW19" s="198"/>
      <c r="RIX19" s="178"/>
      <c r="RIY19" s="188"/>
      <c r="RIZ19" s="188"/>
      <c r="RJA19" s="198"/>
      <c r="RJB19" s="178"/>
      <c r="RJC19" s="188"/>
      <c r="RJD19" s="188"/>
      <c r="RJE19" s="198"/>
      <c r="RJF19" s="178"/>
      <c r="RJG19" s="188"/>
      <c r="RJH19" s="188"/>
      <c r="RJI19" s="198"/>
      <c r="RJJ19" s="178"/>
      <c r="RJK19" s="188"/>
      <c r="RJL19" s="188"/>
      <c r="RJM19" s="198"/>
      <c r="RJN19" s="178"/>
      <c r="RJO19" s="188"/>
      <c r="RJP19" s="188"/>
      <c r="RJQ19" s="198"/>
      <c r="RJR19" s="178"/>
      <c r="RJS19" s="188"/>
      <c r="RJT19" s="188"/>
      <c r="RJU19" s="198"/>
      <c r="RJV19" s="178"/>
      <c r="RJW19" s="188"/>
      <c r="RJX19" s="188"/>
      <c r="RJY19" s="198"/>
      <c r="RJZ19" s="178"/>
      <c r="RKA19" s="188"/>
      <c r="RKB19" s="188"/>
      <c r="RKC19" s="198"/>
      <c r="RKD19" s="178"/>
      <c r="RKE19" s="188"/>
      <c r="RKF19" s="188"/>
      <c r="RKG19" s="198"/>
      <c r="RKH19" s="178"/>
      <c r="RKI19" s="188"/>
      <c r="RKJ19" s="188"/>
      <c r="RKK19" s="198"/>
      <c r="RKL19" s="178"/>
      <c r="RKM19" s="188"/>
      <c r="RKN19" s="188"/>
      <c r="RKO19" s="198"/>
      <c r="RKP19" s="178"/>
      <c r="RKQ19" s="188"/>
      <c r="RKR19" s="188"/>
      <c r="RKS19" s="198"/>
      <c r="RKT19" s="178"/>
      <c r="RKU19" s="188"/>
      <c r="RKV19" s="188"/>
      <c r="RKW19" s="198"/>
      <c r="RKX19" s="178"/>
      <c r="RKY19" s="188"/>
      <c r="RKZ19" s="188"/>
      <c r="RLA19" s="198"/>
      <c r="RLB19" s="178"/>
      <c r="RLC19" s="188"/>
      <c r="RLD19" s="188"/>
      <c r="RLE19" s="198"/>
      <c r="RLF19" s="178"/>
      <c r="RLG19" s="188"/>
      <c r="RLH19" s="188"/>
      <c r="RLI19" s="198"/>
      <c r="RLJ19" s="178"/>
      <c r="RLK19" s="188"/>
      <c r="RLL19" s="188"/>
      <c r="RLM19" s="198"/>
      <c r="RLN19" s="178"/>
      <c r="RLO19" s="188"/>
      <c r="RLP19" s="188"/>
      <c r="RLQ19" s="198"/>
      <c r="RLR19" s="178"/>
      <c r="RLS19" s="188"/>
      <c r="RLT19" s="188"/>
      <c r="RLU19" s="198"/>
      <c r="RLV19" s="178"/>
      <c r="RLW19" s="188"/>
      <c r="RLX19" s="188"/>
      <c r="RLY19" s="198"/>
      <c r="RLZ19" s="178"/>
      <c r="RMA19" s="188"/>
      <c r="RMB19" s="188"/>
      <c r="RMC19" s="198"/>
      <c r="RMD19" s="178"/>
      <c r="RME19" s="188"/>
      <c r="RMF19" s="188"/>
      <c r="RMG19" s="198"/>
      <c r="RMH19" s="178"/>
      <c r="RMI19" s="188"/>
      <c r="RMJ19" s="188"/>
      <c r="RMK19" s="198"/>
      <c r="RML19" s="178"/>
      <c r="RMM19" s="188"/>
      <c r="RMN19" s="188"/>
      <c r="RMO19" s="198"/>
      <c r="RMP19" s="178"/>
      <c r="RMQ19" s="188"/>
      <c r="RMR19" s="188"/>
      <c r="RMS19" s="198"/>
      <c r="RMT19" s="178"/>
      <c r="RMU19" s="188"/>
      <c r="RMV19" s="188"/>
      <c r="RMW19" s="198"/>
      <c r="RMX19" s="178"/>
      <c r="RMY19" s="188"/>
      <c r="RMZ19" s="188"/>
      <c r="RNA19" s="198"/>
      <c r="RNB19" s="178"/>
      <c r="RNC19" s="188"/>
      <c r="RND19" s="188"/>
      <c r="RNE19" s="198"/>
      <c r="RNF19" s="178"/>
      <c r="RNG19" s="188"/>
      <c r="RNH19" s="188"/>
      <c r="RNI19" s="198"/>
      <c r="RNJ19" s="178"/>
      <c r="RNK19" s="188"/>
      <c r="RNL19" s="188"/>
      <c r="RNM19" s="198"/>
      <c r="RNN19" s="178"/>
      <c r="RNO19" s="188"/>
      <c r="RNP19" s="188"/>
      <c r="RNQ19" s="198"/>
      <c r="RNR19" s="178"/>
      <c r="RNS19" s="188"/>
      <c r="RNT19" s="188"/>
      <c r="RNU19" s="198"/>
      <c r="RNV19" s="178"/>
      <c r="RNW19" s="188"/>
      <c r="RNX19" s="188"/>
      <c r="RNY19" s="198"/>
      <c r="RNZ19" s="178"/>
      <c r="ROA19" s="188"/>
      <c r="ROB19" s="188"/>
      <c r="ROC19" s="198"/>
      <c r="ROD19" s="178"/>
      <c r="ROE19" s="188"/>
      <c r="ROF19" s="188"/>
      <c r="ROG19" s="198"/>
      <c r="ROH19" s="178"/>
      <c r="ROI19" s="188"/>
      <c r="ROJ19" s="188"/>
      <c r="ROK19" s="198"/>
      <c r="ROL19" s="178"/>
      <c r="ROM19" s="188"/>
      <c r="RON19" s="188"/>
      <c r="ROO19" s="198"/>
      <c r="ROP19" s="178"/>
      <c r="ROQ19" s="188"/>
      <c r="ROR19" s="188"/>
      <c r="ROS19" s="198"/>
      <c r="ROT19" s="178"/>
      <c r="ROU19" s="188"/>
      <c r="ROV19" s="188"/>
      <c r="ROW19" s="198"/>
      <c r="ROX19" s="178"/>
      <c r="ROY19" s="188"/>
      <c r="ROZ19" s="188"/>
      <c r="RPA19" s="198"/>
      <c r="RPB19" s="178"/>
      <c r="RPC19" s="188"/>
      <c r="RPD19" s="188"/>
      <c r="RPE19" s="198"/>
      <c r="RPF19" s="178"/>
      <c r="RPG19" s="188"/>
      <c r="RPH19" s="188"/>
      <c r="RPI19" s="198"/>
      <c r="RPJ19" s="178"/>
      <c r="RPK19" s="188"/>
      <c r="RPL19" s="188"/>
      <c r="RPM19" s="198"/>
      <c r="RPN19" s="178"/>
      <c r="RPO19" s="188"/>
      <c r="RPP19" s="188"/>
      <c r="RPQ19" s="198"/>
      <c r="RPR19" s="178"/>
      <c r="RPS19" s="188"/>
      <c r="RPT19" s="188"/>
      <c r="RPU19" s="198"/>
      <c r="RPV19" s="178"/>
      <c r="RPW19" s="188"/>
      <c r="RPX19" s="188"/>
      <c r="RPY19" s="198"/>
      <c r="RPZ19" s="178"/>
      <c r="RQA19" s="188"/>
      <c r="RQB19" s="188"/>
      <c r="RQC19" s="198"/>
      <c r="RQD19" s="178"/>
      <c r="RQE19" s="188"/>
      <c r="RQF19" s="188"/>
      <c r="RQG19" s="198"/>
      <c r="RQH19" s="178"/>
      <c r="RQI19" s="188"/>
      <c r="RQJ19" s="188"/>
      <c r="RQK19" s="198"/>
      <c r="RQL19" s="178"/>
      <c r="RQM19" s="188"/>
      <c r="RQN19" s="188"/>
      <c r="RQO19" s="198"/>
      <c r="RQP19" s="178"/>
      <c r="RQQ19" s="188"/>
      <c r="RQR19" s="188"/>
      <c r="RQS19" s="198"/>
      <c r="RQT19" s="178"/>
      <c r="RQU19" s="188"/>
      <c r="RQV19" s="188"/>
      <c r="RQW19" s="198"/>
      <c r="RQX19" s="178"/>
      <c r="RQY19" s="188"/>
      <c r="RQZ19" s="188"/>
      <c r="RRA19" s="198"/>
      <c r="RRB19" s="178"/>
      <c r="RRC19" s="188"/>
      <c r="RRD19" s="188"/>
      <c r="RRE19" s="198"/>
      <c r="RRF19" s="178"/>
      <c r="RRG19" s="188"/>
      <c r="RRH19" s="188"/>
      <c r="RRI19" s="198"/>
      <c r="RRJ19" s="178"/>
      <c r="RRK19" s="188"/>
      <c r="RRL19" s="188"/>
      <c r="RRM19" s="198"/>
      <c r="RRN19" s="178"/>
      <c r="RRO19" s="188"/>
      <c r="RRP19" s="188"/>
      <c r="RRQ19" s="198"/>
      <c r="RRR19" s="178"/>
      <c r="RRS19" s="188"/>
      <c r="RRT19" s="188"/>
      <c r="RRU19" s="198"/>
      <c r="RRV19" s="178"/>
      <c r="RRW19" s="188"/>
      <c r="RRX19" s="188"/>
      <c r="RRY19" s="198"/>
      <c r="RRZ19" s="178"/>
      <c r="RSA19" s="188"/>
      <c r="RSB19" s="188"/>
      <c r="RSC19" s="198"/>
      <c r="RSD19" s="178"/>
      <c r="RSE19" s="188"/>
      <c r="RSF19" s="188"/>
      <c r="RSG19" s="198"/>
      <c r="RSH19" s="178"/>
      <c r="RSI19" s="188"/>
      <c r="RSJ19" s="188"/>
      <c r="RSK19" s="198"/>
      <c r="RSL19" s="178"/>
      <c r="RSM19" s="188"/>
      <c r="RSN19" s="188"/>
      <c r="RSO19" s="198"/>
      <c r="RSP19" s="178"/>
      <c r="RSQ19" s="188"/>
      <c r="RSR19" s="188"/>
      <c r="RSS19" s="198"/>
      <c r="RST19" s="178"/>
      <c r="RSU19" s="188"/>
      <c r="RSV19" s="188"/>
      <c r="RSW19" s="198"/>
      <c r="RSX19" s="178"/>
      <c r="RSY19" s="188"/>
      <c r="RSZ19" s="188"/>
      <c r="RTA19" s="198"/>
      <c r="RTB19" s="178"/>
      <c r="RTC19" s="188"/>
      <c r="RTD19" s="188"/>
      <c r="RTE19" s="198"/>
      <c r="RTF19" s="178"/>
      <c r="RTG19" s="188"/>
      <c r="RTH19" s="188"/>
      <c r="RTI19" s="198"/>
      <c r="RTJ19" s="178"/>
      <c r="RTK19" s="188"/>
      <c r="RTL19" s="188"/>
      <c r="RTM19" s="198"/>
      <c r="RTN19" s="178"/>
      <c r="RTO19" s="188"/>
      <c r="RTP19" s="188"/>
      <c r="RTQ19" s="198"/>
      <c r="RTR19" s="178"/>
      <c r="RTS19" s="188"/>
      <c r="RTT19" s="188"/>
      <c r="RTU19" s="198"/>
      <c r="RTV19" s="178"/>
      <c r="RTW19" s="188"/>
      <c r="RTX19" s="188"/>
      <c r="RTY19" s="198"/>
      <c r="RTZ19" s="178"/>
      <c r="RUA19" s="188"/>
      <c r="RUB19" s="188"/>
      <c r="RUC19" s="198"/>
      <c r="RUD19" s="178"/>
      <c r="RUE19" s="188"/>
      <c r="RUF19" s="188"/>
      <c r="RUG19" s="198"/>
      <c r="RUH19" s="178"/>
      <c r="RUI19" s="188"/>
      <c r="RUJ19" s="188"/>
      <c r="RUK19" s="198"/>
      <c r="RUL19" s="178"/>
      <c r="RUM19" s="188"/>
      <c r="RUN19" s="188"/>
      <c r="RUO19" s="198"/>
      <c r="RUP19" s="178"/>
      <c r="RUQ19" s="188"/>
      <c r="RUR19" s="188"/>
      <c r="RUS19" s="198"/>
      <c r="RUT19" s="178"/>
      <c r="RUU19" s="188"/>
      <c r="RUV19" s="188"/>
      <c r="RUW19" s="198"/>
      <c r="RUX19" s="178"/>
      <c r="RUY19" s="188"/>
      <c r="RUZ19" s="188"/>
      <c r="RVA19" s="198"/>
      <c r="RVB19" s="178"/>
      <c r="RVC19" s="188"/>
      <c r="RVD19" s="188"/>
      <c r="RVE19" s="198"/>
      <c r="RVF19" s="178"/>
      <c r="RVG19" s="188"/>
      <c r="RVH19" s="188"/>
      <c r="RVI19" s="198"/>
      <c r="RVJ19" s="178"/>
      <c r="RVK19" s="188"/>
      <c r="RVL19" s="188"/>
      <c r="RVM19" s="198"/>
      <c r="RVN19" s="178"/>
      <c r="RVO19" s="188"/>
      <c r="RVP19" s="188"/>
      <c r="RVQ19" s="198"/>
      <c r="RVR19" s="178"/>
      <c r="RVS19" s="188"/>
      <c r="RVT19" s="188"/>
      <c r="RVU19" s="198"/>
      <c r="RVV19" s="178"/>
      <c r="RVW19" s="188"/>
      <c r="RVX19" s="188"/>
      <c r="RVY19" s="198"/>
      <c r="RVZ19" s="178"/>
      <c r="RWA19" s="188"/>
      <c r="RWB19" s="188"/>
      <c r="RWC19" s="198"/>
      <c r="RWD19" s="178"/>
      <c r="RWE19" s="188"/>
      <c r="RWF19" s="188"/>
      <c r="RWG19" s="198"/>
      <c r="RWH19" s="178"/>
      <c r="RWI19" s="188"/>
      <c r="RWJ19" s="188"/>
      <c r="RWK19" s="198"/>
      <c r="RWL19" s="178"/>
      <c r="RWM19" s="188"/>
      <c r="RWN19" s="188"/>
      <c r="RWO19" s="198"/>
      <c r="RWP19" s="178"/>
      <c r="RWQ19" s="188"/>
      <c r="RWR19" s="188"/>
      <c r="RWS19" s="198"/>
      <c r="RWT19" s="178"/>
      <c r="RWU19" s="188"/>
      <c r="RWV19" s="188"/>
      <c r="RWW19" s="198"/>
      <c r="RWX19" s="178"/>
      <c r="RWY19" s="188"/>
      <c r="RWZ19" s="188"/>
      <c r="RXA19" s="198"/>
      <c r="RXB19" s="178"/>
      <c r="RXC19" s="188"/>
      <c r="RXD19" s="188"/>
      <c r="RXE19" s="198"/>
      <c r="RXF19" s="178"/>
      <c r="RXG19" s="188"/>
      <c r="RXH19" s="188"/>
      <c r="RXI19" s="198"/>
      <c r="RXJ19" s="178"/>
      <c r="RXK19" s="188"/>
      <c r="RXL19" s="188"/>
      <c r="RXM19" s="198"/>
      <c r="RXN19" s="178"/>
      <c r="RXO19" s="188"/>
      <c r="RXP19" s="188"/>
      <c r="RXQ19" s="198"/>
      <c r="RXR19" s="178"/>
      <c r="RXS19" s="188"/>
      <c r="RXT19" s="188"/>
      <c r="RXU19" s="198"/>
      <c r="RXV19" s="178"/>
      <c r="RXW19" s="188"/>
      <c r="RXX19" s="188"/>
      <c r="RXY19" s="198"/>
      <c r="RXZ19" s="178"/>
      <c r="RYA19" s="188"/>
      <c r="RYB19" s="188"/>
      <c r="RYC19" s="198"/>
      <c r="RYD19" s="178"/>
      <c r="RYE19" s="188"/>
      <c r="RYF19" s="188"/>
      <c r="RYG19" s="198"/>
      <c r="RYH19" s="178"/>
      <c r="RYI19" s="188"/>
      <c r="RYJ19" s="188"/>
      <c r="RYK19" s="198"/>
      <c r="RYL19" s="178"/>
      <c r="RYM19" s="188"/>
      <c r="RYN19" s="188"/>
      <c r="RYO19" s="198"/>
      <c r="RYP19" s="178"/>
      <c r="RYQ19" s="188"/>
      <c r="RYR19" s="188"/>
      <c r="RYS19" s="198"/>
      <c r="RYT19" s="178"/>
      <c r="RYU19" s="188"/>
      <c r="RYV19" s="188"/>
      <c r="RYW19" s="198"/>
      <c r="RYX19" s="178"/>
      <c r="RYY19" s="188"/>
      <c r="RYZ19" s="188"/>
      <c r="RZA19" s="198"/>
      <c r="RZB19" s="178"/>
      <c r="RZC19" s="188"/>
      <c r="RZD19" s="188"/>
      <c r="RZE19" s="198"/>
      <c r="RZF19" s="178"/>
      <c r="RZG19" s="188"/>
      <c r="RZH19" s="188"/>
      <c r="RZI19" s="198"/>
      <c r="RZJ19" s="178"/>
      <c r="RZK19" s="188"/>
      <c r="RZL19" s="188"/>
      <c r="RZM19" s="198"/>
      <c r="RZN19" s="178"/>
      <c r="RZO19" s="188"/>
      <c r="RZP19" s="188"/>
      <c r="RZQ19" s="198"/>
      <c r="RZR19" s="178"/>
      <c r="RZS19" s="188"/>
      <c r="RZT19" s="188"/>
      <c r="RZU19" s="198"/>
      <c r="RZV19" s="178"/>
      <c r="RZW19" s="188"/>
      <c r="RZX19" s="188"/>
      <c r="RZY19" s="198"/>
      <c r="RZZ19" s="178"/>
      <c r="SAA19" s="188"/>
      <c r="SAB19" s="188"/>
      <c r="SAC19" s="198"/>
      <c r="SAD19" s="178"/>
      <c r="SAE19" s="188"/>
      <c r="SAF19" s="188"/>
      <c r="SAG19" s="198"/>
      <c r="SAH19" s="178"/>
      <c r="SAI19" s="188"/>
      <c r="SAJ19" s="188"/>
      <c r="SAK19" s="198"/>
      <c r="SAL19" s="178"/>
      <c r="SAM19" s="188"/>
      <c r="SAN19" s="188"/>
      <c r="SAO19" s="198"/>
      <c r="SAP19" s="178"/>
      <c r="SAQ19" s="188"/>
      <c r="SAR19" s="188"/>
      <c r="SAS19" s="198"/>
      <c r="SAT19" s="178"/>
      <c r="SAU19" s="188"/>
      <c r="SAV19" s="188"/>
      <c r="SAW19" s="198"/>
      <c r="SAX19" s="178"/>
      <c r="SAY19" s="188"/>
      <c r="SAZ19" s="188"/>
      <c r="SBA19" s="198"/>
      <c r="SBB19" s="178"/>
      <c r="SBC19" s="188"/>
      <c r="SBD19" s="188"/>
      <c r="SBE19" s="198"/>
      <c r="SBF19" s="178"/>
      <c r="SBG19" s="188"/>
      <c r="SBH19" s="188"/>
      <c r="SBI19" s="198"/>
      <c r="SBJ19" s="178"/>
      <c r="SBK19" s="188"/>
      <c r="SBL19" s="188"/>
      <c r="SBM19" s="198"/>
      <c r="SBN19" s="178"/>
      <c r="SBO19" s="188"/>
      <c r="SBP19" s="188"/>
      <c r="SBQ19" s="198"/>
      <c r="SBR19" s="178"/>
      <c r="SBS19" s="188"/>
      <c r="SBT19" s="188"/>
      <c r="SBU19" s="198"/>
      <c r="SBV19" s="178"/>
      <c r="SBW19" s="188"/>
      <c r="SBX19" s="188"/>
      <c r="SBY19" s="198"/>
      <c r="SBZ19" s="178"/>
      <c r="SCA19" s="188"/>
      <c r="SCB19" s="188"/>
      <c r="SCC19" s="198"/>
      <c r="SCD19" s="178"/>
      <c r="SCE19" s="188"/>
      <c r="SCF19" s="188"/>
      <c r="SCG19" s="198"/>
      <c r="SCH19" s="178"/>
      <c r="SCI19" s="188"/>
      <c r="SCJ19" s="188"/>
      <c r="SCK19" s="198"/>
      <c r="SCL19" s="178"/>
      <c r="SCM19" s="188"/>
      <c r="SCN19" s="188"/>
      <c r="SCO19" s="198"/>
      <c r="SCP19" s="178"/>
      <c r="SCQ19" s="188"/>
      <c r="SCR19" s="188"/>
      <c r="SCS19" s="198"/>
      <c r="SCT19" s="178"/>
      <c r="SCU19" s="188"/>
      <c r="SCV19" s="188"/>
      <c r="SCW19" s="198"/>
      <c r="SCX19" s="178"/>
      <c r="SCY19" s="188"/>
      <c r="SCZ19" s="188"/>
      <c r="SDA19" s="198"/>
      <c r="SDB19" s="178"/>
      <c r="SDC19" s="188"/>
      <c r="SDD19" s="188"/>
      <c r="SDE19" s="198"/>
      <c r="SDF19" s="178"/>
      <c r="SDG19" s="188"/>
      <c r="SDH19" s="188"/>
      <c r="SDI19" s="198"/>
      <c r="SDJ19" s="178"/>
      <c r="SDK19" s="188"/>
      <c r="SDL19" s="188"/>
      <c r="SDM19" s="198"/>
      <c r="SDN19" s="178"/>
      <c r="SDO19" s="188"/>
      <c r="SDP19" s="188"/>
      <c r="SDQ19" s="198"/>
      <c r="SDR19" s="178"/>
      <c r="SDS19" s="188"/>
      <c r="SDT19" s="188"/>
      <c r="SDU19" s="198"/>
      <c r="SDV19" s="178"/>
      <c r="SDW19" s="188"/>
      <c r="SDX19" s="188"/>
      <c r="SDY19" s="198"/>
      <c r="SDZ19" s="178"/>
      <c r="SEA19" s="188"/>
      <c r="SEB19" s="188"/>
      <c r="SEC19" s="198"/>
      <c r="SED19" s="178"/>
      <c r="SEE19" s="188"/>
      <c r="SEF19" s="188"/>
      <c r="SEG19" s="198"/>
      <c r="SEH19" s="178"/>
      <c r="SEI19" s="188"/>
      <c r="SEJ19" s="188"/>
      <c r="SEK19" s="198"/>
      <c r="SEL19" s="178"/>
      <c r="SEM19" s="188"/>
      <c r="SEN19" s="188"/>
      <c r="SEO19" s="198"/>
      <c r="SEP19" s="178"/>
      <c r="SEQ19" s="188"/>
      <c r="SER19" s="188"/>
      <c r="SES19" s="198"/>
      <c r="SET19" s="178"/>
      <c r="SEU19" s="188"/>
      <c r="SEV19" s="188"/>
      <c r="SEW19" s="198"/>
      <c r="SEX19" s="178"/>
      <c r="SEY19" s="188"/>
      <c r="SEZ19" s="188"/>
      <c r="SFA19" s="198"/>
      <c r="SFB19" s="178"/>
      <c r="SFC19" s="188"/>
      <c r="SFD19" s="188"/>
      <c r="SFE19" s="198"/>
      <c r="SFF19" s="178"/>
      <c r="SFG19" s="188"/>
      <c r="SFH19" s="188"/>
      <c r="SFI19" s="198"/>
      <c r="SFJ19" s="178"/>
      <c r="SFK19" s="188"/>
      <c r="SFL19" s="188"/>
      <c r="SFM19" s="198"/>
      <c r="SFN19" s="178"/>
      <c r="SFO19" s="188"/>
      <c r="SFP19" s="188"/>
      <c r="SFQ19" s="198"/>
      <c r="SFR19" s="178"/>
      <c r="SFS19" s="188"/>
      <c r="SFT19" s="188"/>
      <c r="SFU19" s="198"/>
      <c r="SFV19" s="178"/>
      <c r="SFW19" s="188"/>
      <c r="SFX19" s="188"/>
      <c r="SFY19" s="198"/>
      <c r="SFZ19" s="178"/>
      <c r="SGA19" s="188"/>
      <c r="SGB19" s="188"/>
      <c r="SGC19" s="198"/>
      <c r="SGD19" s="178"/>
      <c r="SGE19" s="188"/>
      <c r="SGF19" s="188"/>
      <c r="SGG19" s="198"/>
      <c r="SGH19" s="178"/>
      <c r="SGI19" s="188"/>
      <c r="SGJ19" s="188"/>
      <c r="SGK19" s="198"/>
      <c r="SGL19" s="178"/>
      <c r="SGM19" s="188"/>
      <c r="SGN19" s="188"/>
      <c r="SGO19" s="198"/>
      <c r="SGP19" s="178"/>
      <c r="SGQ19" s="188"/>
      <c r="SGR19" s="188"/>
      <c r="SGS19" s="198"/>
      <c r="SGT19" s="178"/>
      <c r="SGU19" s="188"/>
      <c r="SGV19" s="188"/>
      <c r="SGW19" s="198"/>
      <c r="SGX19" s="178"/>
      <c r="SGY19" s="188"/>
      <c r="SGZ19" s="188"/>
      <c r="SHA19" s="198"/>
      <c r="SHB19" s="178"/>
      <c r="SHC19" s="188"/>
      <c r="SHD19" s="188"/>
      <c r="SHE19" s="198"/>
      <c r="SHF19" s="178"/>
      <c r="SHG19" s="188"/>
      <c r="SHH19" s="188"/>
      <c r="SHI19" s="198"/>
      <c r="SHJ19" s="178"/>
      <c r="SHK19" s="188"/>
      <c r="SHL19" s="188"/>
      <c r="SHM19" s="198"/>
      <c r="SHN19" s="178"/>
      <c r="SHO19" s="188"/>
      <c r="SHP19" s="188"/>
      <c r="SHQ19" s="198"/>
      <c r="SHR19" s="178"/>
      <c r="SHS19" s="188"/>
      <c r="SHT19" s="188"/>
      <c r="SHU19" s="198"/>
      <c r="SHV19" s="178"/>
      <c r="SHW19" s="188"/>
      <c r="SHX19" s="188"/>
      <c r="SHY19" s="198"/>
      <c r="SHZ19" s="178"/>
      <c r="SIA19" s="188"/>
      <c r="SIB19" s="188"/>
      <c r="SIC19" s="198"/>
      <c r="SID19" s="178"/>
      <c r="SIE19" s="188"/>
      <c r="SIF19" s="188"/>
      <c r="SIG19" s="198"/>
      <c r="SIH19" s="178"/>
      <c r="SII19" s="188"/>
      <c r="SIJ19" s="188"/>
      <c r="SIK19" s="198"/>
      <c r="SIL19" s="178"/>
      <c r="SIM19" s="188"/>
      <c r="SIN19" s="188"/>
      <c r="SIO19" s="198"/>
      <c r="SIP19" s="178"/>
      <c r="SIQ19" s="188"/>
      <c r="SIR19" s="188"/>
      <c r="SIS19" s="198"/>
      <c r="SIT19" s="178"/>
      <c r="SIU19" s="188"/>
      <c r="SIV19" s="188"/>
      <c r="SIW19" s="198"/>
      <c r="SIX19" s="178"/>
      <c r="SIY19" s="188"/>
      <c r="SIZ19" s="188"/>
      <c r="SJA19" s="198"/>
      <c r="SJB19" s="178"/>
      <c r="SJC19" s="188"/>
      <c r="SJD19" s="188"/>
      <c r="SJE19" s="198"/>
      <c r="SJF19" s="178"/>
      <c r="SJG19" s="188"/>
      <c r="SJH19" s="188"/>
      <c r="SJI19" s="198"/>
      <c r="SJJ19" s="178"/>
      <c r="SJK19" s="188"/>
      <c r="SJL19" s="188"/>
      <c r="SJM19" s="198"/>
      <c r="SJN19" s="178"/>
      <c r="SJO19" s="188"/>
      <c r="SJP19" s="188"/>
      <c r="SJQ19" s="198"/>
      <c r="SJR19" s="178"/>
      <c r="SJS19" s="188"/>
      <c r="SJT19" s="188"/>
      <c r="SJU19" s="198"/>
      <c r="SJV19" s="178"/>
      <c r="SJW19" s="188"/>
      <c r="SJX19" s="188"/>
      <c r="SJY19" s="198"/>
      <c r="SJZ19" s="178"/>
      <c r="SKA19" s="188"/>
      <c r="SKB19" s="188"/>
      <c r="SKC19" s="198"/>
      <c r="SKD19" s="178"/>
      <c r="SKE19" s="188"/>
      <c r="SKF19" s="188"/>
      <c r="SKG19" s="198"/>
      <c r="SKH19" s="178"/>
      <c r="SKI19" s="188"/>
      <c r="SKJ19" s="188"/>
      <c r="SKK19" s="198"/>
      <c r="SKL19" s="178"/>
      <c r="SKM19" s="188"/>
      <c r="SKN19" s="188"/>
      <c r="SKO19" s="198"/>
      <c r="SKP19" s="178"/>
      <c r="SKQ19" s="188"/>
      <c r="SKR19" s="188"/>
      <c r="SKS19" s="198"/>
      <c r="SKT19" s="178"/>
      <c r="SKU19" s="188"/>
      <c r="SKV19" s="188"/>
      <c r="SKW19" s="198"/>
      <c r="SKX19" s="178"/>
      <c r="SKY19" s="188"/>
      <c r="SKZ19" s="188"/>
      <c r="SLA19" s="198"/>
      <c r="SLB19" s="178"/>
      <c r="SLC19" s="188"/>
      <c r="SLD19" s="188"/>
      <c r="SLE19" s="198"/>
      <c r="SLF19" s="178"/>
      <c r="SLG19" s="188"/>
      <c r="SLH19" s="188"/>
      <c r="SLI19" s="198"/>
      <c r="SLJ19" s="178"/>
      <c r="SLK19" s="188"/>
      <c r="SLL19" s="188"/>
      <c r="SLM19" s="198"/>
      <c r="SLN19" s="178"/>
      <c r="SLO19" s="188"/>
      <c r="SLP19" s="188"/>
      <c r="SLQ19" s="198"/>
      <c r="SLR19" s="178"/>
      <c r="SLS19" s="188"/>
      <c r="SLT19" s="188"/>
      <c r="SLU19" s="198"/>
      <c r="SLV19" s="178"/>
      <c r="SLW19" s="188"/>
      <c r="SLX19" s="188"/>
      <c r="SLY19" s="198"/>
      <c r="SLZ19" s="178"/>
      <c r="SMA19" s="188"/>
      <c r="SMB19" s="188"/>
      <c r="SMC19" s="198"/>
      <c r="SMD19" s="178"/>
      <c r="SME19" s="188"/>
      <c r="SMF19" s="188"/>
      <c r="SMG19" s="198"/>
      <c r="SMH19" s="178"/>
      <c r="SMI19" s="188"/>
      <c r="SMJ19" s="188"/>
      <c r="SMK19" s="198"/>
      <c r="SML19" s="178"/>
      <c r="SMM19" s="188"/>
      <c r="SMN19" s="188"/>
      <c r="SMO19" s="198"/>
      <c r="SMP19" s="178"/>
      <c r="SMQ19" s="188"/>
      <c r="SMR19" s="188"/>
      <c r="SMS19" s="198"/>
      <c r="SMT19" s="178"/>
      <c r="SMU19" s="188"/>
      <c r="SMV19" s="188"/>
      <c r="SMW19" s="198"/>
      <c r="SMX19" s="178"/>
      <c r="SMY19" s="188"/>
      <c r="SMZ19" s="188"/>
      <c r="SNA19" s="198"/>
      <c r="SNB19" s="178"/>
      <c r="SNC19" s="188"/>
      <c r="SND19" s="188"/>
      <c r="SNE19" s="198"/>
      <c r="SNF19" s="178"/>
      <c r="SNG19" s="188"/>
      <c r="SNH19" s="188"/>
      <c r="SNI19" s="198"/>
      <c r="SNJ19" s="178"/>
      <c r="SNK19" s="188"/>
      <c r="SNL19" s="188"/>
      <c r="SNM19" s="198"/>
      <c r="SNN19" s="178"/>
      <c r="SNO19" s="188"/>
      <c r="SNP19" s="188"/>
      <c r="SNQ19" s="198"/>
      <c r="SNR19" s="178"/>
      <c r="SNS19" s="188"/>
      <c r="SNT19" s="188"/>
      <c r="SNU19" s="198"/>
      <c r="SNV19" s="178"/>
      <c r="SNW19" s="188"/>
      <c r="SNX19" s="188"/>
      <c r="SNY19" s="198"/>
      <c r="SNZ19" s="178"/>
      <c r="SOA19" s="188"/>
      <c r="SOB19" s="188"/>
      <c r="SOC19" s="198"/>
      <c r="SOD19" s="178"/>
      <c r="SOE19" s="188"/>
      <c r="SOF19" s="188"/>
      <c r="SOG19" s="198"/>
      <c r="SOH19" s="178"/>
      <c r="SOI19" s="188"/>
      <c r="SOJ19" s="188"/>
      <c r="SOK19" s="198"/>
      <c r="SOL19" s="178"/>
      <c r="SOM19" s="188"/>
      <c r="SON19" s="188"/>
      <c r="SOO19" s="198"/>
      <c r="SOP19" s="178"/>
      <c r="SOQ19" s="188"/>
      <c r="SOR19" s="188"/>
      <c r="SOS19" s="198"/>
      <c r="SOT19" s="178"/>
      <c r="SOU19" s="188"/>
      <c r="SOV19" s="188"/>
      <c r="SOW19" s="198"/>
      <c r="SOX19" s="178"/>
      <c r="SOY19" s="188"/>
      <c r="SOZ19" s="188"/>
      <c r="SPA19" s="198"/>
      <c r="SPB19" s="178"/>
      <c r="SPC19" s="188"/>
      <c r="SPD19" s="188"/>
      <c r="SPE19" s="198"/>
      <c r="SPF19" s="178"/>
      <c r="SPG19" s="188"/>
      <c r="SPH19" s="188"/>
      <c r="SPI19" s="198"/>
      <c r="SPJ19" s="178"/>
      <c r="SPK19" s="188"/>
      <c r="SPL19" s="188"/>
      <c r="SPM19" s="198"/>
      <c r="SPN19" s="178"/>
      <c r="SPO19" s="188"/>
      <c r="SPP19" s="188"/>
      <c r="SPQ19" s="198"/>
      <c r="SPR19" s="178"/>
      <c r="SPS19" s="188"/>
      <c r="SPT19" s="188"/>
      <c r="SPU19" s="198"/>
      <c r="SPV19" s="178"/>
      <c r="SPW19" s="188"/>
      <c r="SPX19" s="188"/>
      <c r="SPY19" s="198"/>
      <c r="SPZ19" s="178"/>
      <c r="SQA19" s="188"/>
      <c r="SQB19" s="188"/>
      <c r="SQC19" s="198"/>
      <c r="SQD19" s="178"/>
      <c r="SQE19" s="188"/>
      <c r="SQF19" s="188"/>
      <c r="SQG19" s="198"/>
      <c r="SQH19" s="178"/>
      <c r="SQI19" s="188"/>
      <c r="SQJ19" s="188"/>
      <c r="SQK19" s="198"/>
      <c r="SQL19" s="178"/>
      <c r="SQM19" s="188"/>
      <c r="SQN19" s="188"/>
      <c r="SQO19" s="198"/>
      <c r="SQP19" s="178"/>
      <c r="SQQ19" s="188"/>
      <c r="SQR19" s="188"/>
      <c r="SQS19" s="198"/>
      <c r="SQT19" s="178"/>
      <c r="SQU19" s="188"/>
      <c r="SQV19" s="188"/>
      <c r="SQW19" s="198"/>
      <c r="SQX19" s="178"/>
      <c r="SQY19" s="188"/>
      <c r="SQZ19" s="188"/>
      <c r="SRA19" s="198"/>
      <c r="SRB19" s="178"/>
      <c r="SRC19" s="188"/>
      <c r="SRD19" s="188"/>
      <c r="SRE19" s="198"/>
      <c r="SRF19" s="178"/>
      <c r="SRG19" s="188"/>
      <c r="SRH19" s="188"/>
      <c r="SRI19" s="198"/>
      <c r="SRJ19" s="178"/>
      <c r="SRK19" s="188"/>
      <c r="SRL19" s="188"/>
      <c r="SRM19" s="198"/>
      <c r="SRN19" s="178"/>
      <c r="SRO19" s="188"/>
      <c r="SRP19" s="188"/>
      <c r="SRQ19" s="198"/>
      <c r="SRR19" s="178"/>
      <c r="SRS19" s="188"/>
      <c r="SRT19" s="188"/>
      <c r="SRU19" s="198"/>
      <c r="SRV19" s="178"/>
      <c r="SRW19" s="188"/>
      <c r="SRX19" s="188"/>
      <c r="SRY19" s="198"/>
      <c r="SRZ19" s="178"/>
      <c r="SSA19" s="188"/>
      <c r="SSB19" s="188"/>
      <c r="SSC19" s="198"/>
      <c r="SSD19" s="178"/>
      <c r="SSE19" s="188"/>
      <c r="SSF19" s="188"/>
      <c r="SSG19" s="198"/>
      <c r="SSH19" s="178"/>
      <c r="SSI19" s="188"/>
      <c r="SSJ19" s="188"/>
      <c r="SSK19" s="198"/>
      <c r="SSL19" s="178"/>
      <c r="SSM19" s="188"/>
      <c r="SSN19" s="188"/>
      <c r="SSO19" s="198"/>
      <c r="SSP19" s="178"/>
      <c r="SSQ19" s="188"/>
      <c r="SSR19" s="188"/>
      <c r="SSS19" s="198"/>
      <c r="SST19" s="178"/>
      <c r="SSU19" s="188"/>
      <c r="SSV19" s="188"/>
      <c r="SSW19" s="198"/>
      <c r="SSX19" s="178"/>
      <c r="SSY19" s="188"/>
      <c r="SSZ19" s="188"/>
      <c r="STA19" s="198"/>
      <c r="STB19" s="178"/>
      <c r="STC19" s="188"/>
      <c r="STD19" s="188"/>
      <c r="STE19" s="198"/>
      <c r="STF19" s="178"/>
      <c r="STG19" s="188"/>
      <c r="STH19" s="188"/>
      <c r="STI19" s="198"/>
      <c r="STJ19" s="178"/>
      <c r="STK19" s="188"/>
      <c r="STL19" s="188"/>
      <c r="STM19" s="198"/>
      <c r="STN19" s="178"/>
      <c r="STO19" s="188"/>
      <c r="STP19" s="188"/>
      <c r="STQ19" s="198"/>
      <c r="STR19" s="178"/>
      <c r="STS19" s="188"/>
      <c r="STT19" s="188"/>
      <c r="STU19" s="198"/>
      <c r="STV19" s="178"/>
      <c r="STW19" s="188"/>
      <c r="STX19" s="188"/>
      <c r="STY19" s="198"/>
      <c r="STZ19" s="178"/>
      <c r="SUA19" s="188"/>
      <c r="SUB19" s="188"/>
      <c r="SUC19" s="198"/>
      <c r="SUD19" s="178"/>
      <c r="SUE19" s="188"/>
      <c r="SUF19" s="188"/>
      <c r="SUG19" s="198"/>
      <c r="SUH19" s="178"/>
      <c r="SUI19" s="188"/>
      <c r="SUJ19" s="188"/>
      <c r="SUK19" s="198"/>
      <c r="SUL19" s="178"/>
      <c r="SUM19" s="188"/>
      <c r="SUN19" s="188"/>
      <c r="SUO19" s="198"/>
      <c r="SUP19" s="178"/>
      <c r="SUQ19" s="188"/>
      <c r="SUR19" s="188"/>
      <c r="SUS19" s="198"/>
      <c r="SUT19" s="178"/>
      <c r="SUU19" s="188"/>
      <c r="SUV19" s="188"/>
      <c r="SUW19" s="198"/>
      <c r="SUX19" s="178"/>
      <c r="SUY19" s="188"/>
      <c r="SUZ19" s="188"/>
      <c r="SVA19" s="198"/>
      <c r="SVB19" s="178"/>
      <c r="SVC19" s="188"/>
      <c r="SVD19" s="188"/>
      <c r="SVE19" s="198"/>
      <c r="SVF19" s="178"/>
      <c r="SVG19" s="188"/>
      <c r="SVH19" s="188"/>
      <c r="SVI19" s="198"/>
      <c r="SVJ19" s="178"/>
      <c r="SVK19" s="188"/>
      <c r="SVL19" s="188"/>
      <c r="SVM19" s="198"/>
      <c r="SVN19" s="178"/>
      <c r="SVO19" s="188"/>
      <c r="SVP19" s="188"/>
      <c r="SVQ19" s="198"/>
      <c r="SVR19" s="178"/>
      <c r="SVS19" s="188"/>
      <c r="SVT19" s="188"/>
      <c r="SVU19" s="198"/>
      <c r="SVV19" s="178"/>
      <c r="SVW19" s="188"/>
      <c r="SVX19" s="188"/>
      <c r="SVY19" s="198"/>
      <c r="SVZ19" s="178"/>
      <c r="SWA19" s="188"/>
      <c r="SWB19" s="188"/>
      <c r="SWC19" s="198"/>
      <c r="SWD19" s="178"/>
      <c r="SWE19" s="188"/>
      <c r="SWF19" s="188"/>
      <c r="SWG19" s="198"/>
      <c r="SWH19" s="178"/>
      <c r="SWI19" s="188"/>
      <c r="SWJ19" s="188"/>
      <c r="SWK19" s="198"/>
      <c r="SWL19" s="178"/>
      <c r="SWM19" s="188"/>
      <c r="SWN19" s="188"/>
      <c r="SWO19" s="198"/>
      <c r="SWP19" s="178"/>
      <c r="SWQ19" s="188"/>
      <c r="SWR19" s="188"/>
      <c r="SWS19" s="198"/>
      <c r="SWT19" s="178"/>
      <c r="SWU19" s="188"/>
      <c r="SWV19" s="188"/>
      <c r="SWW19" s="198"/>
      <c r="SWX19" s="178"/>
      <c r="SWY19" s="188"/>
      <c r="SWZ19" s="188"/>
      <c r="SXA19" s="198"/>
      <c r="SXB19" s="178"/>
      <c r="SXC19" s="188"/>
      <c r="SXD19" s="188"/>
      <c r="SXE19" s="198"/>
      <c r="SXF19" s="178"/>
      <c r="SXG19" s="188"/>
      <c r="SXH19" s="188"/>
      <c r="SXI19" s="198"/>
      <c r="SXJ19" s="178"/>
      <c r="SXK19" s="188"/>
      <c r="SXL19" s="188"/>
      <c r="SXM19" s="198"/>
      <c r="SXN19" s="178"/>
      <c r="SXO19" s="188"/>
      <c r="SXP19" s="188"/>
      <c r="SXQ19" s="198"/>
      <c r="SXR19" s="178"/>
      <c r="SXS19" s="188"/>
      <c r="SXT19" s="188"/>
      <c r="SXU19" s="198"/>
      <c r="SXV19" s="178"/>
      <c r="SXW19" s="188"/>
      <c r="SXX19" s="188"/>
      <c r="SXY19" s="198"/>
      <c r="SXZ19" s="178"/>
      <c r="SYA19" s="188"/>
      <c r="SYB19" s="188"/>
      <c r="SYC19" s="198"/>
      <c r="SYD19" s="178"/>
      <c r="SYE19" s="188"/>
      <c r="SYF19" s="188"/>
      <c r="SYG19" s="198"/>
      <c r="SYH19" s="178"/>
      <c r="SYI19" s="188"/>
      <c r="SYJ19" s="188"/>
      <c r="SYK19" s="198"/>
      <c r="SYL19" s="178"/>
      <c r="SYM19" s="188"/>
      <c r="SYN19" s="188"/>
      <c r="SYO19" s="198"/>
      <c r="SYP19" s="178"/>
      <c r="SYQ19" s="188"/>
      <c r="SYR19" s="188"/>
      <c r="SYS19" s="198"/>
      <c r="SYT19" s="178"/>
      <c r="SYU19" s="188"/>
      <c r="SYV19" s="188"/>
      <c r="SYW19" s="198"/>
      <c r="SYX19" s="178"/>
      <c r="SYY19" s="188"/>
      <c r="SYZ19" s="188"/>
      <c r="SZA19" s="198"/>
      <c r="SZB19" s="178"/>
      <c r="SZC19" s="188"/>
      <c r="SZD19" s="188"/>
      <c r="SZE19" s="198"/>
      <c r="SZF19" s="178"/>
      <c r="SZG19" s="188"/>
      <c r="SZH19" s="188"/>
      <c r="SZI19" s="198"/>
      <c r="SZJ19" s="178"/>
      <c r="SZK19" s="188"/>
      <c r="SZL19" s="188"/>
      <c r="SZM19" s="198"/>
      <c r="SZN19" s="178"/>
      <c r="SZO19" s="188"/>
      <c r="SZP19" s="188"/>
      <c r="SZQ19" s="198"/>
      <c r="SZR19" s="178"/>
      <c r="SZS19" s="188"/>
      <c r="SZT19" s="188"/>
      <c r="SZU19" s="198"/>
      <c r="SZV19" s="178"/>
      <c r="SZW19" s="188"/>
      <c r="SZX19" s="188"/>
      <c r="SZY19" s="198"/>
      <c r="SZZ19" s="178"/>
      <c r="TAA19" s="188"/>
      <c r="TAB19" s="188"/>
      <c r="TAC19" s="198"/>
      <c r="TAD19" s="178"/>
      <c r="TAE19" s="188"/>
      <c r="TAF19" s="188"/>
      <c r="TAG19" s="198"/>
      <c r="TAH19" s="178"/>
      <c r="TAI19" s="188"/>
      <c r="TAJ19" s="188"/>
      <c r="TAK19" s="198"/>
      <c r="TAL19" s="178"/>
      <c r="TAM19" s="188"/>
      <c r="TAN19" s="188"/>
      <c r="TAO19" s="198"/>
      <c r="TAP19" s="178"/>
      <c r="TAQ19" s="188"/>
      <c r="TAR19" s="188"/>
      <c r="TAS19" s="198"/>
      <c r="TAT19" s="178"/>
      <c r="TAU19" s="188"/>
      <c r="TAV19" s="188"/>
      <c r="TAW19" s="198"/>
      <c r="TAX19" s="178"/>
      <c r="TAY19" s="188"/>
      <c r="TAZ19" s="188"/>
      <c r="TBA19" s="198"/>
      <c r="TBB19" s="178"/>
      <c r="TBC19" s="188"/>
      <c r="TBD19" s="188"/>
      <c r="TBE19" s="198"/>
      <c r="TBF19" s="178"/>
      <c r="TBG19" s="188"/>
      <c r="TBH19" s="188"/>
      <c r="TBI19" s="198"/>
      <c r="TBJ19" s="178"/>
      <c r="TBK19" s="188"/>
      <c r="TBL19" s="188"/>
      <c r="TBM19" s="198"/>
      <c r="TBN19" s="178"/>
      <c r="TBO19" s="188"/>
      <c r="TBP19" s="188"/>
      <c r="TBQ19" s="198"/>
      <c r="TBR19" s="178"/>
      <c r="TBS19" s="188"/>
      <c r="TBT19" s="188"/>
      <c r="TBU19" s="198"/>
      <c r="TBV19" s="178"/>
      <c r="TBW19" s="188"/>
      <c r="TBX19" s="188"/>
      <c r="TBY19" s="198"/>
      <c r="TBZ19" s="178"/>
      <c r="TCA19" s="188"/>
      <c r="TCB19" s="188"/>
      <c r="TCC19" s="198"/>
      <c r="TCD19" s="178"/>
      <c r="TCE19" s="188"/>
      <c r="TCF19" s="188"/>
      <c r="TCG19" s="198"/>
      <c r="TCH19" s="178"/>
      <c r="TCI19" s="188"/>
      <c r="TCJ19" s="188"/>
      <c r="TCK19" s="198"/>
      <c r="TCL19" s="178"/>
      <c r="TCM19" s="188"/>
      <c r="TCN19" s="188"/>
      <c r="TCO19" s="198"/>
      <c r="TCP19" s="178"/>
      <c r="TCQ19" s="188"/>
      <c r="TCR19" s="188"/>
      <c r="TCS19" s="198"/>
      <c r="TCT19" s="178"/>
      <c r="TCU19" s="188"/>
      <c r="TCV19" s="188"/>
      <c r="TCW19" s="198"/>
      <c r="TCX19" s="178"/>
      <c r="TCY19" s="188"/>
      <c r="TCZ19" s="188"/>
      <c r="TDA19" s="198"/>
      <c r="TDB19" s="178"/>
      <c r="TDC19" s="188"/>
      <c r="TDD19" s="188"/>
      <c r="TDE19" s="198"/>
      <c r="TDF19" s="178"/>
      <c r="TDG19" s="188"/>
      <c r="TDH19" s="188"/>
      <c r="TDI19" s="198"/>
      <c r="TDJ19" s="178"/>
      <c r="TDK19" s="188"/>
      <c r="TDL19" s="188"/>
      <c r="TDM19" s="198"/>
      <c r="TDN19" s="178"/>
      <c r="TDO19" s="188"/>
      <c r="TDP19" s="188"/>
      <c r="TDQ19" s="198"/>
      <c r="TDR19" s="178"/>
      <c r="TDS19" s="188"/>
      <c r="TDT19" s="188"/>
      <c r="TDU19" s="198"/>
      <c r="TDV19" s="178"/>
      <c r="TDW19" s="188"/>
      <c r="TDX19" s="188"/>
      <c r="TDY19" s="198"/>
      <c r="TDZ19" s="178"/>
      <c r="TEA19" s="188"/>
      <c r="TEB19" s="188"/>
      <c r="TEC19" s="198"/>
      <c r="TED19" s="178"/>
      <c r="TEE19" s="188"/>
      <c r="TEF19" s="188"/>
      <c r="TEG19" s="198"/>
      <c r="TEH19" s="178"/>
      <c r="TEI19" s="188"/>
      <c r="TEJ19" s="188"/>
      <c r="TEK19" s="198"/>
      <c r="TEL19" s="178"/>
      <c r="TEM19" s="188"/>
      <c r="TEN19" s="188"/>
      <c r="TEO19" s="198"/>
      <c r="TEP19" s="178"/>
      <c r="TEQ19" s="188"/>
      <c r="TER19" s="188"/>
      <c r="TES19" s="198"/>
      <c r="TET19" s="178"/>
      <c r="TEU19" s="188"/>
      <c r="TEV19" s="188"/>
      <c r="TEW19" s="198"/>
      <c r="TEX19" s="178"/>
      <c r="TEY19" s="188"/>
      <c r="TEZ19" s="188"/>
      <c r="TFA19" s="198"/>
      <c r="TFB19" s="178"/>
      <c r="TFC19" s="188"/>
      <c r="TFD19" s="188"/>
      <c r="TFE19" s="198"/>
      <c r="TFF19" s="178"/>
      <c r="TFG19" s="188"/>
      <c r="TFH19" s="188"/>
      <c r="TFI19" s="198"/>
      <c r="TFJ19" s="178"/>
      <c r="TFK19" s="188"/>
      <c r="TFL19" s="188"/>
      <c r="TFM19" s="198"/>
      <c r="TFN19" s="178"/>
      <c r="TFO19" s="188"/>
      <c r="TFP19" s="188"/>
      <c r="TFQ19" s="198"/>
      <c r="TFR19" s="178"/>
      <c r="TFS19" s="188"/>
      <c r="TFT19" s="188"/>
      <c r="TFU19" s="198"/>
      <c r="TFV19" s="178"/>
      <c r="TFW19" s="188"/>
      <c r="TFX19" s="188"/>
      <c r="TFY19" s="198"/>
      <c r="TFZ19" s="178"/>
      <c r="TGA19" s="188"/>
      <c r="TGB19" s="188"/>
      <c r="TGC19" s="198"/>
      <c r="TGD19" s="178"/>
      <c r="TGE19" s="188"/>
      <c r="TGF19" s="188"/>
      <c r="TGG19" s="198"/>
      <c r="TGH19" s="178"/>
      <c r="TGI19" s="188"/>
      <c r="TGJ19" s="188"/>
      <c r="TGK19" s="198"/>
      <c r="TGL19" s="178"/>
      <c r="TGM19" s="188"/>
      <c r="TGN19" s="188"/>
      <c r="TGO19" s="198"/>
      <c r="TGP19" s="178"/>
      <c r="TGQ19" s="188"/>
      <c r="TGR19" s="188"/>
      <c r="TGS19" s="198"/>
      <c r="TGT19" s="178"/>
      <c r="TGU19" s="188"/>
      <c r="TGV19" s="188"/>
      <c r="TGW19" s="198"/>
      <c r="TGX19" s="178"/>
      <c r="TGY19" s="188"/>
      <c r="TGZ19" s="188"/>
      <c r="THA19" s="198"/>
      <c r="THB19" s="178"/>
      <c r="THC19" s="188"/>
      <c r="THD19" s="188"/>
      <c r="THE19" s="198"/>
      <c r="THF19" s="178"/>
      <c r="THG19" s="188"/>
      <c r="THH19" s="188"/>
      <c r="THI19" s="198"/>
      <c r="THJ19" s="178"/>
      <c r="THK19" s="188"/>
      <c r="THL19" s="188"/>
      <c r="THM19" s="198"/>
      <c r="THN19" s="178"/>
      <c r="THO19" s="188"/>
      <c r="THP19" s="188"/>
      <c r="THQ19" s="198"/>
      <c r="THR19" s="178"/>
      <c r="THS19" s="188"/>
      <c r="THT19" s="188"/>
      <c r="THU19" s="198"/>
      <c r="THV19" s="178"/>
      <c r="THW19" s="188"/>
      <c r="THX19" s="188"/>
      <c r="THY19" s="198"/>
      <c r="THZ19" s="178"/>
      <c r="TIA19" s="188"/>
      <c r="TIB19" s="188"/>
      <c r="TIC19" s="198"/>
      <c r="TID19" s="178"/>
      <c r="TIE19" s="188"/>
      <c r="TIF19" s="188"/>
      <c r="TIG19" s="198"/>
      <c r="TIH19" s="178"/>
      <c r="TII19" s="188"/>
      <c r="TIJ19" s="188"/>
      <c r="TIK19" s="198"/>
      <c r="TIL19" s="178"/>
      <c r="TIM19" s="188"/>
      <c r="TIN19" s="188"/>
      <c r="TIO19" s="198"/>
      <c r="TIP19" s="178"/>
      <c r="TIQ19" s="188"/>
      <c r="TIR19" s="188"/>
      <c r="TIS19" s="198"/>
      <c r="TIT19" s="178"/>
      <c r="TIU19" s="188"/>
      <c r="TIV19" s="188"/>
      <c r="TIW19" s="198"/>
      <c r="TIX19" s="178"/>
      <c r="TIY19" s="188"/>
      <c r="TIZ19" s="188"/>
      <c r="TJA19" s="198"/>
      <c r="TJB19" s="178"/>
      <c r="TJC19" s="188"/>
      <c r="TJD19" s="188"/>
      <c r="TJE19" s="198"/>
      <c r="TJF19" s="178"/>
      <c r="TJG19" s="188"/>
      <c r="TJH19" s="188"/>
      <c r="TJI19" s="198"/>
      <c r="TJJ19" s="178"/>
      <c r="TJK19" s="188"/>
      <c r="TJL19" s="188"/>
      <c r="TJM19" s="198"/>
      <c r="TJN19" s="178"/>
      <c r="TJO19" s="188"/>
      <c r="TJP19" s="188"/>
      <c r="TJQ19" s="198"/>
      <c r="TJR19" s="178"/>
      <c r="TJS19" s="188"/>
      <c r="TJT19" s="188"/>
      <c r="TJU19" s="198"/>
      <c r="TJV19" s="178"/>
      <c r="TJW19" s="188"/>
      <c r="TJX19" s="188"/>
      <c r="TJY19" s="198"/>
      <c r="TJZ19" s="178"/>
      <c r="TKA19" s="188"/>
      <c r="TKB19" s="188"/>
      <c r="TKC19" s="198"/>
      <c r="TKD19" s="178"/>
      <c r="TKE19" s="188"/>
      <c r="TKF19" s="188"/>
      <c r="TKG19" s="198"/>
      <c r="TKH19" s="178"/>
      <c r="TKI19" s="188"/>
      <c r="TKJ19" s="188"/>
      <c r="TKK19" s="198"/>
      <c r="TKL19" s="178"/>
      <c r="TKM19" s="188"/>
      <c r="TKN19" s="188"/>
      <c r="TKO19" s="198"/>
      <c r="TKP19" s="178"/>
      <c r="TKQ19" s="188"/>
      <c r="TKR19" s="188"/>
      <c r="TKS19" s="198"/>
      <c r="TKT19" s="178"/>
      <c r="TKU19" s="188"/>
      <c r="TKV19" s="188"/>
      <c r="TKW19" s="198"/>
      <c r="TKX19" s="178"/>
      <c r="TKY19" s="188"/>
      <c r="TKZ19" s="188"/>
      <c r="TLA19" s="198"/>
      <c r="TLB19" s="178"/>
      <c r="TLC19" s="188"/>
      <c r="TLD19" s="188"/>
      <c r="TLE19" s="198"/>
      <c r="TLF19" s="178"/>
      <c r="TLG19" s="188"/>
      <c r="TLH19" s="188"/>
      <c r="TLI19" s="198"/>
      <c r="TLJ19" s="178"/>
      <c r="TLK19" s="188"/>
      <c r="TLL19" s="188"/>
      <c r="TLM19" s="198"/>
      <c r="TLN19" s="178"/>
      <c r="TLO19" s="188"/>
      <c r="TLP19" s="188"/>
      <c r="TLQ19" s="198"/>
      <c r="TLR19" s="178"/>
      <c r="TLS19" s="188"/>
      <c r="TLT19" s="188"/>
      <c r="TLU19" s="198"/>
      <c r="TLV19" s="178"/>
      <c r="TLW19" s="188"/>
      <c r="TLX19" s="188"/>
      <c r="TLY19" s="198"/>
      <c r="TLZ19" s="178"/>
      <c r="TMA19" s="188"/>
      <c r="TMB19" s="188"/>
      <c r="TMC19" s="198"/>
      <c r="TMD19" s="178"/>
      <c r="TME19" s="188"/>
      <c r="TMF19" s="188"/>
      <c r="TMG19" s="198"/>
      <c r="TMH19" s="178"/>
      <c r="TMI19" s="188"/>
      <c r="TMJ19" s="188"/>
      <c r="TMK19" s="198"/>
      <c r="TML19" s="178"/>
      <c r="TMM19" s="188"/>
      <c r="TMN19" s="188"/>
      <c r="TMO19" s="198"/>
      <c r="TMP19" s="178"/>
      <c r="TMQ19" s="188"/>
      <c r="TMR19" s="188"/>
      <c r="TMS19" s="198"/>
      <c r="TMT19" s="178"/>
      <c r="TMU19" s="188"/>
      <c r="TMV19" s="188"/>
      <c r="TMW19" s="198"/>
      <c r="TMX19" s="178"/>
      <c r="TMY19" s="188"/>
      <c r="TMZ19" s="188"/>
      <c r="TNA19" s="198"/>
      <c r="TNB19" s="178"/>
      <c r="TNC19" s="188"/>
      <c r="TND19" s="188"/>
      <c r="TNE19" s="198"/>
      <c r="TNF19" s="178"/>
      <c r="TNG19" s="188"/>
      <c r="TNH19" s="188"/>
      <c r="TNI19" s="198"/>
      <c r="TNJ19" s="178"/>
      <c r="TNK19" s="188"/>
      <c r="TNL19" s="188"/>
      <c r="TNM19" s="198"/>
      <c r="TNN19" s="178"/>
      <c r="TNO19" s="188"/>
      <c r="TNP19" s="188"/>
      <c r="TNQ19" s="198"/>
      <c r="TNR19" s="178"/>
      <c r="TNS19" s="188"/>
      <c r="TNT19" s="188"/>
      <c r="TNU19" s="198"/>
      <c r="TNV19" s="178"/>
      <c r="TNW19" s="188"/>
      <c r="TNX19" s="188"/>
      <c r="TNY19" s="198"/>
      <c r="TNZ19" s="178"/>
      <c r="TOA19" s="188"/>
      <c r="TOB19" s="188"/>
      <c r="TOC19" s="198"/>
      <c r="TOD19" s="178"/>
      <c r="TOE19" s="188"/>
      <c r="TOF19" s="188"/>
      <c r="TOG19" s="198"/>
      <c r="TOH19" s="178"/>
      <c r="TOI19" s="188"/>
      <c r="TOJ19" s="188"/>
      <c r="TOK19" s="198"/>
      <c r="TOL19" s="178"/>
      <c r="TOM19" s="188"/>
      <c r="TON19" s="188"/>
      <c r="TOO19" s="198"/>
      <c r="TOP19" s="178"/>
      <c r="TOQ19" s="188"/>
      <c r="TOR19" s="188"/>
      <c r="TOS19" s="198"/>
      <c r="TOT19" s="178"/>
      <c r="TOU19" s="188"/>
      <c r="TOV19" s="188"/>
      <c r="TOW19" s="198"/>
      <c r="TOX19" s="178"/>
      <c r="TOY19" s="188"/>
      <c r="TOZ19" s="188"/>
      <c r="TPA19" s="198"/>
      <c r="TPB19" s="178"/>
      <c r="TPC19" s="188"/>
      <c r="TPD19" s="188"/>
      <c r="TPE19" s="198"/>
      <c r="TPF19" s="178"/>
      <c r="TPG19" s="188"/>
      <c r="TPH19" s="188"/>
      <c r="TPI19" s="198"/>
      <c r="TPJ19" s="178"/>
      <c r="TPK19" s="188"/>
      <c r="TPL19" s="188"/>
      <c r="TPM19" s="198"/>
      <c r="TPN19" s="178"/>
      <c r="TPO19" s="188"/>
      <c r="TPP19" s="188"/>
      <c r="TPQ19" s="198"/>
      <c r="TPR19" s="178"/>
      <c r="TPS19" s="188"/>
      <c r="TPT19" s="188"/>
      <c r="TPU19" s="198"/>
      <c r="TPV19" s="178"/>
      <c r="TPW19" s="188"/>
      <c r="TPX19" s="188"/>
      <c r="TPY19" s="198"/>
      <c r="TPZ19" s="178"/>
      <c r="TQA19" s="188"/>
      <c r="TQB19" s="188"/>
      <c r="TQC19" s="198"/>
      <c r="TQD19" s="178"/>
      <c r="TQE19" s="188"/>
      <c r="TQF19" s="188"/>
      <c r="TQG19" s="198"/>
      <c r="TQH19" s="178"/>
      <c r="TQI19" s="188"/>
      <c r="TQJ19" s="188"/>
      <c r="TQK19" s="198"/>
      <c r="TQL19" s="178"/>
      <c r="TQM19" s="188"/>
      <c r="TQN19" s="188"/>
      <c r="TQO19" s="198"/>
      <c r="TQP19" s="178"/>
      <c r="TQQ19" s="188"/>
      <c r="TQR19" s="188"/>
      <c r="TQS19" s="198"/>
      <c r="TQT19" s="178"/>
      <c r="TQU19" s="188"/>
      <c r="TQV19" s="188"/>
      <c r="TQW19" s="198"/>
      <c r="TQX19" s="178"/>
      <c r="TQY19" s="188"/>
      <c r="TQZ19" s="188"/>
      <c r="TRA19" s="198"/>
      <c r="TRB19" s="178"/>
      <c r="TRC19" s="188"/>
      <c r="TRD19" s="188"/>
      <c r="TRE19" s="198"/>
      <c r="TRF19" s="178"/>
      <c r="TRG19" s="188"/>
      <c r="TRH19" s="188"/>
      <c r="TRI19" s="198"/>
      <c r="TRJ19" s="178"/>
      <c r="TRK19" s="188"/>
      <c r="TRL19" s="188"/>
      <c r="TRM19" s="198"/>
      <c r="TRN19" s="178"/>
      <c r="TRO19" s="188"/>
      <c r="TRP19" s="188"/>
      <c r="TRQ19" s="198"/>
      <c r="TRR19" s="178"/>
      <c r="TRS19" s="188"/>
      <c r="TRT19" s="188"/>
      <c r="TRU19" s="198"/>
      <c r="TRV19" s="178"/>
      <c r="TRW19" s="188"/>
      <c r="TRX19" s="188"/>
      <c r="TRY19" s="198"/>
      <c r="TRZ19" s="178"/>
      <c r="TSA19" s="188"/>
      <c r="TSB19" s="188"/>
      <c r="TSC19" s="198"/>
      <c r="TSD19" s="178"/>
      <c r="TSE19" s="188"/>
      <c r="TSF19" s="188"/>
      <c r="TSG19" s="198"/>
      <c r="TSH19" s="178"/>
      <c r="TSI19" s="188"/>
      <c r="TSJ19" s="188"/>
      <c r="TSK19" s="198"/>
      <c r="TSL19" s="178"/>
      <c r="TSM19" s="188"/>
      <c r="TSN19" s="188"/>
      <c r="TSO19" s="198"/>
      <c r="TSP19" s="178"/>
      <c r="TSQ19" s="188"/>
      <c r="TSR19" s="188"/>
      <c r="TSS19" s="198"/>
      <c r="TST19" s="178"/>
      <c r="TSU19" s="188"/>
      <c r="TSV19" s="188"/>
      <c r="TSW19" s="198"/>
      <c r="TSX19" s="178"/>
      <c r="TSY19" s="188"/>
      <c r="TSZ19" s="188"/>
      <c r="TTA19" s="198"/>
      <c r="TTB19" s="178"/>
      <c r="TTC19" s="188"/>
      <c r="TTD19" s="188"/>
      <c r="TTE19" s="198"/>
      <c r="TTF19" s="178"/>
      <c r="TTG19" s="188"/>
      <c r="TTH19" s="188"/>
      <c r="TTI19" s="198"/>
      <c r="TTJ19" s="178"/>
      <c r="TTK19" s="188"/>
      <c r="TTL19" s="188"/>
      <c r="TTM19" s="198"/>
      <c r="TTN19" s="178"/>
      <c r="TTO19" s="188"/>
      <c r="TTP19" s="188"/>
      <c r="TTQ19" s="198"/>
      <c r="TTR19" s="178"/>
      <c r="TTS19" s="188"/>
      <c r="TTT19" s="188"/>
      <c r="TTU19" s="198"/>
      <c r="TTV19" s="178"/>
      <c r="TTW19" s="188"/>
      <c r="TTX19" s="188"/>
      <c r="TTY19" s="198"/>
      <c r="TTZ19" s="178"/>
      <c r="TUA19" s="188"/>
      <c r="TUB19" s="188"/>
      <c r="TUC19" s="198"/>
      <c r="TUD19" s="178"/>
      <c r="TUE19" s="188"/>
      <c r="TUF19" s="188"/>
      <c r="TUG19" s="198"/>
      <c r="TUH19" s="178"/>
      <c r="TUI19" s="188"/>
      <c r="TUJ19" s="188"/>
      <c r="TUK19" s="198"/>
      <c r="TUL19" s="178"/>
      <c r="TUM19" s="188"/>
      <c r="TUN19" s="188"/>
      <c r="TUO19" s="198"/>
      <c r="TUP19" s="178"/>
      <c r="TUQ19" s="188"/>
      <c r="TUR19" s="188"/>
      <c r="TUS19" s="198"/>
      <c r="TUT19" s="178"/>
      <c r="TUU19" s="188"/>
      <c r="TUV19" s="188"/>
      <c r="TUW19" s="198"/>
      <c r="TUX19" s="178"/>
      <c r="TUY19" s="188"/>
      <c r="TUZ19" s="188"/>
      <c r="TVA19" s="198"/>
      <c r="TVB19" s="178"/>
      <c r="TVC19" s="188"/>
      <c r="TVD19" s="188"/>
      <c r="TVE19" s="198"/>
      <c r="TVF19" s="178"/>
      <c r="TVG19" s="188"/>
      <c r="TVH19" s="188"/>
      <c r="TVI19" s="198"/>
      <c r="TVJ19" s="178"/>
      <c r="TVK19" s="188"/>
      <c r="TVL19" s="188"/>
      <c r="TVM19" s="198"/>
      <c r="TVN19" s="178"/>
      <c r="TVO19" s="188"/>
      <c r="TVP19" s="188"/>
      <c r="TVQ19" s="198"/>
      <c r="TVR19" s="178"/>
      <c r="TVS19" s="188"/>
      <c r="TVT19" s="188"/>
      <c r="TVU19" s="198"/>
      <c r="TVV19" s="178"/>
      <c r="TVW19" s="188"/>
      <c r="TVX19" s="188"/>
      <c r="TVY19" s="198"/>
      <c r="TVZ19" s="178"/>
      <c r="TWA19" s="188"/>
      <c r="TWB19" s="188"/>
      <c r="TWC19" s="198"/>
      <c r="TWD19" s="178"/>
      <c r="TWE19" s="188"/>
      <c r="TWF19" s="188"/>
      <c r="TWG19" s="198"/>
      <c r="TWH19" s="178"/>
      <c r="TWI19" s="188"/>
      <c r="TWJ19" s="188"/>
      <c r="TWK19" s="198"/>
      <c r="TWL19" s="178"/>
      <c r="TWM19" s="188"/>
      <c r="TWN19" s="188"/>
      <c r="TWO19" s="198"/>
      <c r="TWP19" s="178"/>
      <c r="TWQ19" s="188"/>
      <c r="TWR19" s="188"/>
      <c r="TWS19" s="198"/>
      <c r="TWT19" s="178"/>
      <c r="TWU19" s="188"/>
      <c r="TWV19" s="188"/>
      <c r="TWW19" s="198"/>
      <c r="TWX19" s="178"/>
      <c r="TWY19" s="188"/>
      <c r="TWZ19" s="188"/>
      <c r="TXA19" s="198"/>
      <c r="TXB19" s="178"/>
      <c r="TXC19" s="188"/>
      <c r="TXD19" s="188"/>
      <c r="TXE19" s="198"/>
      <c r="TXF19" s="178"/>
      <c r="TXG19" s="188"/>
      <c r="TXH19" s="188"/>
      <c r="TXI19" s="198"/>
      <c r="TXJ19" s="178"/>
      <c r="TXK19" s="188"/>
      <c r="TXL19" s="188"/>
      <c r="TXM19" s="198"/>
      <c r="TXN19" s="178"/>
      <c r="TXO19" s="188"/>
      <c r="TXP19" s="188"/>
      <c r="TXQ19" s="198"/>
      <c r="TXR19" s="178"/>
      <c r="TXS19" s="188"/>
      <c r="TXT19" s="188"/>
      <c r="TXU19" s="198"/>
      <c r="TXV19" s="178"/>
      <c r="TXW19" s="188"/>
      <c r="TXX19" s="188"/>
      <c r="TXY19" s="198"/>
      <c r="TXZ19" s="178"/>
      <c r="TYA19" s="188"/>
      <c r="TYB19" s="188"/>
      <c r="TYC19" s="198"/>
      <c r="TYD19" s="178"/>
      <c r="TYE19" s="188"/>
      <c r="TYF19" s="188"/>
      <c r="TYG19" s="198"/>
      <c r="TYH19" s="178"/>
      <c r="TYI19" s="188"/>
      <c r="TYJ19" s="188"/>
      <c r="TYK19" s="198"/>
      <c r="TYL19" s="178"/>
      <c r="TYM19" s="188"/>
      <c r="TYN19" s="188"/>
      <c r="TYO19" s="198"/>
      <c r="TYP19" s="178"/>
      <c r="TYQ19" s="188"/>
      <c r="TYR19" s="188"/>
      <c r="TYS19" s="198"/>
      <c r="TYT19" s="178"/>
      <c r="TYU19" s="188"/>
      <c r="TYV19" s="188"/>
      <c r="TYW19" s="198"/>
      <c r="TYX19" s="178"/>
      <c r="TYY19" s="188"/>
      <c r="TYZ19" s="188"/>
      <c r="TZA19" s="198"/>
      <c r="TZB19" s="178"/>
      <c r="TZC19" s="188"/>
      <c r="TZD19" s="188"/>
      <c r="TZE19" s="198"/>
      <c r="TZF19" s="178"/>
      <c r="TZG19" s="188"/>
      <c r="TZH19" s="188"/>
      <c r="TZI19" s="198"/>
      <c r="TZJ19" s="178"/>
      <c r="TZK19" s="188"/>
      <c r="TZL19" s="188"/>
      <c r="TZM19" s="198"/>
      <c r="TZN19" s="178"/>
      <c r="TZO19" s="188"/>
      <c r="TZP19" s="188"/>
      <c r="TZQ19" s="198"/>
      <c r="TZR19" s="178"/>
      <c r="TZS19" s="188"/>
      <c r="TZT19" s="188"/>
      <c r="TZU19" s="198"/>
      <c r="TZV19" s="178"/>
      <c r="TZW19" s="188"/>
      <c r="TZX19" s="188"/>
      <c r="TZY19" s="198"/>
      <c r="TZZ19" s="178"/>
      <c r="UAA19" s="188"/>
      <c r="UAB19" s="188"/>
      <c r="UAC19" s="198"/>
      <c r="UAD19" s="178"/>
      <c r="UAE19" s="188"/>
      <c r="UAF19" s="188"/>
      <c r="UAG19" s="198"/>
      <c r="UAH19" s="178"/>
      <c r="UAI19" s="188"/>
      <c r="UAJ19" s="188"/>
      <c r="UAK19" s="198"/>
      <c r="UAL19" s="178"/>
      <c r="UAM19" s="188"/>
      <c r="UAN19" s="188"/>
      <c r="UAO19" s="198"/>
      <c r="UAP19" s="178"/>
      <c r="UAQ19" s="188"/>
      <c r="UAR19" s="188"/>
      <c r="UAS19" s="198"/>
      <c r="UAT19" s="178"/>
      <c r="UAU19" s="188"/>
      <c r="UAV19" s="188"/>
      <c r="UAW19" s="198"/>
      <c r="UAX19" s="178"/>
      <c r="UAY19" s="188"/>
      <c r="UAZ19" s="188"/>
      <c r="UBA19" s="198"/>
      <c r="UBB19" s="178"/>
      <c r="UBC19" s="188"/>
      <c r="UBD19" s="188"/>
      <c r="UBE19" s="198"/>
      <c r="UBF19" s="178"/>
      <c r="UBG19" s="188"/>
      <c r="UBH19" s="188"/>
      <c r="UBI19" s="198"/>
      <c r="UBJ19" s="178"/>
      <c r="UBK19" s="188"/>
      <c r="UBL19" s="188"/>
      <c r="UBM19" s="198"/>
      <c r="UBN19" s="178"/>
      <c r="UBO19" s="188"/>
      <c r="UBP19" s="188"/>
      <c r="UBQ19" s="198"/>
      <c r="UBR19" s="178"/>
      <c r="UBS19" s="188"/>
      <c r="UBT19" s="188"/>
      <c r="UBU19" s="198"/>
      <c r="UBV19" s="178"/>
      <c r="UBW19" s="188"/>
      <c r="UBX19" s="188"/>
      <c r="UBY19" s="198"/>
      <c r="UBZ19" s="178"/>
      <c r="UCA19" s="188"/>
      <c r="UCB19" s="188"/>
      <c r="UCC19" s="198"/>
      <c r="UCD19" s="178"/>
      <c r="UCE19" s="188"/>
      <c r="UCF19" s="188"/>
      <c r="UCG19" s="198"/>
      <c r="UCH19" s="178"/>
      <c r="UCI19" s="188"/>
      <c r="UCJ19" s="188"/>
      <c r="UCK19" s="198"/>
      <c r="UCL19" s="178"/>
      <c r="UCM19" s="188"/>
      <c r="UCN19" s="188"/>
      <c r="UCO19" s="198"/>
      <c r="UCP19" s="178"/>
      <c r="UCQ19" s="188"/>
      <c r="UCR19" s="188"/>
      <c r="UCS19" s="198"/>
      <c r="UCT19" s="178"/>
      <c r="UCU19" s="188"/>
      <c r="UCV19" s="188"/>
      <c r="UCW19" s="198"/>
      <c r="UCX19" s="178"/>
      <c r="UCY19" s="188"/>
      <c r="UCZ19" s="188"/>
      <c r="UDA19" s="198"/>
      <c r="UDB19" s="178"/>
      <c r="UDC19" s="188"/>
      <c r="UDD19" s="188"/>
      <c r="UDE19" s="198"/>
      <c r="UDF19" s="178"/>
      <c r="UDG19" s="188"/>
      <c r="UDH19" s="188"/>
      <c r="UDI19" s="198"/>
      <c r="UDJ19" s="178"/>
      <c r="UDK19" s="188"/>
      <c r="UDL19" s="188"/>
      <c r="UDM19" s="198"/>
      <c r="UDN19" s="178"/>
      <c r="UDO19" s="188"/>
      <c r="UDP19" s="188"/>
      <c r="UDQ19" s="198"/>
      <c r="UDR19" s="178"/>
      <c r="UDS19" s="188"/>
      <c r="UDT19" s="188"/>
      <c r="UDU19" s="198"/>
      <c r="UDV19" s="178"/>
      <c r="UDW19" s="188"/>
      <c r="UDX19" s="188"/>
      <c r="UDY19" s="198"/>
      <c r="UDZ19" s="178"/>
      <c r="UEA19" s="188"/>
      <c r="UEB19" s="188"/>
      <c r="UEC19" s="198"/>
      <c r="UED19" s="178"/>
      <c r="UEE19" s="188"/>
      <c r="UEF19" s="188"/>
      <c r="UEG19" s="198"/>
      <c r="UEH19" s="178"/>
      <c r="UEI19" s="188"/>
      <c r="UEJ19" s="188"/>
      <c r="UEK19" s="198"/>
      <c r="UEL19" s="178"/>
      <c r="UEM19" s="188"/>
      <c r="UEN19" s="188"/>
      <c r="UEO19" s="198"/>
      <c r="UEP19" s="178"/>
      <c r="UEQ19" s="188"/>
      <c r="UER19" s="188"/>
      <c r="UES19" s="198"/>
      <c r="UET19" s="178"/>
      <c r="UEU19" s="188"/>
      <c r="UEV19" s="188"/>
      <c r="UEW19" s="198"/>
      <c r="UEX19" s="178"/>
      <c r="UEY19" s="188"/>
      <c r="UEZ19" s="188"/>
      <c r="UFA19" s="198"/>
      <c r="UFB19" s="178"/>
      <c r="UFC19" s="188"/>
      <c r="UFD19" s="188"/>
      <c r="UFE19" s="198"/>
      <c r="UFF19" s="178"/>
      <c r="UFG19" s="188"/>
      <c r="UFH19" s="188"/>
      <c r="UFI19" s="198"/>
      <c r="UFJ19" s="178"/>
      <c r="UFK19" s="188"/>
      <c r="UFL19" s="188"/>
      <c r="UFM19" s="198"/>
      <c r="UFN19" s="178"/>
      <c r="UFO19" s="188"/>
      <c r="UFP19" s="188"/>
      <c r="UFQ19" s="198"/>
      <c r="UFR19" s="178"/>
      <c r="UFS19" s="188"/>
      <c r="UFT19" s="188"/>
      <c r="UFU19" s="198"/>
      <c r="UFV19" s="178"/>
      <c r="UFW19" s="188"/>
      <c r="UFX19" s="188"/>
      <c r="UFY19" s="198"/>
      <c r="UFZ19" s="178"/>
      <c r="UGA19" s="188"/>
      <c r="UGB19" s="188"/>
      <c r="UGC19" s="198"/>
      <c r="UGD19" s="178"/>
      <c r="UGE19" s="188"/>
      <c r="UGF19" s="188"/>
      <c r="UGG19" s="198"/>
      <c r="UGH19" s="178"/>
      <c r="UGI19" s="188"/>
      <c r="UGJ19" s="188"/>
      <c r="UGK19" s="198"/>
      <c r="UGL19" s="178"/>
      <c r="UGM19" s="188"/>
      <c r="UGN19" s="188"/>
      <c r="UGO19" s="198"/>
      <c r="UGP19" s="178"/>
      <c r="UGQ19" s="188"/>
      <c r="UGR19" s="188"/>
      <c r="UGS19" s="198"/>
      <c r="UGT19" s="178"/>
      <c r="UGU19" s="188"/>
      <c r="UGV19" s="188"/>
      <c r="UGW19" s="198"/>
      <c r="UGX19" s="178"/>
      <c r="UGY19" s="188"/>
      <c r="UGZ19" s="188"/>
      <c r="UHA19" s="198"/>
      <c r="UHB19" s="178"/>
      <c r="UHC19" s="188"/>
      <c r="UHD19" s="188"/>
      <c r="UHE19" s="198"/>
      <c r="UHF19" s="178"/>
      <c r="UHG19" s="188"/>
      <c r="UHH19" s="188"/>
      <c r="UHI19" s="198"/>
      <c r="UHJ19" s="178"/>
      <c r="UHK19" s="188"/>
      <c r="UHL19" s="188"/>
      <c r="UHM19" s="198"/>
      <c r="UHN19" s="178"/>
      <c r="UHO19" s="188"/>
      <c r="UHP19" s="188"/>
      <c r="UHQ19" s="198"/>
      <c r="UHR19" s="178"/>
      <c r="UHS19" s="188"/>
      <c r="UHT19" s="188"/>
      <c r="UHU19" s="198"/>
      <c r="UHV19" s="178"/>
      <c r="UHW19" s="188"/>
      <c r="UHX19" s="188"/>
      <c r="UHY19" s="198"/>
      <c r="UHZ19" s="178"/>
      <c r="UIA19" s="188"/>
      <c r="UIB19" s="188"/>
      <c r="UIC19" s="198"/>
      <c r="UID19" s="178"/>
      <c r="UIE19" s="188"/>
      <c r="UIF19" s="188"/>
      <c r="UIG19" s="198"/>
      <c r="UIH19" s="178"/>
      <c r="UII19" s="188"/>
      <c r="UIJ19" s="188"/>
      <c r="UIK19" s="198"/>
      <c r="UIL19" s="178"/>
      <c r="UIM19" s="188"/>
      <c r="UIN19" s="188"/>
      <c r="UIO19" s="198"/>
      <c r="UIP19" s="178"/>
      <c r="UIQ19" s="188"/>
      <c r="UIR19" s="188"/>
      <c r="UIS19" s="198"/>
      <c r="UIT19" s="178"/>
      <c r="UIU19" s="188"/>
      <c r="UIV19" s="188"/>
      <c r="UIW19" s="198"/>
      <c r="UIX19" s="178"/>
      <c r="UIY19" s="188"/>
      <c r="UIZ19" s="188"/>
      <c r="UJA19" s="198"/>
      <c r="UJB19" s="178"/>
      <c r="UJC19" s="188"/>
      <c r="UJD19" s="188"/>
      <c r="UJE19" s="198"/>
      <c r="UJF19" s="178"/>
      <c r="UJG19" s="188"/>
      <c r="UJH19" s="188"/>
      <c r="UJI19" s="198"/>
      <c r="UJJ19" s="178"/>
      <c r="UJK19" s="188"/>
      <c r="UJL19" s="188"/>
      <c r="UJM19" s="198"/>
      <c r="UJN19" s="178"/>
      <c r="UJO19" s="188"/>
      <c r="UJP19" s="188"/>
      <c r="UJQ19" s="198"/>
      <c r="UJR19" s="178"/>
      <c r="UJS19" s="188"/>
      <c r="UJT19" s="188"/>
      <c r="UJU19" s="198"/>
      <c r="UJV19" s="178"/>
      <c r="UJW19" s="188"/>
      <c r="UJX19" s="188"/>
      <c r="UJY19" s="198"/>
      <c r="UJZ19" s="178"/>
      <c r="UKA19" s="188"/>
      <c r="UKB19" s="188"/>
      <c r="UKC19" s="198"/>
      <c r="UKD19" s="178"/>
      <c r="UKE19" s="188"/>
      <c r="UKF19" s="188"/>
      <c r="UKG19" s="198"/>
      <c r="UKH19" s="178"/>
      <c r="UKI19" s="188"/>
      <c r="UKJ19" s="188"/>
      <c r="UKK19" s="198"/>
      <c r="UKL19" s="178"/>
      <c r="UKM19" s="188"/>
      <c r="UKN19" s="188"/>
      <c r="UKO19" s="198"/>
      <c r="UKP19" s="178"/>
      <c r="UKQ19" s="188"/>
      <c r="UKR19" s="188"/>
      <c r="UKS19" s="198"/>
      <c r="UKT19" s="178"/>
      <c r="UKU19" s="188"/>
      <c r="UKV19" s="188"/>
      <c r="UKW19" s="198"/>
      <c r="UKX19" s="178"/>
      <c r="UKY19" s="188"/>
      <c r="UKZ19" s="188"/>
      <c r="ULA19" s="198"/>
      <c r="ULB19" s="178"/>
      <c r="ULC19" s="188"/>
      <c r="ULD19" s="188"/>
      <c r="ULE19" s="198"/>
      <c r="ULF19" s="178"/>
      <c r="ULG19" s="188"/>
      <c r="ULH19" s="188"/>
      <c r="ULI19" s="198"/>
      <c r="ULJ19" s="178"/>
      <c r="ULK19" s="188"/>
      <c r="ULL19" s="188"/>
      <c r="ULM19" s="198"/>
      <c r="ULN19" s="178"/>
      <c r="ULO19" s="188"/>
      <c r="ULP19" s="188"/>
      <c r="ULQ19" s="198"/>
      <c r="ULR19" s="178"/>
      <c r="ULS19" s="188"/>
      <c r="ULT19" s="188"/>
      <c r="ULU19" s="198"/>
      <c r="ULV19" s="178"/>
      <c r="ULW19" s="188"/>
      <c r="ULX19" s="188"/>
      <c r="ULY19" s="198"/>
      <c r="ULZ19" s="178"/>
      <c r="UMA19" s="188"/>
      <c r="UMB19" s="188"/>
      <c r="UMC19" s="198"/>
      <c r="UMD19" s="178"/>
      <c r="UME19" s="188"/>
      <c r="UMF19" s="188"/>
      <c r="UMG19" s="198"/>
      <c r="UMH19" s="178"/>
      <c r="UMI19" s="188"/>
      <c r="UMJ19" s="188"/>
      <c r="UMK19" s="198"/>
      <c r="UML19" s="178"/>
      <c r="UMM19" s="188"/>
      <c r="UMN19" s="188"/>
      <c r="UMO19" s="198"/>
      <c r="UMP19" s="178"/>
      <c r="UMQ19" s="188"/>
      <c r="UMR19" s="188"/>
      <c r="UMS19" s="198"/>
      <c r="UMT19" s="178"/>
      <c r="UMU19" s="188"/>
      <c r="UMV19" s="188"/>
      <c r="UMW19" s="198"/>
      <c r="UMX19" s="178"/>
      <c r="UMY19" s="188"/>
      <c r="UMZ19" s="188"/>
      <c r="UNA19" s="198"/>
      <c r="UNB19" s="178"/>
      <c r="UNC19" s="188"/>
      <c r="UND19" s="188"/>
      <c r="UNE19" s="198"/>
      <c r="UNF19" s="178"/>
      <c r="UNG19" s="188"/>
      <c r="UNH19" s="188"/>
      <c r="UNI19" s="198"/>
      <c r="UNJ19" s="178"/>
      <c r="UNK19" s="188"/>
      <c r="UNL19" s="188"/>
      <c r="UNM19" s="198"/>
      <c r="UNN19" s="178"/>
      <c r="UNO19" s="188"/>
      <c r="UNP19" s="188"/>
      <c r="UNQ19" s="198"/>
      <c r="UNR19" s="178"/>
      <c r="UNS19" s="188"/>
      <c r="UNT19" s="188"/>
      <c r="UNU19" s="198"/>
      <c r="UNV19" s="178"/>
      <c r="UNW19" s="188"/>
      <c r="UNX19" s="188"/>
      <c r="UNY19" s="198"/>
      <c r="UNZ19" s="178"/>
      <c r="UOA19" s="188"/>
      <c r="UOB19" s="188"/>
      <c r="UOC19" s="198"/>
      <c r="UOD19" s="178"/>
      <c r="UOE19" s="188"/>
      <c r="UOF19" s="188"/>
      <c r="UOG19" s="198"/>
      <c r="UOH19" s="178"/>
      <c r="UOI19" s="188"/>
      <c r="UOJ19" s="188"/>
      <c r="UOK19" s="198"/>
      <c r="UOL19" s="178"/>
      <c r="UOM19" s="188"/>
      <c r="UON19" s="188"/>
      <c r="UOO19" s="198"/>
      <c r="UOP19" s="178"/>
      <c r="UOQ19" s="188"/>
      <c r="UOR19" s="188"/>
      <c r="UOS19" s="198"/>
      <c r="UOT19" s="178"/>
      <c r="UOU19" s="188"/>
      <c r="UOV19" s="188"/>
      <c r="UOW19" s="198"/>
      <c r="UOX19" s="178"/>
      <c r="UOY19" s="188"/>
      <c r="UOZ19" s="188"/>
      <c r="UPA19" s="198"/>
      <c r="UPB19" s="178"/>
      <c r="UPC19" s="188"/>
      <c r="UPD19" s="188"/>
      <c r="UPE19" s="198"/>
      <c r="UPF19" s="178"/>
      <c r="UPG19" s="188"/>
      <c r="UPH19" s="188"/>
      <c r="UPI19" s="198"/>
      <c r="UPJ19" s="178"/>
      <c r="UPK19" s="188"/>
      <c r="UPL19" s="188"/>
      <c r="UPM19" s="198"/>
      <c r="UPN19" s="178"/>
      <c r="UPO19" s="188"/>
      <c r="UPP19" s="188"/>
      <c r="UPQ19" s="198"/>
      <c r="UPR19" s="178"/>
      <c r="UPS19" s="188"/>
      <c r="UPT19" s="188"/>
      <c r="UPU19" s="198"/>
      <c r="UPV19" s="178"/>
      <c r="UPW19" s="188"/>
      <c r="UPX19" s="188"/>
      <c r="UPY19" s="198"/>
      <c r="UPZ19" s="178"/>
      <c r="UQA19" s="188"/>
      <c r="UQB19" s="188"/>
      <c r="UQC19" s="198"/>
      <c r="UQD19" s="178"/>
      <c r="UQE19" s="188"/>
      <c r="UQF19" s="188"/>
      <c r="UQG19" s="198"/>
      <c r="UQH19" s="178"/>
      <c r="UQI19" s="188"/>
      <c r="UQJ19" s="188"/>
      <c r="UQK19" s="198"/>
      <c r="UQL19" s="178"/>
      <c r="UQM19" s="188"/>
      <c r="UQN19" s="188"/>
      <c r="UQO19" s="198"/>
      <c r="UQP19" s="178"/>
      <c r="UQQ19" s="188"/>
      <c r="UQR19" s="188"/>
      <c r="UQS19" s="198"/>
      <c r="UQT19" s="178"/>
      <c r="UQU19" s="188"/>
      <c r="UQV19" s="188"/>
      <c r="UQW19" s="198"/>
      <c r="UQX19" s="178"/>
      <c r="UQY19" s="188"/>
      <c r="UQZ19" s="188"/>
      <c r="URA19" s="198"/>
      <c r="URB19" s="178"/>
      <c r="URC19" s="188"/>
      <c r="URD19" s="188"/>
      <c r="URE19" s="198"/>
      <c r="URF19" s="178"/>
      <c r="URG19" s="188"/>
      <c r="URH19" s="188"/>
      <c r="URI19" s="198"/>
      <c r="URJ19" s="178"/>
      <c r="URK19" s="188"/>
      <c r="URL19" s="188"/>
      <c r="URM19" s="198"/>
      <c r="URN19" s="178"/>
      <c r="URO19" s="188"/>
      <c r="URP19" s="188"/>
      <c r="URQ19" s="198"/>
      <c r="URR19" s="178"/>
      <c r="URS19" s="188"/>
      <c r="URT19" s="188"/>
      <c r="URU19" s="198"/>
      <c r="URV19" s="178"/>
      <c r="URW19" s="188"/>
      <c r="URX19" s="188"/>
      <c r="URY19" s="198"/>
      <c r="URZ19" s="178"/>
      <c r="USA19" s="188"/>
      <c r="USB19" s="188"/>
      <c r="USC19" s="198"/>
      <c r="USD19" s="178"/>
      <c r="USE19" s="188"/>
      <c r="USF19" s="188"/>
      <c r="USG19" s="198"/>
      <c r="USH19" s="178"/>
      <c r="USI19" s="188"/>
      <c r="USJ19" s="188"/>
      <c r="USK19" s="198"/>
      <c r="USL19" s="178"/>
      <c r="USM19" s="188"/>
      <c r="USN19" s="188"/>
      <c r="USO19" s="198"/>
      <c r="USP19" s="178"/>
      <c r="USQ19" s="188"/>
      <c r="USR19" s="188"/>
      <c r="USS19" s="198"/>
      <c r="UST19" s="178"/>
      <c r="USU19" s="188"/>
      <c r="USV19" s="188"/>
      <c r="USW19" s="198"/>
      <c r="USX19" s="178"/>
      <c r="USY19" s="188"/>
      <c r="USZ19" s="188"/>
      <c r="UTA19" s="198"/>
      <c r="UTB19" s="178"/>
      <c r="UTC19" s="188"/>
      <c r="UTD19" s="188"/>
      <c r="UTE19" s="198"/>
      <c r="UTF19" s="178"/>
      <c r="UTG19" s="188"/>
      <c r="UTH19" s="188"/>
      <c r="UTI19" s="198"/>
      <c r="UTJ19" s="178"/>
      <c r="UTK19" s="188"/>
      <c r="UTL19" s="188"/>
      <c r="UTM19" s="198"/>
      <c r="UTN19" s="178"/>
      <c r="UTO19" s="188"/>
      <c r="UTP19" s="188"/>
      <c r="UTQ19" s="198"/>
      <c r="UTR19" s="178"/>
      <c r="UTS19" s="188"/>
      <c r="UTT19" s="188"/>
      <c r="UTU19" s="198"/>
      <c r="UTV19" s="178"/>
      <c r="UTW19" s="188"/>
      <c r="UTX19" s="188"/>
      <c r="UTY19" s="198"/>
      <c r="UTZ19" s="178"/>
      <c r="UUA19" s="188"/>
      <c r="UUB19" s="188"/>
      <c r="UUC19" s="198"/>
      <c r="UUD19" s="178"/>
      <c r="UUE19" s="188"/>
      <c r="UUF19" s="188"/>
      <c r="UUG19" s="198"/>
      <c r="UUH19" s="178"/>
      <c r="UUI19" s="188"/>
      <c r="UUJ19" s="188"/>
      <c r="UUK19" s="198"/>
      <c r="UUL19" s="178"/>
      <c r="UUM19" s="188"/>
      <c r="UUN19" s="188"/>
      <c r="UUO19" s="198"/>
      <c r="UUP19" s="178"/>
      <c r="UUQ19" s="188"/>
      <c r="UUR19" s="188"/>
      <c r="UUS19" s="198"/>
      <c r="UUT19" s="178"/>
      <c r="UUU19" s="188"/>
      <c r="UUV19" s="188"/>
      <c r="UUW19" s="198"/>
      <c r="UUX19" s="178"/>
      <c r="UUY19" s="188"/>
      <c r="UUZ19" s="188"/>
      <c r="UVA19" s="198"/>
      <c r="UVB19" s="178"/>
      <c r="UVC19" s="188"/>
      <c r="UVD19" s="188"/>
      <c r="UVE19" s="198"/>
      <c r="UVF19" s="178"/>
      <c r="UVG19" s="188"/>
      <c r="UVH19" s="188"/>
      <c r="UVI19" s="198"/>
      <c r="UVJ19" s="178"/>
      <c r="UVK19" s="188"/>
      <c r="UVL19" s="188"/>
      <c r="UVM19" s="198"/>
      <c r="UVN19" s="178"/>
      <c r="UVO19" s="188"/>
      <c r="UVP19" s="188"/>
      <c r="UVQ19" s="198"/>
      <c r="UVR19" s="178"/>
      <c r="UVS19" s="188"/>
      <c r="UVT19" s="188"/>
      <c r="UVU19" s="198"/>
      <c r="UVV19" s="178"/>
      <c r="UVW19" s="188"/>
      <c r="UVX19" s="188"/>
      <c r="UVY19" s="198"/>
      <c r="UVZ19" s="178"/>
      <c r="UWA19" s="188"/>
      <c r="UWB19" s="188"/>
      <c r="UWC19" s="198"/>
      <c r="UWD19" s="178"/>
      <c r="UWE19" s="188"/>
      <c r="UWF19" s="188"/>
      <c r="UWG19" s="198"/>
      <c r="UWH19" s="178"/>
      <c r="UWI19" s="188"/>
      <c r="UWJ19" s="188"/>
      <c r="UWK19" s="198"/>
      <c r="UWL19" s="178"/>
      <c r="UWM19" s="188"/>
      <c r="UWN19" s="188"/>
      <c r="UWO19" s="198"/>
      <c r="UWP19" s="178"/>
      <c r="UWQ19" s="188"/>
      <c r="UWR19" s="188"/>
      <c r="UWS19" s="198"/>
      <c r="UWT19" s="178"/>
      <c r="UWU19" s="188"/>
      <c r="UWV19" s="188"/>
      <c r="UWW19" s="198"/>
      <c r="UWX19" s="178"/>
      <c r="UWY19" s="188"/>
      <c r="UWZ19" s="188"/>
      <c r="UXA19" s="198"/>
      <c r="UXB19" s="178"/>
      <c r="UXC19" s="188"/>
      <c r="UXD19" s="188"/>
      <c r="UXE19" s="198"/>
      <c r="UXF19" s="178"/>
      <c r="UXG19" s="188"/>
      <c r="UXH19" s="188"/>
      <c r="UXI19" s="198"/>
      <c r="UXJ19" s="178"/>
      <c r="UXK19" s="188"/>
      <c r="UXL19" s="188"/>
      <c r="UXM19" s="198"/>
      <c r="UXN19" s="178"/>
      <c r="UXO19" s="188"/>
      <c r="UXP19" s="188"/>
      <c r="UXQ19" s="198"/>
      <c r="UXR19" s="178"/>
      <c r="UXS19" s="188"/>
      <c r="UXT19" s="188"/>
      <c r="UXU19" s="198"/>
      <c r="UXV19" s="178"/>
      <c r="UXW19" s="188"/>
      <c r="UXX19" s="188"/>
      <c r="UXY19" s="198"/>
      <c r="UXZ19" s="178"/>
      <c r="UYA19" s="188"/>
      <c r="UYB19" s="188"/>
      <c r="UYC19" s="198"/>
      <c r="UYD19" s="178"/>
      <c r="UYE19" s="188"/>
      <c r="UYF19" s="188"/>
      <c r="UYG19" s="198"/>
      <c r="UYH19" s="178"/>
      <c r="UYI19" s="188"/>
      <c r="UYJ19" s="188"/>
      <c r="UYK19" s="198"/>
      <c r="UYL19" s="178"/>
      <c r="UYM19" s="188"/>
      <c r="UYN19" s="188"/>
      <c r="UYO19" s="198"/>
      <c r="UYP19" s="178"/>
      <c r="UYQ19" s="188"/>
      <c r="UYR19" s="188"/>
      <c r="UYS19" s="198"/>
      <c r="UYT19" s="178"/>
      <c r="UYU19" s="188"/>
      <c r="UYV19" s="188"/>
      <c r="UYW19" s="198"/>
      <c r="UYX19" s="178"/>
      <c r="UYY19" s="188"/>
      <c r="UYZ19" s="188"/>
      <c r="UZA19" s="198"/>
      <c r="UZB19" s="178"/>
      <c r="UZC19" s="188"/>
      <c r="UZD19" s="188"/>
      <c r="UZE19" s="198"/>
      <c r="UZF19" s="178"/>
      <c r="UZG19" s="188"/>
      <c r="UZH19" s="188"/>
      <c r="UZI19" s="198"/>
      <c r="UZJ19" s="178"/>
      <c r="UZK19" s="188"/>
      <c r="UZL19" s="188"/>
      <c r="UZM19" s="198"/>
      <c r="UZN19" s="178"/>
      <c r="UZO19" s="188"/>
      <c r="UZP19" s="188"/>
      <c r="UZQ19" s="198"/>
      <c r="UZR19" s="178"/>
      <c r="UZS19" s="188"/>
      <c r="UZT19" s="188"/>
      <c r="UZU19" s="198"/>
      <c r="UZV19" s="178"/>
      <c r="UZW19" s="188"/>
      <c r="UZX19" s="188"/>
      <c r="UZY19" s="198"/>
      <c r="UZZ19" s="178"/>
      <c r="VAA19" s="188"/>
      <c r="VAB19" s="188"/>
      <c r="VAC19" s="198"/>
      <c r="VAD19" s="178"/>
      <c r="VAE19" s="188"/>
      <c r="VAF19" s="188"/>
      <c r="VAG19" s="198"/>
      <c r="VAH19" s="178"/>
      <c r="VAI19" s="188"/>
      <c r="VAJ19" s="188"/>
      <c r="VAK19" s="198"/>
      <c r="VAL19" s="178"/>
      <c r="VAM19" s="188"/>
      <c r="VAN19" s="188"/>
      <c r="VAO19" s="198"/>
      <c r="VAP19" s="178"/>
      <c r="VAQ19" s="188"/>
      <c r="VAR19" s="188"/>
      <c r="VAS19" s="198"/>
      <c r="VAT19" s="178"/>
      <c r="VAU19" s="188"/>
      <c r="VAV19" s="188"/>
      <c r="VAW19" s="198"/>
      <c r="VAX19" s="178"/>
      <c r="VAY19" s="188"/>
      <c r="VAZ19" s="188"/>
      <c r="VBA19" s="198"/>
      <c r="VBB19" s="178"/>
      <c r="VBC19" s="188"/>
      <c r="VBD19" s="188"/>
      <c r="VBE19" s="198"/>
      <c r="VBF19" s="178"/>
      <c r="VBG19" s="188"/>
      <c r="VBH19" s="188"/>
      <c r="VBI19" s="198"/>
      <c r="VBJ19" s="178"/>
      <c r="VBK19" s="188"/>
      <c r="VBL19" s="188"/>
      <c r="VBM19" s="198"/>
      <c r="VBN19" s="178"/>
      <c r="VBO19" s="188"/>
      <c r="VBP19" s="188"/>
      <c r="VBQ19" s="198"/>
      <c r="VBR19" s="178"/>
      <c r="VBS19" s="188"/>
      <c r="VBT19" s="188"/>
      <c r="VBU19" s="198"/>
      <c r="VBV19" s="178"/>
      <c r="VBW19" s="188"/>
      <c r="VBX19" s="188"/>
      <c r="VBY19" s="198"/>
      <c r="VBZ19" s="178"/>
      <c r="VCA19" s="188"/>
      <c r="VCB19" s="188"/>
      <c r="VCC19" s="198"/>
      <c r="VCD19" s="178"/>
      <c r="VCE19" s="188"/>
      <c r="VCF19" s="188"/>
      <c r="VCG19" s="198"/>
      <c r="VCH19" s="178"/>
      <c r="VCI19" s="188"/>
      <c r="VCJ19" s="188"/>
      <c r="VCK19" s="198"/>
      <c r="VCL19" s="178"/>
      <c r="VCM19" s="188"/>
      <c r="VCN19" s="188"/>
      <c r="VCO19" s="198"/>
      <c r="VCP19" s="178"/>
      <c r="VCQ19" s="188"/>
      <c r="VCR19" s="188"/>
      <c r="VCS19" s="198"/>
      <c r="VCT19" s="178"/>
      <c r="VCU19" s="188"/>
      <c r="VCV19" s="188"/>
      <c r="VCW19" s="198"/>
      <c r="VCX19" s="178"/>
      <c r="VCY19" s="188"/>
      <c r="VCZ19" s="188"/>
      <c r="VDA19" s="198"/>
      <c r="VDB19" s="178"/>
      <c r="VDC19" s="188"/>
      <c r="VDD19" s="188"/>
      <c r="VDE19" s="198"/>
      <c r="VDF19" s="178"/>
      <c r="VDG19" s="188"/>
      <c r="VDH19" s="188"/>
      <c r="VDI19" s="198"/>
      <c r="VDJ19" s="178"/>
      <c r="VDK19" s="188"/>
      <c r="VDL19" s="188"/>
      <c r="VDM19" s="198"/>
      <c r="VDN19" s="178"/>
      <c r="VDO19" s="188"/>
      <c r="VDP19" s="188"/>
      <c r="VDQ19" s="198"/>
      <c r="VDR19" s="178"/>
      <c r="VDS19" s="188"/>
      <c r="VDT19" s="188"/>
      <c r="VDU19" s="198"/>
      <c r="VDV19" s="178"/>
      <c r="VDW19" s="188"/>
      <c r="VDX19" s="188"/>
      <c r="VDY19" s="198"/>
      <c r="VDZ19" s="178"/>
      <c r="VEA19" s="188"/>
      <c r="VEB19" s="188"/>
      <c r="VEC19" s="198"/>
      <c r="VED19" s="178"/>
      <c r="VEE19" s="188"/>
      <c r="VEF19" s="188"/>
      <c r="VEG19" s="198"/>
      <c r="VEH19" s="178"/>
      <c r="VEI19" s="188"/>
      <c r="VEJ19" s="188"/>
      <c r="VEK19" s="198"/>
      <c r="VEL19" s="178"/>
      <c r="VEM19" s="188"/>
      <c r="VEN19" s="188"/>
      <c r="VEO19" s="198"/>
      <c r="VEP19" s="178"/>
      <c r="VEQ19" s="188"/>
      <c r="VER19" s="188"/>
      <c r="VES19" s="198"/>
      <c r="VET19" s="178"/>
      <c r="VEU19" s="188"/>
      <c r="VEV19" s="188"/>
      <c r="VEW19" s="198"/>
      <c r="VEX19" s="178"/>
      <c r="VEY19" s="188"/>
      <c r="VEZ19" s="188"/>
      <c r="VFA19" s="198"/>
      <c r="VFB19" s="178"/>
      <c r="VFC19" s="188"/>
      <c r="VFD19" s="188"/>
      <c r="VFE19" s="198"/>
      <c r="VFF19" s="178"/>
      <c r="VFG19" s="188"/>
      <c r="VFH19" s="188"/>
      <c r="VFI19" s="198"/>
      <c r="VFJ19" s="178"/>
      <c r="VFK19" s="188"/>
      <c r="VFL19" s="188"/>
      <c r="VFM19" s="198"/>
      <c r="VFN19" s="178"/>
      <c r="VFO19" s="188"/>
      <c r="VFP19" s="188"/>
      <c r="VFQ19" s="198"/>
      <c r="VFR19" s="178"/>
      <c r="VFS19" s="188"/>
      <c r="VFT19" s="188"/>
      <c r="VFU19" s="198"/>
      <c r="VFV19" s="178"/>
      <c r="VFW19" s="188"/>
      <c r="VFX19" s="188"/>
      <c r="VFY19" s="198"/>
      <c r="VFZ19" s="178"/>
      <c r="VGA19" s="188"/>
      <c r="VGB19" s="188"/>
      <c r="VGC19" s="198"/>
      <c r="VGD19" s="178"/>
      <c r="VGE19" s="188"/>
      <c r="VGF19" s="188"/>
      <c r="VGG19" s="198"/>
      <c r="VGH19" s="178"/>
      <c r="VGI19" s="188"/>
      <c r="VGJ19" s="188"/>
      <c r="VGK19" s="198"/>
      <c r="VGL19" s="178"/>
      <c r="VGM19" s="188"/>
      <c r="VGN19" s="188"/>
      <c r="VGO19" s="198"/>
      <c r="VGP19" s="178"/>
      <c r="VGQ19" s="188"/>
      <c r="VGR19" s="188"/>
      <c r="VGS19" s="198"/>
      <c r="VGT19" s="178"/>
      <c r="VGU19" s="188"/>
      <c r="VGV19" s="188"/>
      <c r="VGW19" s="198"/>
      <c r="VGX19" s="178"/>
      <c r="VGY19" s="188"/>
      <c r="VGZ19" s="188"/>
      <c r="VHA19" s="198"/>
      <c r="VHB19" s="178"/>
      <c r="VHC19" s="188"/>
      <c r="VHD19" s="188"/>
      <c r="VHE19" s="198"/>
      <c r="VHF19" s="178"/>
      <c r="VHG19" s="188"/>
      <c r="VHH19" s="188"/>
      <c r="VHI19" s="198"/>
      <c r="VHJ19" s="178"/>
      <c r="VHK19" s="188"/>
      <c r="VHL19" s="188"/>
      <c r="VHM19" s="198"/>
      <c r="VHN19" s="178"/>
      <c r="VHO19" s="188"/>
      <c r="VHP19" s="188"/>
      <c r="VHQ19" s="198"/>
      <c r="VHR19" s="178"/>
      <c r="VHS19" s="188"/>
      <c r="VHT19" s="188"/>
      <c r="VHU19" s="198"/>
      <c r="VHV19" s="178"/>
      <c r="VHW19" s="188"/>
      <c r="VHX19" s="188"/>
      <c r="VHY19" s="198"/>
      <c r="VHZ19" s="178"/>
      <c r="VIA19" s="188"/>
      <c r="VIB19" s="188"/>
      <c r="VIC19" s="198"/>
      <c r="VID19" s="178"/>
      <c r="VIE19" s="188"/>
      <c r="VIF19" s="188"/>
      <c r="VIG19" s="198"/>
      <c r="VIH19" s="178"/>
      <c r="VII19" s="188"/>
      <c r="VIJ19" s="188"/>
      <c r="VIK19" s="198"/>
      <c r="VIL19" s="178"/>
      <c r="VIM19" s="188"/>
      <c r="VIN19" s="188"/>
      <c r="VIO19" s="198"/>
      <c r="VIP19" s="178"/>
      <c r="VIQ19" s="188"/>
      <c r="VIR19" s="188"/>
      <c r="VIS19" s="198"/>
      <c r="VIT19" s="178"/>
      <c r="VIU19" s="188"/>
      <c r="VIV19" s="188"/>
      <c r="VIW19" s="198"/>
      <c r="VIX19" s="178"/>
      <c r="VIY19" s="188"/>
      <c r="VIZ19" s="188"/>
      <c r="VJA19" s="198"/>
      <c r="VJB19" s="178"/>
      <c r="VJC19" s="188"/>
      <c r="VJD19" s="188"/>
      <c r="VJE19" s="198"/>
      <c r="VJF19" s="178"/>
      <c r="VJG19" s="188"/>
      <c r="VJH19" s="188"/>
      <c r="VJI19" s="198"/>
      <c r="VJJ19" s="178"/>
      <c r="VJK19" s="188"/>
      <c r="VJL19" s="188"/>
      <c r="VJM19" s="198"/>
      <c r="VJN19" s="178"/>
      <c r="VJO19" s="188"/>
      <c r="VJP19" s="188"/>
      <c r="VJQ19" s="198"/>
      <c r="VJR19" s="178"/>
      <c r="VJS19" s="188"/>
      <c r="VJT19" s="188"/>
      <c r="VJU19" s="198"/>
      <c r="VJV19" s="178"/>
      <c r="VJW19" s="188"/>
      <c r="VJX19" s="188"/>
      <c r="VJY19" s="198"/>
      <c r="VJZ19" s="178"/>
      <c r="VKA19" s="188"/>
      <c r="VKB19" s="188"/>
      <c r="VKC19" s="198"/>
      <c r="VKD19" s="178"/>
      <c r="VKE19" s="188"/>
      <c r="VKF19" s="188"/>
      <c r="VKG19" s="198"/>
      <c r="VKH19" s="178"/>
      <c r="VKI19" s="188"/>
      <c r="VKJ19" s="188"/>
      <c r="VKK19" s="198"/>
      <c r="VKL19" s="178"/>
      <c r="VKM19" s="188"/>
      <c r="VKN19" s="188"/>
      <c r="VKO19" s="198"/>
      <c r="VKP19" s="178"/>
      <c r="VKQ19" s="188"/>
      <c r="VKR19" s="188"/>
      <c r="VKS19" s="198"/>
      <c r="VKT19" s="178"/>
      <c r="VKU19" s="188"/>
      <c r="VKV19" s="188"/>
      <c r="VKW19" s="198"/>
      <c r="VKX19" s="178"/>
      <c r="VKY19" s="188"/>
      <c r="VKZ19" s="188"/>
      <c r="VLA19" s="198"/>
      <c r="VLB19" s="178"/>
      <c r="VLC19" s="188"/>
      <c r="VLD19" s="188"/>
      <c r="VLE19" s="198"/>
      <c r="VLF19" s="178"/>
      <c r="VLG19" s="188"/>
      <c r="VLH19" s="188"/>
      <c r="VLI19" s="198"/>
      <c r="VLJ19" s="178"/>
      <c r="VLK19" s="188"/>
      <c r="VLL19" s="188"/>
      <c r="VLM19" s="198"/>
      <c r="VLN19" s="178"/>
      <c r="VLO19" s="188"/>
      <c r="VLP19" s="188"/>
      <c r="VLQ19" s="198"/>
      <c r="VLR19" s="178"/>
      <c r="VLS19" s="188"/>
      <c r="VLT19" s="188"/>
      <c r="VLU19" s="198"/>
      <c r="VLV19" s="178"/>
      <c r="VLW19" s="188"/>
      <c r="VLX19" s="188"/>
      <c r="VLY19" s="198"/>
      <c r="VLZ19" s="178"/>
      <c r="VMA19" s="188"/>
      <c r="VMB19" s="188"/>
      <c r="VMC19" s="198"/>
      <c r="VMD19" s="178"/>
      <c r="VME19" s="188"/>
      <c r="VMF19" s="188"/>
      <c r="VMG19" s="198"/>
      <c r="VMH19" s="178"/>
      <c r="VMI19" s="188"/>
      <c r="VMJ19" s="188"/>
      <c r="VMK19" s="198"/>
      <c r="VML19" s="178"/>
      <c r="VMM19" s="188"/>
      <c r="VMN19" s="188"/>
      <c r="VMO19" s="198"/>
      <c r="VMP19" s="178"/>
      <c r="VMQ19" s="188"/>
      <c r="VMR19" s="188"/>
      <c r="VMS19" s="198"/>
      <c r="VMT19" s="178"/>
      <c r="VMU19" s="188"/>
      <c r="VMV19" s="188"/>
      <c r="VMW19" s="198"/>
      <c r="VMX19" s="178"/>
      <c r="VMY19" s="188"/>
      <c r="VMZ19" s="188"/>
      <c r="VNA19" s="198"/>
      <c r="VNB19" s="178"/>
      <c r="VNC19" s="188"/>
      <c r="VND19" s="188"/>
      <c r="VNE19" s="198"/>
      <c r="VNF19" s="178"/>
      <c r="VNG19" s="188"/>
      <c r="VNH19" s="188"/>
      <c r="VNI19" s="198"/>
      <c r="VNJ19" s="178"/>
      <c r="VNK19" s="188"/>
      <c r="VNL19" s="188"/>
      <c r="VNM19" s="198"/>
      <c r="VNN19" s="178"/>
      <c r="VNO19" s="188"/>
      <c r="VNP19" s="188"/>
      <c r="VNQ19" s="198"/>
      <c r="VNR19" s="178"/>
      <c r="VNS19" s="188"/>
      <c r="VNT19" s="188"/>
      <c r="VNU19" s="198"/>
      <c r="VNV19" s="178"/>
      <c r="VNW19" s="188"/>
      <c r="VNX19" s="188"/>
      <c r="VNY19" s="198"/>
      <c r="VNZ19" s="178"/>
      <c r="VOA19" s="188"/>
      <c r="VOB19" s="188"/>
      <c r="VOC19" s="198"/>
      <c r="VOD19" s="178"/>
      <c r="VOE19" s="188"/>
      <c r="VOF19" s="188"/>
      <c r="VOG19" s="198"/>
      <c r="VOH19" s="178"/>
      <c r="VOI19" s="188"/>
      <c r="VOJ19" s="188"/>
      <c r="VOK19" s="198"/>
      <c r="VOL19" s="178"/>
      <c r="VOM19" s="188"/>
      <c r="VON19" s="188"/>
      <c r="VOO19" s="198"/>
      <c r="VOP19" s="178"/>
      <c r="VOQ19" s="188"/>
      <c r="VOR19" s="188"/>
      <c r="VOS19" s="198"/>
      <c r="VOT19" s="178"/>
      <c r="VOU19" s="188"/>
      <c r="VOV19" s="188"/>
      <c r="VOW19" s="198"/>
      <c r="VOX19" s="178"/>
      <c r="VOY19" s="188"/>
      <c r="VOZ19" s="188"/>
      <c r="VPA19" s="198"/>
      <c r="VPB19" s="178"/>
      <c r="VPC19" s="188"/>
      <c r="VPD19" s="188"/>
      <c r="VPE19" s="198"/>
      <c r="VPF19" s="178"/>
      <c r="VPG19" s="188"/>
      <c r="VPH19" s="188"/>
      <c r="VPI19" s="198"/>
      <c r="VPJ19" s="178"/>
      <c r="VPK19" s="188"/>
      <c r="VPL19" s="188"/>
      <c r="VPM19" s="198"/>
      <c r="VPN19" s="178"/>
      <c r="VPO19" s="188"/>
      <c r="VPP19" s="188"/>
      <c r="VPQ19" s="198"/>
      <c r="VPR19" s="178"/>
      <c r="VPS19" s="188"/>
      <c r="VPT19" s="188"/>
      <c r="VPU19" s="198"/>
      <c r="VPV19" s="178"/>
      <c r="VPW19" s="188"/>
      <c r="VPX19" s="188"/>
      <c r="VPY19" s="198"/>
      <c r="VPZ19" s="178"/>
      <c r="VQA19" s="188"/>
      <c r="VQB19" s="188"/>
      <c r="VQC19" s="198"/>
      <c r="VQD19" s="178"/>
      <c r="VQE19" s="188"/>
      <c r="VQF19" s="188"/>
      <c r="VQG19" s="198"/>
      <c r="VQH19" s="178"/>
      <c r="VQI19" s="188"/>
      <c r="VQJ19" s="188"/>
      <c r="VQK19" s="198"/>
      <c r="VQL19" s="178"/>
      <c r="VQM19" s="188"/>
      <c r="VQN19" s="188"/>
      <c r="VQO19" s="198"/>
      <c r="VQP19" s="178"/>
      <c r="VQQ19" s="188"/>
      <c r="VQR19" s="188"/>
      <c r="VQS19" s="198"/>
      <c r="VQT19" s="178"/>
      <c r="VQU19" s="188"/>
      <c r="VQV19" s="188"/>
      <c r="VQW19" s="198"/>
      <c r="VQX19" s="178"/>
      <c r="VQY19" s="188"/>
      <c r="VQZ19" s="188"/>
      <c r="VRA19" s="198"/>
      <c r="VRB19" s="178"/>
      <c r="VRC19" s="188"/>
      <c r="VRD19" s="188"/>
      <c r="VRE19" s="198"/>
      <c r="VRF19" s="178"/>
      <c r="VRG19" s="188"/>
      <c r="VRH19" s="188"/>
      <c r="VRI19" s="198"/>
      <c r="VRJ19" s="178"/>
      <c r="VRK19" s="188"/>
      <c r="VRL19" s="188"/>
      <c r="VRM19" s="198"/>
      <c r="VRN19" s="178"/>
      <c r="VRO19" s="188"/>
      <c r="VRP19" s="188"/>
      <c r="VRQ19" s="198"/>
      <c r="VRR19" s="178"/>
      <c r="VRS19" s="188"/>
      <c r="VRT19" s="188"/>
      <c r="VRU19" s="198"/>
      <c r="VRV19" s="178"/>
      <c r="VRW19" s="188"/>
      <c r="VRX19" s="188"/>
      <c r="VRY19" s="198"/>
      <c r="VRZ19" s="178"/>
      <c r="VSA19" s="188"/>
      <c r="VSB19" s="188"/>
      <c r="VSC19" s="198"/>
      <c r="VSD19" s="178"/>
      <c r="VSE19" s="188"/>
      <c r="VSF19" s="188"/>
      <c r="VSG19" s="198"/>
      <c r="VSH19" s="178"/>
      <c r="VSI19" s="188"/>
      <c r="VSJ19" s="188"/>
      <c r="VSK19" s="198"/>
      <c r="VSL19" s="178"/>
      <c r="VSM19" s="188"/>
      <c r="VSN19" s="188"/>
      <c r="VSO19" s="198"/>
      <c r="VSP19" s="178"/>
      <c r="VSQ19" s="188"/>
      <c r="VSR19" s="188"/>
      <c r="VSS19" s="198"/>
      <c r="VST19" s="178"/>
      <c r="VSU19" s="188"/>
      <c r="VSV19" s="188"/>
      <c r="VSW19" s="198"/>
      <c r="VSX19" s="178"/>
      <c r="VSY19" s="188"/>
      <c r="VSZ19" s="188"/>
      <c r="VTA19" s="198"/>
      <c r="VTB19" s="178"/>
      <c r="VTC19" s="188"/>
      <c r="VTD19" s="188"/>
      <c r="VTE19" s="198"/>
      <c r="VTF19" s="178"/>
      <c r="VTG19" s="188"/>
      <c r="VTH19" s="188"/>
      <c r="VTI19" s="198"/>
      <c r="VTJ19" s="178"/>
      <c r="VTK19" s="188"/>
      <c r="VTL19" s="188"/>
      <c r="VTM19" s="198"/>
      <c r="VTN19" s="178"/>
      <c r="VTO19" s="188"/>
      <c r="VTP19" s="188"/>
      <c r="VTQ19" s="198"/>
      <c r="VTR19" s="178"/>
      <c r="VTS19" s="188"/>
      <c r="VTT19" s="188"/>
      <c r="VTU19" s="198"/>
      <c r="VTV19" s="178"/>
      <c r="VTW19" s="188"/>
      <c r="VTX19" s="188"/>
      <c r="VTY19" s="198"/>
      <c r="VTZ19" s="178"/>
      <c r="VUA19" s="188"/>
      <c r="VUB19" s="188"/>
      <c r="VUC19" s="198"/>
      <c r="VUD19" s="178"/>
      <c r="VUE19" s="188"/>
      <c r="VUF19" s="188"/>
      <c r="VUG19" s="198"/>
      <c r="VUH19" s="178"/>
      <c r="VUI19" s="188"/>
      <c r="VUJ19" s="188"/>
      <c r="VUK19" s="198"/>
      <c r="VUL19" s="178"/>
      <c r="VUM19" s="188"/>
      <c r="VUN19" s="188"/>
      <c r="VUO19" s="198"/>
      <c r="VUP19" s="178"/>
      <c r="VUQ19" s="188"/>
      <c r="VUR19" s="188"/>
      <c r="VUS19" s="198"/>
      <c r="VUT19" s="178"/>
      <c r="VUU19" s="188"/>
      <c r="VUV19" s="188"/>
      <c r="VUW19" s="198"/>
      <c r="VUX19" s="178"/>
      <c r="VUY19" s="188"/>
      <c r="VUZ19" s="188"/>
      <c r="VVA19" s="198"/>
      <c r="VVB19" s="178"/>
      <c r="VVC19" s="188"/>
      <c r="VVD19" s="188"/>
      <c r="VVE19" s="198"/>
      <c r="VVF19" s="178"/>
      <c r="VVG19" s="188"/>
      <c r="VVH19" s="188"/>
      <c r="VVI19" s="198"/>
      <c r="VVJ19" s="178"/>
      <c r="VVK19" s="188"/>
      <c r="VVL19" s="188"/>
      <c r="VVM19" s="198"/>
      <c r="VVN19" s="178"/>
      <c r="VVO19" s="188"/>
      <c r="VVP19" s="188"/>
      <c r="VVQ19" s="198"/>
      <c r="VVR19" s="178"/>
      <c r="VVS19" s="188"/>
      <c r="VVT19" s="188"/>
      <c r="VVU19" s="198"/>
      <c r="VVV19" s="178"/>
      <c r="VVW19" s="188"/>
      <c r="VVX19" s="188"/>
      <c r="VVY19" s="198"/>
      <c r="VVZ19" s="178"/>
      <c r="VWA19" s="188"/>
      <c r="VWB19" s="188"/>
      <c r="VWC19" s="198"/>
      <c r="VWD19" s="178"/>
      <c r="VWE19" s="188"/>
      <c r="VWF19" s="188"/>
      <c r="VWG19" s="198"/>
      <c r="VWH19" s="178"/>
      <c r="VWI19" s="188"/>
      <c r="VWJ19" s="188"/>
      <c r="VWK19" s="198"/>
      <c r="VWL19" s="178"/>
      <c r="VWM19" s="188"/>
      <c r="VWN19" s="188"/>
      <c r="VWO19" s="198"/>
      <c r="VWP19" s="178"/>
      <c r="VWQ19" s="188"/>
      <c r="VWR19" s="188"/>
      <c r="VWS19" s="198"/>
      <c r="VWT19" s="178"/>
      <c r="VWU19" s="188"/>
      <c r="VWV19" s="188"/>
      <c r="VWW19" s="198"/>
      <c r="VWX19" s="178"/>
      <c r="VWY19" s="188"/>
      <c r="VWZ19" s="188"/>
      <c r="VXA19" s="198"/>
      <c r="VXB19" s="178"/>
      <c r="VXC19" s="188"/>
      <c r="VXD19" s="188"/>
      <c r="VXE19" s="198"/>
      <c r="VXF19" s="178"/>
      <c r="VXG19" s="188"/>
      <c r="VXH19" s="188"/>
      <c r="VXI19" s="198"/>
      <c r="VXJ19" s="178"/>
      <c r="VXK19" s="188"/>
      <c r="VXL19" s="188"/>
      <c r="VXM19" s="198"/>
      <c r="VXN19" s="178"/>
      <c r="VXO19" s="188"/>
      <c r="VXP19" s="188"/>
      <c r="VXQ19" s="198"/>
      <c r="VXR19" s="178"/>
      <c r="VXS19" s="188"/>
      <c r="VXT19" s="188"/>
      <c r="VXU19" s="198"/>
      <c r="VXV19" s="178"/>
      <c r="VXW19" s="188"/>
      <c r="VXX19" s="188"/>
      <c r="VXY19" s="198"/>
      <c r="VXZ19" s="178"/>
      <c r="VYA19" s="188"/>
      <c r="VYB19" s="188"/>
      <c r="VYC19" s="198"/>
      <c r="VYD19" s="178"/>
      <c r="VYE19" s="188"/>
      <c r="VYF19" s="188"/>
      <c r="VYG19" s="198"/>
      <c r="VYH19" s="178"/>
      <c r="VYI19" s="188"/>
      <c r="VYJ19" s="188"/>
      <c r="VYK19" s="198"/>
      <c r="VYL19" s="178"/>
      <c r="VYM19" s="188"/>
      <c r="VYN19" s="188"/>
      <c r="VYO19" s="198"/>
      <c r="VYP19" s="178"/>
      <c r="VYQ19" s="188"/>
      <c r="VYR19" s="188"/>
      <c r="VYS19" s="198"/>
      <c r="VYT19" s="178"/>
      <c r="VYU19" s="188"/>
      <c r="VYV19" s="188"/>
      <c r="VYW19" s="198"/>
      <c r="VYX19" s="178"/>
      <c r="VYY19" s="188"/>
      <c r="VYZ19" s="188"/>
      <c r="VZA19" s="198"/>
      <c r="VZB19" s="178"/>
      <c r="VZC19" s="188"/>
      <c r="VZD19" s="188"/>
      <c r="VZE19" s="198"/>
      <c r="VZF19" s="178"/>
      <c r="VZG19" s="188"/>
      <c r="VZH19" s="188"/>
      <c r="VZI19" s="198"/>
      <c r="VZJ19" s="178"/>
      <c r="VZK19" s="188"/>
      <c r="VZL19" s="188"/>
      <c r="VZM19" s="198"/>
      <c r="VZN19" s="178"/>
      <c r="VZO19" s="188"/>
      <c r="VZP19" s="188"/>
      <c r="VZQ19" s="198"/>
      <c r="VZR19" s="178"/>
      <c r="VZS19" s="188"/>
      <c r="VZT19" s="188"/>
      <c r="VZU19" s="198"/>
      <c r="VZV19" s="178"/>
      <c r="VZW19" s="188"/>
      <c r="VZX19" s="188"/>
      <c r="VZY19" s="198"/>
      <c r="VZZ19" s="178"/>
      <c r="WAA19" s="188"/>
      <c r="WAB19" s="188"/>
      <c r="WAC19" s="198"/>
      <c r="WAD19" s="178"/>
      <c r="WAE19" s="188"/>
      <c r="WAF19" s="188"/>
      <c r="WAG19" s="198"/>
      <c r="WAH19" s="178"/>
      <c r="WAI19" s="188"/>
      <c r="WAJ19" s="188"/>
      <c r="WAK19" s="198"/>
      <c r="WAL19" s="178"/>
      <c r="WAM19" s="188"/>
      <c r="WAN19" s="188"/>
      <c r="WAO19" s="198"/>
      <c r="WAP19" s="178"/>
      <c r="WAQ19" s="188"/>
      <c r="WAR19" s="188"/>
      <c r="WAS19" s="198"/>
      <c r="WAT19" s="178"/>
      <c r="WAU19" s="188"/>
      <c r="WAV19" s="188"/>
      <c r="WAW19" s="198"/>
      <c r="WAX19" s="178"/>
      <c r="WAY19" s="188"/>
      <c r="WAZ19" s="188"/>
      <c r="WBA19" s="198"/>
      <c r="WBB19" s="178"/>
      <c r="WBC19" s="188"/>
      <c r="WBD19" s="188"/>
      <c r="WBE19" s="198"/>
      <c r="WBF19" s="178"/>
      <c r="WBG19" s="188"/>
      <c r="WBH19" s="188"/>
      <c r="WBI19" s="198"/>
      <c r="WBJ19" s="178"/>
      <c r="WBK19" s="188"/>
      <c r="WBL19" s="188"/>
      <c r="WBM19" s="198"/>
      <c r="WBN19" s="178"/>
      <c r="WBO19" s="188"/>
      <c r="WBP19" s="188"/>
      <c r="WBQ19" s="198"/>
      <c r="WBR19" s="178"/>
      <c r="WBS19" s="188"/>
      <c r="WBT19" s="188"/>
      <c r="WBU19" s="198"/>
      <c r="WBV19" s="178"/>
      <c r="WBW19" s="188"/>
      <c r="WBX19" s="188"/>
      <c r="WBY19" s="198"/>
      <c r="WBZ19" s="178"/>
      <c r="WCA19" s="188"/>
      <c r="WCB19" s="188"/>
      <c r="WCC19" s="198"/>
      <c r="WCD19" s="178"/>
      <c r="WCE19" s="188"/>
      <c r="WCF19" s="188"/>
      <c r="WCG19" s="198"/>
      <c r="WCH19" s="178"/>
      <c r="WCI19" s="188"/>
      <c r="WCJ19" s="188"/>
      <c r="WCK19" s="198"/>
      <c r="WCL19" s="178"/>
      <c r="WCM19" s="188"/>
      <c r="WCN19" s="188"/>
      <c r="WCO19" s="198"/>
      <c r="WCP19" s="178"/>
      <c r="WCQ19" s="188"/>
      <c r="WCR19" s="188"/>
      <c r="WCS19" s="198"/>
      <c r="WCT19" s="178"/>
      <c r="WCU19" s="188"/>
      <c r="WCV19" s="188"/>
      <c r="WCW19" s="198"/>
      <c r="WCX19" s="178"/>
      <c r="WCY19" s="188"/>
      <c r="WCZ19" s="188"/>
      <c r="WDA19" s="198"/>
      <c r="WDB19" s="178"/>
      <c r="WDC19" s="188"/>
      <c r="WDD19" s="188"/>
      <c r="WDE19" s="198"/>
      <c r="WDF19" s="178"/>
      <c r="WDG19" s="188"/>
      <c r="WDH19" s="188"/>
      <c r="WDI19" s="198"/>
      <c r="WDJ19" s="178"/>
      <c r="WDK19" s="188"/>
      <c r="WDL19" s="188"/>
      <c r="WDM19" s="198"/>
      <c r="WDN19" s="178"/>
      <c r="WDO19" s="188"/>
      <c r="WDP19" s="188"/>
      <c r="WDQ19" s="198"/>
      <c r="WDR19" s="178"/>
      <c r="WDS19" s="188"/>
      <c r="WDT19" s="188"/>
      <c r="WDU19" s="198"/>
      <c r="WDV19" s="178"/>
      <c r="WDW19" s="188"/>
      <c r="WDX19" s="188"/>
      <c r="WDY19" s="198"/>
      <c r="WDZ19" s="178"/>
      <c r="WEA19" s="188"/>
      <c r="WEB19" s="188"/>
      <c r="WEC19" s="198"/>
      <c r="WED19" s="178"/>
      <c r="WEE19" s="188"/>
      <c r="WEF19" s="188"/>
      <c r="WEG19" s="198"/>
      <c r="WEH19" s="178"/>
      <c r="WEI19" s="188"/>
      <c r="WEJ19" s="188"/>
      <c r="WEK19" s="198"/>
      <c r="WEL19" s="178"/>
      <c r="WEM19" s="188"/>
      <c r="WEN19" s="188"/>
      <c r="WEO19" s="198"/>
      <c r="WEP19" s="178"/>
      <c r="WEQ19" s="188"/>
      <c r="WER19" s="188"/>
      <c r="WES19" s="198"/>
      <c r="WET19" s="178"/>
      <c r="WEU19" s="188"/>
      <c r="WEV19" s="188"/>
      <c r="WEW19" s="198"/>
      <c r="WEX19" s="178"/>
      <c r="WEY19" s="188"/>
      <c r="WEZ19" s="188"/>
      <c r="WFA19" s="198"/>
      <c r="WFB19" s="178"/>
      <c r="WFC19" s="188"/>
      <c r="WFD19" s="188"/>
      <c r="WFE19" s="198"/>
      <c r="WFF19" s="178"/>
      <c r="WFG19" s="188"/>
      <c r="WFH19" s="188"/>
      <c r="WFI19" s="198"/>
      <c r="WFJ19" s="178"/>
      <c r="WFK19" s="188"/>
      <c r="WFL19" s="188"/>
      <c r="WFM19" s="198"/>
      <c r="WFN19" s="178"/>
      <c r="WFO19" s="188"/>
      <c r="WFP19" s="188"/>
      <c r="WFQ19" s="198"/>
      <c r="WFR19" s="178"/>
      <c r="WFS19" s="188"/>
      <c r="WFT19" s="188"/>
      <c r="WFU19" s="198"/>
      <c r="WFV19" s="178"/>
      <c r="WFW19" s="188"/>
      <c r="WFX19" s="188"/>
      <c r="WFY19" s="198"/>
      <c r="WFZ19" s="178"/>
      <c r="WGA19" s="188"/>
      <c r="WGB19" s="188"/>
      <c r="WGC19" s="198"/>
      <c r="WGD19" s="178"/>
      <c r="WGE19" s="188"/>
      <c r="WGF19" s="188"/>
      <c r="WGG19" s="198"/>
      <c r="WGH19" s="178"/>
      <c r="WGI19" s="188"/>
      <c r="WGJ19" s="188"/>
      <c r="WGK19" s="198"/>
      <c r="WGL19" s="178"/>
      <c r="WGM19" s="188"/>
      <c r="WGN19" s="188"/>
      <c r="WGO19" s="198"/>
      <c r="WGP19" s="178"/>
      <c r="WGQ19" s="188"/>
      <c r="WGR19" s="188"/>
      <c r="WGS19" s="198"/>
      <c r="WGT19" s="178"/>
      <c r="WGU19" s="188"/>
      <c r="WGV19" s="188"/>
      <c r="WGW19" s="198"/>
      <c r="WGX19" s="178"/>
      <c r="WGY19" s="188"/>
      <c r="WGZ19" s="188"/>
      <c r="WHA19" s="198"/>
      <c r="WHB19" s="178"/>
      <c r="WHC19" s="188"/>
      <c r="WHD19" s="188"/>
      <c r="WHE19" s="198"/>
      <c r="WHF19" s="178"/>
      <c r="WHG19" s="188"/>
      <c r="WHH19" s="188"/>
      <c r="WHI19" s="198"/>
      <c r="WHJ19" s="178"/>
      <c r="WHK19" s="188"/>
      <c r="WHL19" s="188"/>
      <c r="WHM19" s="198"/>
      <c r="WHN19" s="178"/>
      <c r="WHO19" s="188"/>
      <c r="WHP19" s="188"/>
      <c r="WHQ19" s="198"/>
      <c r="WHR19" s="178"/>
      <c r="WHS19" s="188"/>
      <c r="WHT19" s="188"/>
      <c r="WHU19" s="198"/>
      <c r="WHV19" s="178"/>
      <c r="WHW19" s="188"/>
      <c r="WHX19" s="188"/>
      <c r="WHY19" s="198"/>
      <c r="WHZ19" s="178"/>
      <c r="WIA19" s="188"/>
      <c r="WIB19" s="188"/>
      <c r="WIC19" s="198"/>
      <c r="WID19" s="178"/>
      <c r="WIE19" s="188"/>
      <c r="WIF19" s="188"/>
      <c r="WIG19" s="198"/>
      <c r="WIH19" s="178"/>
      <c r="WII19" s="188"/>
      <c r="WIJ19" s="188"/>
      <c r="WIK19" s="198"/>
      <c r="WIL19" s="178"/>
      <c r="WIM19" s="188"/>
      <c r="WIN19" s="188"/>
      <c r="WIO19" s="198"/>
      <c r="WIP19" s="178"/>
      <c r="WIQ19" s="188"/>
      <c r="WIR19" s="188"/>
      <c r="WIS19" s="198"/>
      <c r="WIT19" s="178"/>
      <c r="WIU19" s="188"/>
      <c r="WIV19" s="188"/>
      <c r="WIW19" s="198"/>
      <c r="WIX19" s="178"/>
      <c r="WIY19" s="188"/>
      <c r="WIZ19" s="188"/>
      <c r="WJA19" s="198"/>
      <c r="WJB19" s="178"/>
      <c r="WJC19" s="188"/>
      <c r="WJD19" s="188"/>
      <c r="WJE19" s="198"/>
      <c r="WJF19" s="178"/>
      <c r="WJG19" s="188"/>
      <c r="WJH19" s="188"/>
      <c r="WJI19" s="198"/>
      <c r="WJJ19" s="178"/>
      <c r="WJK19" s="188"/>
      <c r="WJL19" s="188"/>
      <c r="WJM19" s="198"/>
      <c r="WJN19" s="178"/>
      <c r="WJO19" s="188"/>
      <c r="WJP19" s="188"/>
      <c r="WJQ19" s="198"/>
      <c r="WJR19" s="178"/>
      <c r="WJS19" s="188"/>
      <c r="WJT19" s="188"/>
      <c r="WJU19" s="198"/>
      <c r="WJV19" s="178"/>
      <c r="WJW19" s="188"/>
      <c r="WJX19" s="188"/>
      <c r="WJY19" s="198"/>
      <c r="WJZ19" s="178"/>
      <c r="WKA19" s="188"/>
      <c r="WKB19" s="188"/>
      <c r="WKC19" s="198"/>
      <c r="WKD19" s="178"/>
      <c r="WKE19" s="188"/>
      <c r="WKF19" s="188"/>
      <c r="WKG19" s="198"/>
      <c r="WKH19" s="178"/>
      <c r="WKI19" s="188"/>
      <c r="WKJ19" s="188"/>
      <c r="WKK19" s="198"/>
      <c r="WKL19" s="178"/>
      <c r="WKM19" s="188"/>
      <c r="WKN19" s="188"/>
      <c r="WKO19" s="198"/>
      <c r="WKP19" s="178"/>
      <c r="WKQ19" s="188"/>
      <c r="WKR19" s="188"/>
      <c r="WKS19" s="198"/>
      <c r="WKT19" s="178"/>
      <c r="WKU19" s="188"/>
      <c r="WKV19" s="188"/>
      <c r="WKW19" s="198"/>
      <c r="WKX19" s="178"/>
      <c r="WKY19" s="188"/>
      <c r="WKZ19" s="188"/>
      <c r="WLA19" s="198"/>
      <c r="WLB19" s="178"/>
      <c r="WLC19" s="188"/>
      <c r="WLD19" s="188"/>
      <c r="WLE19" s="198"/>
      <c r="WLF19" s="178"/>
      <c r="WLG19" s="188"/>
      <c r="WLH19" s="188"/>
      <c r="WLI19" s="198"/>
      <c r="WLJ19" s="178"/>
      <c r="WLK19" s="188"/>
      <c r="WLL19" s="188"/>
      <c r="WLM19" s="198"/>
      <c r="WLN19" s="178"/>
      <c r="WLO19" s="188"/>
      <c r="WLP19" s="188"/>
      <c r="WLQ19" s="198"/>
      <c r="WLR19" s="178"/>
      <c r="WLS19" s="188"/>
      <c r="WLT19" s="188"/>
      <c r="WLU19" s="198"/>
      <c r="WLV19" s="178"/>
      <c r="WLW19" s="188"/>
      <c r="WLX19" s="188"/>
      <c r="WLY19" s="198"/>
      <c r="WLZ19" s="178"/>
      <c r="WMA19" s="188"/>
      <c r="WMB19" s="188"/>
      <c r="WMC19" s="198"/>
      <c r="WMD19" s="178"/>
      <c r="WME19" s="188"/>
      <c r="WMF19" s="188"/>
      <c r="WMG19" s="198"/>
      <c r="WMH19" s="178"/>
      <c r="WMI19" s="188"/>
      <c r="WMJ19" s="188"/>
      <c r="WMK19" s="198"/>
      <c r="WML19" s="178"/>
      <c r="WMM19" s="188"/>
      <c r="WMN19" s="188"/>
      <c r="WMO19" s="198"/>
      <c r="WMP19" s="178"/>
      <c r="WMQ19" s="188"/>
      <c r="WMR19" s="188"/>
      <c r="WMS19" s="198"/>
      <c r="WMT19" s="178"/>
      <c r="WMU19" s="188"/>
      <c r="WMV19" s="188"/>
      <c r="WMW19" s="198"/>
      <c r="WMX19" s="178"/>
      <c r="WMY19" s="188"/>
      <c r="WMZ19" s="188"/>
      <c r="WNA19" s="198"/>
      <c r="WNB19" s="178"/>
      <c r="WNC19" s="188"/>
      <c r="WND19" s="188"/>
      <c r="WNE19" s="198"/>
      <c r="WNF19" s="178"/>
      <c r="WNG19" s="188"/>
      <c r="WNH19" s="188"/>
      <c r="WNI19" s="198"/>
      <c r="WNJ19" s="178"/>
      <c r="WNK19" s="188"/>
      <c r="WNL19" s="188"/>
      <c r="WNM19" s="198"/>
      <c r="WNN19" s="178"/>
      <c r="WNO19" s="188"/>
      <c r="WNP19" s="188"/>
      <c r="WNQ19" s="198"/>
      <c r="WNR19" s="178"/>
      <c r="WNS19" s="188"/>
      <c r="WNT19" s="188"/>
      <c r="WNU19" s="198"/>
      <c r="WNV19" s="178"/>
      <c r="WNW19" s="188"/>
      <c r="WNX19" s="188"/>
      <c r="WNY19" s="198"/>
      <c r="WNZ19" s="178"/>
      <c r="WOA19" s="188"/>
      <c r="WOB19" s="188"/>
      <c r="WOC19" s="198"/>
      <c r="WOD19" s="178"/>
      <c r="WOE19" s="188"/>
      <c r="WOF19" s="188"/>
      <c r="WOG19" s="198"/>
      <c r="WOH19" s="178"/>
      <c r="WOI19" s="188"/>
      <c r="WOJ19" s="188"/>
      <c r="WOK19" s="198"/>
      <c r="WOL19" s="178"/>
      <c r="WOM19" s="188"/>
      <c r="WON19" s="188"/>
      <c r="WOO19" s="198"/>
      <c r="WOP19" s="178"/>
      <c r="WOQ19" s="188"/>
      <c r="WOR19" s="188"/>
      <c r="WOS19" s="198"/>
      <c r="WOT19" s="178"/>
      <c r="WOU19" s="188"/>
      <c r="WOV19" s="188"/>
      <c r="WOW19" s="198"/>
      <c r="WOX19" s="178"/>
      <c r="WOY19" s="188"/>
      <c r="WOZ19" s="188"/>
      <c r="WPA19" s="198"/>
      <c r="WPB19" s="178"/>
      <c r="WPC19" s="188"/>
      <c r="WPD19" s="188"/>
      <c r="WPE19" s="198"/>
      <c r="WPF19" s="178"/>
      <c r="WPG19" s="188"/>
      <c r="WPH19" s="188"/>
      <c r="WPI19" s="198"/>
      <c r="WPJ19" s="178"/>
      <c r="WPK19" s="188"/>
      <c r="WPL19" s="188"/>
      <c r="WPM19" s="198"/>
      <c r="WPN19" s="178"/>
      <c r="WPO19" s="188"/>
      <c r="WPP19" s="188"/>
      <c r="WPQ19" s="198"/>
      <c r="WPR19" s="178"/>
      <c r="WPS19" s="188"/>
      <c r="WPT19" s="188"/>
      <c r="WPU19" s="198"/>
      <c r="WPV19" s="178"/>
      <c r="WPW19" s="188"/>
      <c r="WPX19" s="188"/>
      <c r="WPY19" s="198"/>
      <c r="WPZ19" s="178"/>
      <c r="WQA19" s="188"/>
      <c r="WQB19" s="188"/>
      <c r="WQC19" s="198"/>
      <c r="WQD19" s="178"/>
      <c r="WQE19" s="188"/>
      <c r="WQF19" s="188"/>
      <c r="WQG19" s="198"/>
      <c r="WQH19" s="178"/>
      <c r="WQI19" s="188"/>
      <c r="WQJ19" s="188"/>
      <c r="WQK19" s="198"/>
      <c r="WQL19" s="178"/>
      <c r="WQM19" s="188"/>
      <c r="WQN19" s="188"/>
      <c r="WQO19" s="198"/>
      <c r="WQP19" s="178"/>
      <c r="WQQ19" s="188"/>
      <c r="WQR19" s="188"/>
      <c r="WQS19" s="198"/>
      <c r="WQT19" s="178"/>
      <c r="WQU19" s="188"/>
      <c r="WQV19" s="188"/>
      <c r="WQW19" s="198"/>
      <c r="WQX19" s="178"/>
      <c r="WQY19" s="188"/>
      <c r="WQZ19" s="188"/>
      <c r="WRA19" s="198"/>
      <c r="WRB19" s="178"/>
      <c r="WRC19" s="188"/>
      <c r="WRD19" s="188"/>
      <c r="WRE19" s="198"/>
      <c r="WRF19" s="178"/>
      <c r="WRG19" s="188"/>
      <c r="WRH19" s="188"/>
      <c r="WRI19" s="198"/>
      <c r="WRJ19" s="178"/>
      <c r="WRK19" s="188"/>
      <c r="WRL19" s="188"/>
      <c r="WRM19" s="198"/>
      <c r="WRN19" s="178"/>
      <c r="WRO19" s="188"/>
      <c r="WRP19" s="188"/>
      <c r="WRQ19" s="198"/>
      <c r="WRR19" s="178"/>
      <c r="WRS19" s="188"/>
      <c r="WRT19" s="188"/>
      <c r="WRU19" s="198"/>
      <c r="WRV19" s="178"/>
      <c r="WRW19" s="188"/>
      <c r="WRX19" s="188"/>
      <c r="WRY19" s="198"/>
      <c r="WRZ19" s="178"/>
      <c r="WSA19" s="188"/>
      <c r="WSB19" s="188"/>
      <c r="WSC19" s="198"/>
      <c r="WSD19" s="178"/>
      <c r="WSE19" s="188"/>
      <c r="WSF19" s="188"/>
      <c r="WSG19" s="198"/>
      <c r="WSH19" s="178"/>
      <c r="WSI19" s="188"/>
      <c r="WSJ19" s="188"/>
      <c r="WSK19" s="198"/>
      <c r="WSL19" s="178"/>
      <c r="WSM19" s="188"/>
      <c r="WSN19" s="188"/>
      <c r="WSO19" s="198"/>
      <c r="WSP19" s="178"/>
      <c r="WSQ19" s="188"/>
      <c r="WSR19" s="188"/>
      <c r="WSS19" s="198"/>
      <c r="WST19" s="178"/>
      <c r="WSU19" s="188"/>
      <c r="WSV19" s="188"/>
      <c r="WSW19" s="198"/>
      <c r="WSX19" s="178"/>
      <c r="WSY19" s="188"/>
      <c r="WSZ19" s="188"/>
      <c r="WTA19" s="198"/>
      <c r="WTB19" s="178"/>
      <c r="WTC19" s="188"/>
      <c r="WTD19" s="188"/>
      <c r="WTE19" s="198"/>
      <c r="WTF19" s="178"/>
      <c r="WTG19" s="188"/>
      <c r="WTH19" s="188"/>
      <c r="WTI19" s="198"/>
      <c r="WTJ19" s="178"/>
      <c r="WTK19" s="188"/>
      <c r="WTL19" s="188"/>
      <c r="WTM19" s="198"/>
      <c r="WTN19" s="178"/>
      <c r="WTO19" s="188"/>
      <c r="WTP19" s="188"/>
      <c r="WTQ19" s="198"/>
      <c r="WTR19" s="178"/>
      <c r="WTS19" s="188"/>
      <c r="WTT19" s="188"/>
      <c r="WTU19" s="198"/>
      <c r="WTV19" s="178"/>
      <c r="WTW19" s="188"/>
      <c r="WTX19" s="188"/>
      <c r="WTY19" s="198"/>
      <c r="WTZ19" s="178"/>
      <c r="WUA19" s="188"/>
      <c r="WUB19" s="188"/>
      <c r="WUC19" s="198"/>
      <c r="WUD19" s="178"/>
      <c r="WUE19" s="188"/>
      <c r="WUF19" s="188"/>
      <c r="WUG19" s="198"/>
      <c r="WUH19" s="178"/>
      <c r="WUI19" s="188"/>
      <c r="WUJ19" s="188"/>
      <c r="WUK19" s="198"/>
      <c r="WUL19" s="178"/>
      <c r="WUM19" s="188"/>
      <c r="WUN19" s="188"/>
      <c r="WUO19" s="198"/>
      <c r="WUP19" s="178"/>
      <c r="WUQ19" s="188"/>
      <c r="WUR19" s="188"/>
      <c r="WUS19" s="198"/>
      <c r="WUT19" s="178"/>
      <c r="WUU19" s="188"/>
      <c r="WUV19" s="188"/>
      <c r="WUW19" s="198"/>
      <c r="WUX19" s="178"/>
      <c r="WUY19" s="188"/>
      <c r="WUZ19" s="188"/>
      <c r="WVA19" s="198"/>
      <c r="WVB19" s="178"/>
      <c r="WVC19" s="188"/>
      <c r="WVD19" s="188"/>
      <c r="WVE19" s="198"/>
      <c r="WVF19" s="178"/>
      <c r="WVG19" s="188"/>
      <c r="WVH19" s="188"/>
      <c r="WVI19" s="198"/>
      <c r="WVJ19" s="178"/>
      <c r="WVK19" s="188"/>
      <c r="WVL19" s="188"/>
      <c r="WVM19" s="198"/>
      <c r="WVN19" s="178"/>
      <c r="WVO19" s="188"/>
      <c r="WVP19" s="188"/>
      <c r="WVQ19" s="198"/>
      <c r="WVR19" s="178"/>
      <c r="WVS19" s="188"/>
      <c r="WVT19" s="188"/>
      <c r="WVU19" s="198"/>
      <c r="WVV19" s="178"/>
      <c r="WVW19" s="188"/>
      <c r="WVX19" s="188"/>
      <c r="WVY19" s="198"/>
      <c r="WVZ19" s="178"/>
      <c r="WWA19" s="188"/>
      <c r="WWB19" s="188"/>
      <c r="WWC19" s="198"/>
      <c r="WWD19" s="178"/>
      <c r="WWE19" s="188"/>
      <c r="WWF19" s="188"/>
      <c r="WWG19" s="198"/>
      <c r="WWH19" s="178"/>
      <c r="WWI19" s="188"/>
      <c r="WWJ19" s="188"/>
      <c r="WWK19" s="198"/>
      <c r="WWL19" s="178"/>
      <c r="WWM19" s="188"/>
      <c r="WWN19" s="188"/>
      <c r="WWO19" s="198"/>
      <c r="WWP19" s="178"/>
      <c r="WWQ19" s="188"/>
      <c r="WWR19" s="188"/>
      <c r="WWS19" s="198"/>
      <c r="WWT19" s="178"/>
      <c r="WWU19" s="188"/>
      <c r="WWV19" s="188"/>
      <c r="WWW19" s="198"/>
      <c r="WWX19" s="178"/>
      <c r="WWY19" s="188"/>
      <c r="WWZ19" s="188"/>
      <c r="WXA19" s="198"/>
      <c r="WXB19" s="178"/>
      <c r="WXC19" s="188"/>
      <c r="WXD19" s="188"/>
      <c r="WXE19" s="198"/>
      <c r="WXF19" s="178"/>
      <c r="WXG19" s="188"/>
      <c r="WXH19" s="188"/>
      <c r="WXI19" s="198"/>
      <c r="WXJ19" s="178"/>
      <c r="WXK19" s="188"/>
      <c r="WXL19" s="188"/>
      <c r="WXM19" s="198"/>
      <c r="WXN19" s="178"/>
      <c r="WXO19" s="188"/>
      <c r="WXP19" s="188"/>
      <c r="WXQ19" s="198"/>
      <c r="WXR19" s="178"/>
      <c r="WXS19" s="188"/>
      <c r="WXT19" s="188"/>
      <c r="WXU19" s="198"/>
      <c r="WXV19" s="178"/>
      <c r="WXW19" s="188"/>
      <c r="WXX19" s="188"/>
      <c r="WXY19" s="198"/>
      <c r="WXZ19" s="178"/>
      <c r="WYA19" s="188"/>
      <c r="WYB19" s="188"/>
      <c r="WYC19" s="198"/>
      <c r="WYD19" s="178"/>
      <c r="WYE19" s="188"/>
      <c r="WYF19" s="188"/>
      <c r="WYG19" s="198"/>
      <c r="WYH19" s="178"/>
      <c r="WYI19" s="188"/>
      <c r="WYJ19" s="188"/>
      <c r="WYK19" s="198"/>
      <c r="WYL19" s="178"/>
      <c r="WYM19" s="188"/>
      <c r="WYN19" s="188"/>
      <c r="WYO19" s="198"/>
      <c r="WYP19" s="178"/>
      <c r="WYQ19" s="188"/>
      <c r="WYR19" s="188"/>
      <c r="WYS19" s="198"/>
      <c r="WYT19" s="178"/>
      <c r="WYU19" s="188"/>
      <c r="WYV19" s="188"/>
      <c r="WYW19" s="198"/>
      <c r="WYX19" s="178"/>
      <c r="WYY19" s="188"/>
      <c r="WYZ19" s="188"/>
      <c r="WZA19" s="198"/>
      <c r="WZB19" s="178"/>
      <c r="WZC19" s="188"/>
      <c r="WZD19" s="188"/>
      <c r="WZE19" s="198"/>
      <c r="WZF19" s="178"/>
      <c r="WZG19" s="188"/>
      <c r="WZH19" s="188"/>
      <c r="WZI19" s="198"/>
      <c r="WZJ19" s="178"/>
      <c r="WZK19" s="188"/>
      <c r="WZL19" s="188"/>
      <c r="WZM19" s="198"/>
      <c r="WZN19" s="178"/>
      <c r="WZO19" s="188"/>
      <c r="WZP19" s="188"/>
      <c r="WZQ19" s="198"/>
      <c r="WZR19" s="178"/>
      <c r="WZS19" s="188"/>
      <c r="WZT19" s="188"/>
      <c r="WZU19" s="198"/>
      <c r="WZV19" s="178"/>
      <c r="WZW19" s="188"/>
      <c r="WZX19" s="188"/>
      <c r="WZY19" s="198"/>
      <c r="WZZ19" s="178"/>
      <c r="XAA19" s="188"/>
      <c r="XAB19" s="188"/>
      <c r="XAC19" s="198"/>
      <c r="XAD19" s="178"/>
      <c r="XAE19" s="188"/>
      <c r="XAF19" s="188"/>
      <c r="XAG19" s="198"/>
      <c r="XAH19" s="178"/>
      <c r="XAI19" s="188"/>
      <c r="XAJ19" s="188"/>
      <c r="XAK19" s="198"/>
      <c r="XAL19" s="178"/>
      <c r="XAM19" s="188"/>
      <c r="XAN19" s="188"/>
      <c r="XAO19" s="198"/>
      <c r="XAP19" s="178"/>
      <c r="XAQ19" s="188"/>
      <c r="XAR19" s="188"/>
      <c r="XAS19" s="198"/>
      <c r="XAT19" s="178"/>
      <c r="XAU19" s="188"/>
      <c r="XAV19" s="188"/>
      <c r="XAW19" s="198"/>
      <c r="XAX19" s="178"/>
      <c r="XAY19" s="188"/>
      <c r="XAZ19" s="188"/>
      <c r="XBA19" s="198"/>
      <c r="XBB19" s="178"/>
      <c r="XBC19" s="188"/>
      <c r="XBD19" s="188"/>
      <c r="XBE19" s="198"/>
      <c r="XBF19" s="178"/>
      <c r="XBG19" s="188"/>
      <c r="XBH19" s="188"/>
      <c r="XBI19" s="198"/>
      <c r="XBJ19" s="178"/>
      <c r="XBK19" s="188"/>
      <c r="XBL19" s="188"/>
      <c r="XBM19" s="198"/>
      <c r="XBN19" s="178"/>
      <c r="XBO19" s="188"/>
      <c r="XBP19" s="188"/>
      <c r="XBQ19" s="198"/>
      <c r="XBR19" s="178"/>
      <c r="XBS19" s="188"/>
      <c r="XBT19" s="188"/>
      <c r="XBU19" s="198"/>
      <c r="XBV19" s="178"/>
      <c r="XBW19" s="188"/>
      <c r="XBX19" s="188"/>
      <c r="XBY19" s="198"/>
      <c r="XBZ19" s="178"/>
      <c r="XCA19" s="188"/>
      <c r="XCB19" s="188"/>
      <c r="XCC19" s="198"/>
      <c r="XCD19" s="178"/>
      <c r="XCE19" s="188"/>
      <c r="XCF19" s="188"/>
      <c r="XCG19" s="198"/>
      <c r="XCH19" s="178"/>
      <c r="XCI19" s="188"/>
      <c r="XCJ19" s="188"/>
      <c r="XCK19" s="198"/>
      <c r="XCL19" s="178"/>
      <c r="XCM19" s="188"/>
      <c r="XCN19" s="188"/>
      <c r="XCO19" s="198"/>
      <c r="XCP19" s="178"/>
      <c r="XCQ19" s="188"/>
      <c r="XCR19" s="188"/>
      <c r="XCS19" s="198"/>
      <c r="XCT19" s="178"/>
      <c r="XCU19" s="188"/>
      <c r="XCV19" s="188"/>
      <c r="XCW19" s="198"/>
      <c r="XCX19" s="178"/>
      <c r="XCY19" s="188"/>
      <c r="XCZ19" s="188"/>
      <c r="XDA19" s="198"/>
      <c r="XDB19" s="178"/>
      <c r="XDC19" s="188"/>
      <c r="XDD19" s="188"/>
      <c r="XDE19" s="198"/>
      <c r="XDF19" s="178"/>
      <c r="XDG19" s="188"/>
      <c r="XDH19" s="188"/>
      <c r="XDI19" s="198"/>
      <c r="XDJ19" s="178"/>
      <c r="XDK19" s="188"/>
      <c r="XDL19" s="188"/>
      <c r="XDM19" s="198"/>
      <c r="XDN19" s="178"/>
      <c r="XDO19" s="188"/>
      <c r="XDP19" s="188"/>
      <c r="XDQ19" s="198"/>
      <c r="XDR19" s="178"/>
      <c r="XDS19" s="188"/>
      <c r="XDT19" s="188"/>
      <c r="XDU19" s="198"/>
      <c r="XDV19" s="178"/>
      <c r="XDW19" s="188"/>
      <c r="XDX19" s="188"/>
      <c r="XDY19" s="198"/>
      <c r="XDZ19" s="178"/>
      <c r="XEA19" s="188"/>
      <c r="XEB19" s="188"/>
      <c r="XEC19" s="198"/>
      <c r="XED19" s="178"/>
      <c r="XEE19" s="188"/>
      <c r="XEF19" s="188"/>
      <c r="XEG19" s="198"/>
      <c r="XEH19" s="178"/>
      <c r="XEI19" s="188"/>
      <c r="XEJ19" s="188"/>
      <c r="XEK19" s="198"/>
      <c r="XEL19" s="178"/>
      <c r="XEM19" s="188"/>
      <c r="XEN19" s="188"/>
      <c r="XEO19" s="198"/>
      <c r="XEP19" s="178"/>
      <c r="XEQ19" s="188"/>
      <c r="XER19" s="188"/>
      <c r="XES19" s="198"/>
      <c r="XET19" s="178"/>
      <c r="XEU19" s="188"/>
      <c r="XEV19" s="188"/>
      <c r="XEW19" s="198"/>
      <c r="XEX19" s="178"/>
      <c r="XEY19" s="188"/>
      <c r="XEZ19" s="188"/>
      <c r="XFA19" s="198"/>
      <c r="XFB19" s="178"/>
      <c r="XFC19" s="188"/>
      <c r="XFD19" s="188"/>
    </row>
    <row r="20" spans="1:16384">
      <c r="A20" s="34">
        <v>11300</v>
      </c>
      <c r="B20" s="35" t="s">
        <v>11</v>
      </c>
      <c r="C20" s="40">
        <v>4.8168999999999998E-3</v>
      </c>
      <c r="D20" s="40">
        <v>5.2521E-3</v>
      </c>
      <c r="E20" s="36">
        <v>38219408.852899998</v>
      </c>
      <c r="F20" s="36"/>
      <c r="G20" s="37">
        <v>828526.06759999995</v>
      </c>
      <c r="H20" s="37">
        <v>18222703.601300001</v>
      </c>
      <c r="I20" s="37">
        <v>6038090.1217999998</v>
      </c>
      <c r="J20" s="36">
        <v>0</v>
      </c>
      <c r="K20" s="36"/>
      <c r="L20" s="37">
        <v>1250356.4512999998</v>
      </c>
      <c r="M20" s="37">
        <v>13050321.1982</v>
      </c>
      <c r="N20" s="37">
        <v>0</v>
      </c>
      <c r="O20" s="36">
        <v>7414045.1729957359</v>
      </c>
      <c r="P20" s="36"/>
      <c r="Q20" s="37">
        <v>10299746.058799999</v>
      </c>
      <c r="R20" s="38">
        <v>-3074977.307308198</v>
      </c>
      <c r="S20" s="38">
        <v>7224768.7514918009</v>
      </c>
    </row>
    <row r="21" spans="1:16384">
      <c r="A21" s="34">
        <v>11310</v>
      </c>
      <c r="B21" s="35" t="s">
        <v>12</v>
      </c>
      <c r="C21" s="40">
        <v>5.2360000000000004E-4</v>
      </c>
      <c r="D21" s="40">
        <v>5.0109999999999998E-4</v>
      </c>
      <c r="E21" s="36">
        <v>4154473.3076000004</v>
      </c>
      <c r="F21" s="36"/>
      <c r="G21" s="37">
        <v>90061.294400000013</v>
      </c>
      <c r="H21" s="37">
        <v>1980819.1172000002</v>
      </c>
      <c r="I21" s="37">
        <v>656344.11920000007</v>
      </c>
      <c r="J21" s="36">
        <v>199440.49846396447</v>
      </c>
      <c r="K21" s="36"/>
      <c r="L21" s="37">
        <v>135914.5172</v>
      </c>
      <c r="M21" s="37">
        <v>1418577.9608</v>
      </c>
      <c r="N21" s="37">
        <v>0</v>
      </c>
      <c r="O21" s="36">
        <v>0</v>
      </c>
      <c r="P21" s="36"/>
      <c r="Q21" s="37">
        <v>1119588.7472000001</v>
      </c>
      <c r="R21" s="38">
        <v>78530.060162392954</v>
      </c>
      <c r="S21" s="38">
        <v>1198118.807362393</v>
      </c>
    </row>
    <row r="22" spans="1:16384">
      <c r="A22" s="34">
        <v>11600</v>
      </c>
      <c r="B22" s="35" t="s">
        <v>13</v>
      </c>
      <c r="C22" s="40">
        <v>2.1459000000000001E-3</v>
      </c>
      <c r="D22" s="40">
        <v>2.1102E-3</v>
      </c>
      <c r="E22" s="36">
        <v>17026516.9419</v>
      </c>
      <c r="F22" s="36"/>
      <c r="G22" s="37">
        <v>369103.3836</v>
      </c>
      <c r="H22" s="37">
        <v>8118104.9342999998</v>
      </c>
      <c r="I22" s="37">
        <v>2689932.8598000002</v>
      </c>
      <c r="J22" s="36">
        <v>193358.02149194418</v>
      </c>
      <c r="K22" s="36"/>
      <c r="L22" s="37">
        <v>557026.28430000006</v>
      </c>
      <c r="M22" s="37">
        <v>5813839.6601999998</v>
      </c>
      <c r="N22" s="37">
        <v>0</v>
      </c>
      <c r="O22" s="36">
        <v>271188.61212935328</v>
      </c>
      <c r="P22" s="36"/>
      <c r="Q22" s="37">
        <v>4588474.9668000005</v>
      </c>
      <c r="R22" s="38">
        <v>-32012.985930684692</v>
      </c>
      <c r="S22" s="38">
        <v>4556461.9808693156</v>
      </c>
    </row>
    <row r="23" spans="1:16384">
      <c r="A23" s="34">
        <v>11900</v>
      </c>
      <c r="B23" s="35" t="s">
        <v>14</v>
      </c>
      <c r="C23" s="40">
        <v>2.1550000000000001E-4</v>
      </c>
      <c r="D23" s="40">
        <v>2.4699999999999999E-4</v>
      </c>
      <c r="E23" s="36">
        <v>1709872.0355</v>
      </c>
      <c r="F23" s="36"/>
      <c r="G23" s="37">
        <v>37066.862000000001</v>
      </c>
      <c r="H23" s="37">
        <v>815253.09350000008</v>
      </c>
      <c r="I23" s="37">
        <v>270133.99099999998</v>
      </c>
      <c r="J23" s="36">
        <v>43196.491663340523</v>
      </c>
      <c r="K23" s="36"/>
      <c r="L23" s="37">
        <v>55938.843500000003</v>
      </c>
      <c r="M23" s="37">
        <v>583849.40899999999</v>
      </c>
      <c r="N23" s="37">
        <v>0</v>
      </c>
      <c r="O23" s="36">
        <v>139531.35308211113</v>
      </c>
      <c r="P23" s="36"/>
      <c r="Q23" s="37">
        <v>460793.30600000004</v>
      </c>
      <c r="R23" s="38">
        <v>-32002.442607682347</v>
      </c>
      <c r="S23" s="38">
        <v>428790.86339231767</v>
      </c>
    </row>
    <row r="24" spans="1:16384">
      <c r="A24" s="34">
        <v>12100</v>
      </c>
      <c r="B24" s="35" t="s">
        <v>15</v>
      </c>
      <c r="C24" s="40">
        <v>2.677E-4</v>
      </c>
      <c r="D24" s="40">
        <v>2.6439999999999998E-4</v>
      </c>
      <c r="E24" s="36">
        <v>2124049.8557000002</v>
      </c>
      <c r="F24" s="36"/>
      <c r="G24" s="37">
        <v>46045.470800000003</v>
      </c>
      <c r="H24" s="37">
        <v>1012729.7129</v>
      </c>
      <c r="I24" s="37">
        <v>335567.8394</v>
      </c>
      <c r="J24" s="36">
        <v>136300.12982810137</v>
      </c>
      <c r="K24" s="36"/>
      <c r="L24" s="37">
        <v>69488.762900000002</v>
      </c>
      <c r="M24" s="37">
        <v>725273.7206</v>
      </c>
      <c r="N24" s="37">
        <v>0</v>
      </c>
      <c r="O24" s="36">
        <v>0</v>
      </c>
      <c r="P24" s="36"/>
      <c r="Q24" s="37">
        <v>572410.06039999996</v>
      </c>
      <c r="R24" s="38">
        <v>109303.98887150112</v>
      </c>
      <c r="S24" s="38">
        <v>681714.04927150114</v>
      </c>
    </row>
    <row r="25" spans="1:16384">
      <c r="A25" s="34">
        <v>12150</v>
      </c>
      <c r="B25" s="35" t="s">
        <v>16</v>
      </c>
      <c r="C25" s="40">
        <v>4.07E-5</v>
      </c>
      <c r="D25" s="40">
        <v>4.0200000000000001E-5</v>
      </c>
      <c r="E25" s="36">
        <v>322931.7487</v>
      </c>
      <c r="F25" s="36"/>
      <c r="G25" s="37">
        <v>7000.5627999999997</v>
      </c>
      <c r="H25" s="37">
        <v>153971.23389999999</v>
      </c>
      <c r="I25" s="37">
        <v>51018.345399999998</v>
      </c>
      <c r="J25" s="36">
        <v>16357.621033528598</v>
      </c>
      <c r="K25" s="36"/>
      <c r="L25" s="37">
        <v>10564.7839</v>
      </c>
      <c r="M25" s="37">
        <v>110267.6146</v>
      </c>
      <c r="N25" s="37">
        <v>0</v>
      </c>
      <c r="O25" s="36">
        <v>16462.335301837455</v>
      </c>
      <c r="P25" s="36"/>
      <c r="Q25" s="37">
        <v>87026.856400000004</v>
      </c>
      <c r="R25" s="38">
        <v>5476.6172852237496</v>
      </c>
      <c r="S25" s="38">
        <v>92503.473685223755</v>
      </c>
    </row>
    <row r="26" spans="1:16384">
      <c r="A26" s="34">
        <v>12160</v>
      </c>
      <c r="B26" s="35" t="s">
        <v>17</v>
      </c>
      <c r="C26" s="40">
        <v>1.8461E-3</v>
      </c>
      <c r="D26" s="40">
        <v>1.8841000000000001E-3</v>
      </c>
      <c r="E26" s="36">
        <v>14647771.530100001</v>
      </c>
      <c r="F26" s="36"/>
      <c r="G26" s="37">
        <v>317536.58439999999</v>
      </c>
      <c r="H26" s="37">
        <v>6983938.4496999998</v>
      </c>
      <c r="I26" s="37">
        <v>2314126.9642000003</v>
      </c>
      <c r="J26" s="36">
        <v>725720.10994666955</v>
      </c>
      <c r="K26" s="36"/>
      <c r="L26" s="37">
        <v>479205.09970000002</v>
      </c>
      <c r="M26" s="37">
        <v>5001598.1157999998</v>
      </c>
      <c r="N26" s="37">
        <v>0</v>
      </c>
      <c r="O26" s="36">
        <v>0</v>
      </c>
      <c r="P26" s="36"/>
      <c r="Q26" s="37">
        <v>3947427.0172000001</v>
      </c>
      <c r="R26" s="38">
        <v>443822.8366573783</v>
      </c>
      <c r="S26" s="38">
        <v>4391249.8538573785</v>
      </c>
    </row>
    <row r="27" spans="1:16384">
      <c r="A27" s="71" t="s">
        <v>443</v>
      </c>
      <c r="B27" s="35" t="s">
        <v>446</v>
      </c>
      <c r="C27" s="40">
        <v>3.8E-6</v>
      </c>
      <c r="D27" s="40">
        <v>0</v>
      </c>
      <c r="E27" s="36">
        <v>30150.875800000002</v>
      </c>
      <c r="F27" s="36"/>
      <c r="G27" s="37">
        <v>653.61519999999996</v>
      </c>
      <c r="H27" s="37">
        <v>14375.6926</v>
      </c>
      <c r="I27" s="37">
        <v>4763.3836000000001</v>
      </c>
      <c r="J27" s="36">
        <v>10135.856849999996</v>
      </c>
      <c r="K27" s="36"/>
      <c r="L27" s="37">
        <v>986.39260000000002</v>
      </c>
      <c r="M27" s="37">
        <v>10295.2564</v>
      </c>
      <c r="N27" s="37">
        <v>0</v>
      </c>
      <c r="O27" s="36">
        <v>0</v>
      </c>
      <c r="P27" s="36"/>
      <c r="Q27" s="37">
        <v>8125.3576000000003</v>
      </c>
      <c r="R27" s="38">
        <v>3378.6189499999991</v>
      </c>
      <c r="S27" s="38">
        <v>11503.976549999999</v>
      </c>
    </row>
    <row r="28" spans="1:16384">
      <c r="A28" s="34" t="s">
        <v>444</v>
      </c>
      <c r="B28" s="35" t="s">
        <v>448</v>
      </c>
      <c r="C28" s="40">
        <v>4.7928200000000004E-2</v>
      </c>
      <c r="D28" s="40">
        <v>4.7691699999999997E-2</v>
      </c>
      <c r="E28" s="36">
        <v>380283475.13620001</v>
      </c>
      <c r="F28" s="36"/>
      <c r="G28" s="37">
        <v>8243842.1128000012</v>
      </c>
      <c r="H28" s="37">
        <v>181316071.07140002</v>
      </c>
      <c r="I28" s="37">
        <v>60079053.120400004</v>
      </c>
      <c r="J28" s="36">
        <v>9037264.5710961875</v>
      </c>
      <c r="K28" s="36"/>
      <c r="L28" s="37">
        <v>12441058.371400001</v>
      </c>
      <c r="M28" s="37">
        <v>129850817.83960001</v>
      </c>
      <c r="N28" s="37">
        <v>0</v>
      </c>
      <c r="O28" s="36">
        <v>157091.24831225423</v>
      </c>
      <c r="P28" s="36"/>
      <c r="Q28" s="37">
        <v>102482569.5064</v>
      </c>
      <c r="R28" s="38">
        <v>3932096.9816466337</v>
      </c>
      <c r="S28" s="38">
        <v>106414666.48804663</v>
      </c>
    </row>
    <row r="29" spans="1:16384" s="179" customFormat="1">
      <c r="A29" s="186">
        <v>12220</v>
      </c>
      <c r="B29" s="187" t="s">
        <v>447</v>
      </c>
      <c r="C29" s="188">
        <f>SUM(C27:C28)</f>
        <v>4.7932000000000002E-2</v>
      </c>
      <c r="D29" s="188">
        <f>SUM(D27:D28)</f>
        <v>4.7691699999999997E-2</v>
      </c>
      <c r="E29" s="184">
        <f>SUM(E27:E28)</f>
        <v>380313626.01200002</v>
      </c>
      <c r="F29" s="184"/>
      <c r="G29" s="184">
        <f t="shared" ref="G29:S29" si="1">SUM(G27:G28)</f>
        <v>8244495.7280000011</v>
      </c>
      <c r="H29" s="184">
        <f t="shared" si="1"/>
        <v>181330446.76400003</v>
      </c>
      <c r="I29" s="184">
        <f t="shared" si="1"/>
        <v>60083816.504000001</v>
      </c>
      <c r="J29" s="184">
        <f t="shared" si="1"/>
        <v>9047400.4279461876</v>
      </c>
      <c r="K29" s="184"/>
      <c r="L29" s="184">
        <f t="shared" si="1"/>
        <v>12442044.764</v>
      </c>
      <c r="M29" s="184">
        <f t="shared" si="1"/>
        <v>129861113.09600002</v>
      </c>
      <c r="N29" s="184">
        <f t="shared" si="1"/>
        <v>0</v>
      </c>
      <c r="O29" s="184">
        <f t="shared" si="1"/>
        <v>157091.24831225423</v>
      </c>
      <c r="P29" s="184"/>
      <c r="Q29" s="184">
        <f t="shared" si="1"/>
        <v>102490694.86400001</v>
      </c>
      <c r="R29" s="184">
        <f t="shared" si="1"/>
        <v>3935475.6005966337</v>
      </c>
      <c r="S29" s="184">
        <f t="shared" si="1"/>
        <v>106426170.46459663</v>
      </c>
    </row>
    <row r="30" spans="1:16384">
      <c r="A30" s="34">
        <v>12510</v>
      </c>
      <c r="B30" s="35" t="s">
        <v>19</v>
      </c>
      <c r="C30" s="40">
        <v>5.3429000000000003E-3</v>
      </c>
      <c r="D30" s="40">
        <v>5.4278E-3</v>
      </c>
      <c r="E30" s="36">
        <v>42392924.818900004</v>
      </c>
      <c r="F30" s="36"/>
      <c r="G30" s="37">
        <v>919000.1716</v>
      </c>
      <c r="H30" s="37">
        <v>20212602.103300001</v>
      </c>
      <c r="I30" s="37">
        <v>6697442.6938000005</v>
      </c>
      <c r="J30" s="36">
        <v>1004681.9391678782</v>
      </c>
      <c r="K30" s="36"/>
      <c r="L30" s="37">
        <v>1386893.9533000002</v>
      </c>
      <c r="M30" s="37">
        <v>14475401.426200001</v>
      </c>
      <c r="N30" s="37">
        <v>0</v>
      </c>
      <c r="O30" s="36">
        <v>636402.99462906853</v>
      </c>
      <c r="P30" s="36"/>
      <c r="Q30" s="37">
        <v>11424466.6108</v>
      </c>
      <c r="R30" s="38">
        <v>11141.107977820444</v>
      </c>
      <c r="S30" s="38">
        <v>11435607.71877782</v>
      </c>
    </row>
    <row r="31" spans="1:16384">
      <c r="A31" s="34">
        <v>12600</v>
      </c>
      <c r="B31" s="35" t="s">
        <v>20</v>
      </c>
      <c r="C31" s="40">
        <v>1.4484000000000001E-3</v>
      </c>
      <c r="D31" s="40">
        <v>1.4882000000000001E-3</v>
      </c>
      <c r="E31" s="36">
        <v>11492244.3444</v>
      </c>
      <c r="F31" s="36"/>
      <c r="G31" s="37">
        <v>249130.59360000002</v>
      </c>
      <c r="H31" s="37">
        <v>5479408.7268000003</v>
      </c>
      <c r="I31" s="37">
        <v>1815601.2648</v>
      </c>
      <c r="J31" s="36">
        <v>296582.56341687194</v>
      </c>
      <c r="K31" s="36"/>
      <c r="L31" s="37">
        <v>375971.32680000004</v>
      </c>
      <c r="M31" s="37">
        <v>3924118.2552</v>
      </c>
      <c r="N31" s="37">
        <v>0</v>
      </c>
      <c r="O31" s="36">
        <v>14229.488500573123</v>
      </c>
      <c r="P31" s="36"/>
      <c r="Q31" s="37">
        <v>3097044.1968</v>
      </c>
      <c r="R31" s="38">
        <v>94160.866232374829</v>
      </c>
      <c r="S31" s="38">
        <v>3191205.0630323747</v>
      </c>
    </row>
    <row r="32" spans="1:16384">
      <c r="A32" s="34">
        <v>12700</v>
      </c>
      <c r="B32" s="35" t="s">
        <v>21</v>
      </c>
      <c r="C32" s="40">
        <v>1.1355E-3</v>
      </c>
      <c r="D32" s="40">
        <v>1.1444999999999999E-3</v>
      </c>
      <c r="E32" s="36">
        <v>9009557.7555</v>
      </c>
      <c r="F32" s="36"/>
      <c r="G32" s="37">
        <v>195310.54200000002</v>
      </c>
      <c r="H32" s="37">
        <v>4295683.9335000003</v>
      </c>
      <c r="I32" s="37">
        <v>1423374.2309999999</v>
      </c>
      <c r="J32" s="36">
        <v>244235.21617149209</v>
      </c>
      <c r="K32" s="36"/>
      <c r="L32" s="37">
        <v>294749.68349999998</v>
      </c>
      <c r="M32" s="37">
        <v>3076385.1690000002</v>
      </c>
      <c r="N32" s="37">
        <v>0</v>
      </c>
      <c r="O32" s="36">
        <v>27079.842436137438</v>
      </c>
      <c r="P32" s="36"/>
      <c r="Q32" s="37">
        <v>2427985.1460000002</v>
      </c>
      <c r="R32" s="38">
        <v>66406.512807580235</v>
      </c>
      <c r="S32" s="38">
        <v>2494391.6588075804</v>
      </c>
    </row>
    <row r="33" spans="1:19">
      <c r="A33" s="34">
        <v>13500</v>
      </c>
      <c r="B33" s="35" t="s">
        <v>22</v>
      </c>
      <c r="C33" s="40">
        <v>4.4362000000000004E-3</v>
      </c>
      <c r="D33" s="40">
        <v>4.3654999999999996E-3</v>
      </c>
      <c r="E33" s="36">
        <v>35198767.1642</v>
      </c>
      <c r="F33" s="36"/>
      <c r="G33" s="37">
        <v>763044.14480000001</v>
      </c>
      <c r="H33" s="37">
        <v>16782486.187400002</v>
      </c>
      <c r="I33" s="37">
        <v>5560874.2964000003</v>
      </c>
      <c r="J33" s="36">
        <v>1480173.5451475342</v>
      </c>
      <c r="K33" s="36"/>
      <c r="L33" s="37">
        <v>1151535.4874000002</v>
      </c>
      <c r="M33" s="37">
        <v>12018899.063600002</v>
      </c>
      <c r="N33" s="37">
        <v>0</v>
      </c>
      <c r="O33" s="36">
        <v>0</v>
      </c>
      <c r="P33" s="36"/>
      <c r="Q33" s="37">
        <v>9485713.5224000011</v>
      </c>
      <c r="R33" s="38">
        <v>604675.65498658479</v>
      </c>
      <c r="S33" s="38">
        <v>10090389.177386586</v>
      </c>
    </row>
    <row r="34" spans="1:19">
      <c r="A34" s="34">
        <v>13700</v>
      </c>
      <c r="B34" s="35" t="s">
        <v>23</v>
      </c>
      <c r="C34" s="40">
        <v>4.7780000000000001E-4</v>
      </c>
      <c r="D34" s="40">
        <v>5.1610000000000002E-4</v>
      </c>
      <c r="E34" s="36">
        <v>3791075.9098</v>
      </c>
      <c r="F34" s="36"/>
      <c r="G34" s="37">
        <v>82183.511200000008</v>
      </c>
      <c r="H34" s="37">
        <v>1807554.1906000001</v>
      </c>
      <c r="I34" s="37">
        <v>598932.81160000002</v>
      </c>
      <c r="J34" s="36">
        <v>16231.893693107759</v>
      </c>
      <c r="K34" s="36"/>
      <c r="L34" s="37">
        <v>124025.8906</v>
      </c>
      <c r="M34" s="37">
        <v>1294493.0284</v>
      </c>
      <c r="N34" s="37">
        <v>0</v>
      </c>
      <c r="O34" s="36">
        <v>89384.757367408398</v>
      </c>
      <c r="P34" s="36"/>
      <c r="Q34" s="37">
        <v>1021656.8056000001</v>
      </c>
      <c r="R34" s="38">
        <v>-29528.968696750777</v>
      </c>
      <c r="S34" s="38">
        <v>992127.83690324926</v>
      </c>
    </row>
    <row r="35" spans="1:19">
      <c r="A35" s="34">
        <v>14200</v>
      </c>
      <c r="B35" s="35" t="s">
        <v>282</v>
      </c>
      <c r="C35" s="40">
        <v>0</v>
      </c>
      <c r="D35" s="40">
        <v>0</v>
      </c>
      <c r="E35" s="36">
        <v>0</v>
      </c>
      <c r="F35" s="36"/>
      <c r="G35" s="37">
        <v>0</v>
      </c>
      <c r="H35" s="37">
        <v>0</v>
      </c>
      <c r="I35" s="37">
        <v>0</v>
      </c>
      <c r="J35" s="36">
        <v>0</v>
      </c>
      <c r="K35" s="36"/>
      <c r="L35" s="37">
        <v>0</v>
      </c>
      <c r="M35" s="37">
        <v>0</v>
      </c>
      <c r="N35" s="37">
        <v>0</v>
      </c>
      <c r="O35" s="36">
        <v>2002.5490647181625</v>
      </c>
      <c r="P35" s="36"/>
      <c r="Q35" s="37">
        <v>0</v>
      </c>
      <c r="R35" s="38">
        <v>-2534.8722338204589</v>
      </c>
      <c r="S35" s="38">
        <v>-2534.8722338204589</v>
      </c>
    </row>
    <row r="36" spans="1:19">
      <c r="A36" s="34">
        <v>14300</v>
      </c>
      <c r="B36" s="35" t="s">
        <v>363</v>
      </c>
      <c r="C36" s="40">
        <v>1.6612E-3</v>
      </c>
      <c r="D36" s="40">
        <v>1.4986999999999999E-3</v>
      </c>
      <c r="E36" s="36">
        <v>13180693.3892</v>
      </c>
      <c r="F36" s="36"/>
      <c r="G36" s="37">
        <v>285733.04480000003</v>
      </c>
      <c r="H36" s="37">
        <v>6284447.5124000004</v>
      </c>
      <c r="I36" s="37">
        <v>2082350.7464000001</v>
      </c>
      <c r="J36" s="36">
        <v>1024383.9655064079</v>
      </c>
      <c r="K36" s="36"/>
      <c r="L36" s="37">
        <v>431209.3124</v>
      </c>
      <c r="M36" s="37">
        <v>4500652.6135999998</v>
      </c>
      <c r="N36" s="37">
        <v>0</v>
      </c>
      <c r="O36" s="36">
        <v>14004.989366696638</v>
      </c>
      <c r="P36" s="36"/>
      <c r="Q36" s="37">
        <v>3552064.2224000003</v>
      </c>
      <c r="R36" s="38">
        <v>359109.15982811584</v>
      </c>
      <c r="S36" s="38">
        <v>3911173.382228116</v>
      </c>
    </row>
    <row r="37" spans="1:19">
      <c r="A37" s="34">
        <v>14300.2</v>
      </c>
      <c r="B37" s="35" t="s">
        <v>364</v>
      </c>
      <c r="C37" s="40">
        <v>1.9479999999999999E-4</v>
      </c>
      <c r="D37" s="40">
        <v>1.694E-4</v>
      </c>
      <c r="E37" s="36">
        <v>1545629.1068</v>
      </c>
      <c r="F37" s="36"/>
      <c r="G37" s="37">
        <v>33506.379199999996</v>
      </c>
      <c r="H37" s="37">
        <v>736943.3996</v>
      </c>
      <c r="I37" s="37">
        <v>244186.08559999999</v>
      </c>
      <c r="J37" s="36">
        <v>135335.69445723199</v>
      </c>
      <c r="K37" s="36"/>
      <c r="L37" s="37">
        <v>50565.599600000001</v>
      </c>
      <c r="M37" s="37">
        <v>527767.35439999995</v>
      </c>
      <c r="N37" s="37">
        <v>0</v>
      </c>
      <c r="O37" s="36">
        <v>24340.916535225304</v>
      </c>
      <c r="P37" s="36"/>
      <c r="Q37" s="37">
        <v>416531.48959999997</v>
      </c>
      <c r="R37" s="38">
        <v>35202.216500314338</v>
      </c>
      <c r="S37" s="38">
        <v>451733.70610031433</v>
      </c>
    </row>
    <row r="38" spans="1:19">
      <c r="A38" s="34">
        <v>18400</v>
      </c>
      <c r="B38" s="35" t="s">
        <v>25</v>
      </c>
      <c r="C38" s="40">
        <v>5.5510999999999998E-3</v>
      </c>
      <c r="D38" s="40">
        <v>5.6007000000000001E-3</v>
      </c>
      <c r="E38" s="36">
        <v>44044875.435099997</v>
      </c>
      <c r="F38" s="36"/>
      <c r="G38" s="37">
        <v>954811.4044</v>
      </c>
      <c r="H38" s="37">
        <v>21000238.734699998</v>
      </c>
      <c r="I38" s="37">
        <v>6958425.9742000001</v>
      </c>
      <c r="J38" s="36">
        <v>1070047.2275609481</v>
      </c>
      <c r="K38" s="36"/>
      <c r="L38" s="37">
        <v>1440937.8847000001</v>
      </c>
      <c r="M38" s="37">
        <v>15039473.105799999</v>
      </c>
      <c r="N38" s="37">
        <v>0</v>
      </c>
      <c r="O38" s="36">
        <v>0</v>
      </c>
      <c r="P38" s="36"/>
      <c r="Q38" s="37">
        <v>11869650.677199999</v>
      </c>
      <c r="R38" s="38">
        <v>577002.18978571659</v>
      </c>
      <c r="S38" s="38">
        <v>12446652.866985716</v>
      </c>
    </row>
    <row r="39" spans="1:19">
      <c r="A39" s="34">
        <v>18600</v>
      </c>
      <c r="B39" s="35" t="s">
        <v>26</v>
      </c>
      <c r="C39" s="40">
        <v>1.56E-5</v>
      </c>
      <c r="D39" s="40">
        <v>2.19E-5</v>
      </c>
      <c r="E39" s="36">
        <v>123777.27959999999</v>
      </c>
      <c r="F39" s="36"/>
      <c r="G39" s="37">
        <v>2683.2624000000001</v>
      </c>
      <c r="H39" s="37">
        <v>59016.001199999999</v>
      </c>
      <c r="I39" s="37">
        <v>19554.943199999998</v>
      </c>
      <c r="J39" s="36">
        <v>11346.745541710283</v>
      </c>
      <c r="K39" s="36"/>
      <c r="L39" s="37">
        <v>4049.4011999999998</v>
      </c>
      <c r="M39" s="37">
        <v>42264.736799999999</v>
      </c>
      <c r="N39" s="37">
        <v>0</v>
      </c>
      <c r="O39" s="36">
        <v>28117.423209924062</v>
      </c>
      <c r="P39" s="36"/>
      <c r="Q39" s="37">
        <v>33356.731200000002</v>
      </c>
      <c r="R39" s="38">
        <v>-5635.5502706836269</v>
      </c>
      <c r="S39" s="38">
        <v>27721.180929316375</v>
      </c>
    </row>
    <row r="40" spans="1:19">
      <c r="A40" s="34">
        <v>18640</v>
      </c>
      <c r="B40" s="35" t="s">
        <v>27</v>
      </c>
      <c r="C40" s="40">
        <v>0</v>
      </c>
      <c r="D40" s="40">
        <v>0</v>
      </c>
      <c r="E40" s="36">
        <v>0</v>
      </c>
      <c r="F40" s="36"/>
      <c r="G40" s="37">
        <v>0</v>
      </c>
      <c r="H40" s="37">
        <v>0</v>
      </c>
      <c r="I40" s="37">
        <v>0</v>
      </c>
      <c r="J40" s="36">
        <v>373.875</v>
      </c>
      <c r="K40" s="36"/>
      <c r="L40" s="37">
        <v>0</v>
      </c>
      <c r="M40" s="37">
        <v>0</v>
      </c>
      <c r="N40" s="37">
        <v>0</v>
      </c>
      <c r="O40" s="36">
        <v>5490.1593376463725</v>
      </c>
      <c r="P40" s="36"/>
      <c r="Q40" s="37">
        <v>0</v>
      </c>
      <c r="R40" s="38">
        <v>-4633.6242266536083</v>
      </c>
      <c r="S40" s="38">
        <v>-4633.6242266536083</v>
      </c>
    </row>
    <row r="41" spans="1:19">
      <c r="A41" s="34">
        <v>18670</v>
      </c>
      <c r="B41" s="35" t="s">
        <v>283</v>
      </c>
      <c r="C41" s="40">
        <v>0</v>
      </c>
      <c r="D41" s="40">
        <v>0</v>
      </c>
      <c r="E41" s="36">
        <v>0</v>
      </c>
      <c r="F41" s="36"/>
      <c r="G41" s="37">
        <v>0</v>
      </c>
      <c r="H41" s="37">
        <v>0</v>
      </c>
      <c r="I41" s="37">
        <v>0</v>
      </c>
      <c r="J41" s="36">
        <v>0</v>
      </c>
      <c r="K41" s="36"/>
      <c r="L41" s="37">
        <v>0</v>
      </c>
      <c r="M41" s="37">
        <v>0</v>
      </c>
      <c r="N41" s="37">
        <v>0</v>
      </c>
      <c r="O41" s="36">
        <v>7782.7668612434973</v>
      </c>
      <c r="P41" s="36"/>
      <c r="Q41" s="37">
        <v>0</v>
      </c>
      <c r="R41" s="38">
        <v>-5590.7044867603508</v>
      </c>
      <c r="S41" s="38">
        <v>-5590.7044867603508</v>
      </c>
    </row>
    <row r="42" spans="1:19">
      <c r="A42" s="34">
        <v>18690</v>
      </c>
      <c r="B42" s="35" t="s">
        <v>28</v>
      </c>
      <c r="C42" s="40">
        <v>0</v>
      </c>
      <c r="D42" s="40">
        <v>5.2000000000000002E-6</v>
      </c>
      <c r="E42" s="36">
        <v>0</v>
      </c>
      <c r="F42" s="36"/>
      <c r="G42" s="37">
        <v>0</v>
      </c>
      <c r="H42" s="37">
        <v>0</v>
      </c>
      <c r="I42" s="37">
        <v>0</v>
      </c>
      <c r="J42" s="36">
        <v>4917.6880240744858</v>
      </c>
      <c r="K42" s="36"/>
      <c r="L42" s="37">
        <v>0</v>
      </c>
      <c r="M42" s="37">
        <v>0</v>
      </c>
      <c r="N42" s="37">
        <v>0</v>
      </c>
      <c r="O42" s="36">
        <v>18739.337145239595</v>
      </c>
      <c r="P42" s="36"/>
      <c r="Q42" s="37">
        <v>0</v>
      </c>
      <c r="R42" s="38">
        <v>-571.90858052185831</v>
      </c>
      <c r="S42" s="38">
        <v>-571.90858052185831</v>
      </c>
    </row>
    <row r="43" spans="1:19">
      <c r="A43" s="34">
        <v>18740</v>
      </c>
      <c r="B43" s="35" t="s">
        <v>29</v>
      </c>
      <c r="C43" s="40">
        <v>8.3000000000000002E-6</v>
      </c>
      <c r="D43" s="40">
        <v>7.7999999999999999E-6</v>
      </c>
      <c r="E43" s="36">
        <v>65855.8603</v>
      </c>
      <c r="F43" s="36"/>
      <c r="G43" s="37">
        <v>1427.6332</v>
      </c>
      <c r="H43" s="37">
        <v>31399.539100000002</v>
      </c>
      <c r="I43" s="37">
        <v>10404.232599999999</v>
      </c>
      <c r="J43" s="36">
        <v>6297.2096995431284</v>
      </c>
      <c r="K43" s="36"/>
      <c r="L43" s="37">
        <v>2154.4891000000002</v>
      </c>
      <c r="M43" s="37">
        <v>22487.007400000002</v>
      </c>
      <c r="N43" s="37">
        <v>0</v>
      </c>
      <c r="O43" s="36">
        <v>575.38228893709254</v>
      </c>
      <c r="P43" s="36"/>
      <c r="Q43" s="37">
        <v>17747.491600000001</v>
      </c>
      <c r="R43" s="38">
        <v>2094.6403266571997</v>
      </c>
      <c r="S43" s="38">
        <v>19842.131926657203</v>
      </c>
    </row>
    <row r="44" spans="1:19">
      <c r="A44" s="34">
        <v>18780</v>
      </c>
      <c r="B44" s="35" t="s">
        <v>30</v>
      </c>
      <c r="C44" s="40">
        <v>1.3200000000000001E-5</v>
      </c>
      <c r="D44" s="40">
        <v>1.5500000000000001E-5</v>
      </c>
      <c r="E44" s="36">
        <v>104734.62120000001</v>
      </c>
      <c r="F44" s="36"/>
      <c r="G44" s="37">
        <v>2270.4528</v>
      </c>
      <c r="H44" s="37">
        <v>49936.616399999999</v>
      </c>
      <c r="I44" s="37">
        <v>16546.490400000002</v>
      </c>
      <c r="J44" s="36">
        <v>12775.569725299414</v>
      </c>
      <c r="K44" s="36"/>
      <c r="L44" s="37">
        <v>3426.4164000000001</v>
      </c>
      <c r="M44" s="37">
        <v>35762.469600000004</v>
      </c>
      <c r="N44" s="37">
        <v>0</v>
      </c>
      <c r="O44" s="36">
        <v>4252.1214749999908</v>
      </c>
      <c r="P44" s="36"/>
      <c r="Q44" s="37">
        <v>28224.9264</v>
      </c>
      <c r="R44" s="38">
        <v>6810.1887096653663</v>
      </c>
      <c r="S44" s="38">
        <v>35035.115109665363</v>
      </c>
    </row>
    <row r="45" spans="1:19">
      <c r="A45" s="34">
        <v>19005</v>
      </c>
      <c r="B45" s="35" t="s">
        <v>31</v>
      </c>
      <c r="C45" s="40">
        <v>7.7510000000000003E-4</v>
      </c>
      <c r="D45" s="40">
        <v>7.7099999999999998E-4</v>
      </c>
      <c r="E45" s="36">
        <v>6149985.2191000003</v>
      </c>
      <c r="F45" s="36"/>
      <c r="G45" s="37">
        <v>133320.30040000001</v>
      </c>
      <c r="H45" s="37">
        <v>2932262.9827000001</v>
      </c>
      <c r="I45" s="37">
        <v>971604.90220000001</v>
      </c>
      <c r="J45" s="36">
        <v>299752.57640181429</v>
      </c>
      <c r="K45" s="36"/>
      <c r="L45" s="37">
        <v>201198.13270000002</v>
      </c>
      <c r="M45" s="37">
        <v>2099961.3777999999</v>
      </c>
      <c r="N45" s="37">
        <v>0</v>
      </c>
      <c r="O45" s="36">
        <v>0</v>
      </c>
      <c r="P45" s="36"/>
      <c r="Q45" s="37">
        <v>1657359.1252000001</v>
      </c>
      <c r="R45" s="38">
        <v>129252.95282474632</v>
      </c>
      <c r="S45" s="38">
        <v>1786612.0780247464</v>
      </c>
    </row>
    <row r="46" spans="1:19">
      <c r="A46" s="34">
        <v>19100</v>
      </c>
      <c r="B46" s="35" t="s">
        <v>32</v>
      </c>
      <c r="C46" s="40">
        <v>6.9808099999999998E-2</v>
      </c>
      <c r="D46" s="40">
        <v>6.9063399999999997E-2</v>
      </c>
      <c r="E46" s="36">
        <v>553888250.77209997</v>
      </c>
      <c r="F46" s="36"/>
      <c r="G46" s="37">
        <v>12007272.432399999</v>
      </c>
      <c r="H46" s="37">
        <v>264089417.5237</v>
      </c>
      <c r="I46" s="37">
        <v>87505989.128199995</v>
      </c>
      <c r="J46" s="36">
        <v>7370521.4840120021</v>
      </c>
      <c r="K46" s="36"/>
      <c r="L46" s="37">
        <v>18120577.173700001</v>
      </c>
      <c r="M46" s="37">
        <v>189129549.55179998</v>
      </c>
      <c r="N46" s="37">
        <v>0</v>
      </c>
      <c r="O46" s="36">
        <v>2525557.0991123063</v>
      </c>
      <c r="P46" s="36"/>
      <c r="Q46" s="37">
        <v>149267309.44119999</v>
      </c>
      <c r="R46" s="38">
        <v>903585.27991427551</v>
      </c>
      <c r="S46" s="38">
        <v>150170894.72111428</v>
      </c>
    </row>
    <row r="47" spans="1:19">
      <c r="A47" s="34">
        <v>20100</v>
      </c>
      <c r="B47" s="35" t="s">
        <v>33</v>
      </c>
      <c r="C47" s="40">
        <v>6.2049000000000002E-3</v>
      </c>
      <c r="D47" s="40">
        <v>5.9985000000000004E-3</v>
      </c>
      <c r="E47" s="36">
        <v>49232412.960900001</v>
      </c>
      <c r="F47" s="36"/>
      <c r="G47" s="37">
        <v>1067267.6196000001</v>
      </c>
      <c r="H47" s="37">
        <v>23473614.477299999</v>
      </c>
      <c r="I47" s="37">
        <v>7777978.6578000002</v>
      </c>
      <c r="J47" s="36">
        <v>1916790.116790714</v>
      </c>
      <c r="K47" s="36"/>
      <c r="L47" s="37">
        <v>1610649.3273</v>
      </c>
      <c r="M47" s="37">
        <v>16810799.062199999</v>
      </c>
      <c r="N47" s="37">
        <v>0</v>
      </c>
      <c r="O47" s="36">
        <v>0</v>
      </c>
      <c r="P47" s="36"/>
      <c r="Q47" s="37">
        <v>13267639.834800001</v>
      </c>
      <c r="R47" s="38">
        <v>908440.33841094235</v>
      </c>
      <c r="S47" s="38">
        <v>14176080.173210943</v>
      </c>
    </row>
    <row r="48" spans="1:19">
      <c r="A48" s="34">
        <v>20200</v>
      </c>
      <c r="B48" s="35" t="s">
        <v>34</v>
      </c>
      <c r="C48" s="40">
        <v>8.229E-4</v>
      </c>
      <c r="D48" s="40">
        <v>8.2930000000000005E-4</v>
      </c>
      <c r="E48" s="36">
        <v>6529251.4989</v>
      </c>
      <c r="F48" s="36"/>
      <c r="G48" s="37">
        <v>141542.09160000001</v>
      </c>
      <c r="H48" s="37">
        <v>3113094.0633</v>
      </c>
      <c r="I48" s="37">
        <v>1031523.2537999999</v>
      </c>
      <c r="J48" s="36">
        <v>315798.20745876239</v>
      </c>
      <c r="K48" s="36"/>
      <c r="L48" s="37">
        <v>213605.91329999999</v>
      </c>
      <c r="M48" s="37">
        <v>2229464.8662</v>
      </c>
      <c r="N48" s="37">
        <v>0</v>
      </c>
      <c r="O48" s="36">
        <v>0</v>
      </c>
      <c r="P48" s="36"/>
      <c r="Q48" s="37">
        <v>1759567.5708000001</v>
      </c>
      <c r="R48" s="38">
        <v>145624.09105413329</v>
      </c>
      <c r="S48" s="38">
        <v>1905191.6618541335</v>
      </c>
    </row>
    <row r="49" spans="1:19">
      <c r="A49" s="34">
        <v>20300</v>
      </c>
      <c r="B49" s="35" t="s">
        <v>35</v>
      </c>
      <c r="C49" s="40">
        <v>1.38227E-2</v>
      </c>
      <c r="D49" s="40">
        <v>1.3350000000000001E-2</v>
      </c>
      <c r="E49" s="36">
        <v>109675397.6107</v>
      </c>
      <c r="F49" s="36"/>
      <c r="G49" s="37">
        <v>2377559.6908</v>
      </c>
      <c r="H49" s="37">
        <v>52292338.447900005</v>
      </c>
      <c r="I49" s="37">
        <v>17327058.549400002</v>
      </c>
      <c r="J49" s="36">
        <v>2479258.5387591971</v>
      </c>
      <c r="K49" s="36"/>
      <c r="L49" s="37">
        <v>3588054.9978999998</v>
      </c>
      <c r="M49" s="37">
        <v>37449537.010600001</v>
      </c>
      <c r="N49" s="37">
        <v>0</v>
      </c>
      <c r="O49" s="36">
        <v>359337.2008520622</v>
      </c>
      <c r="P49" s="36"/>
      <c r="Q49" s="37">
        <v>29556415.920400001</v>
      </c>
      <c r="R49" s="38">
        <v>1148615.7321350633</v>
      </c>
      <c r="S49" s="38">
        <v>30705031.652535066</v>
      </c>
    </row>
    <row r="50" spans="1:19">
      <c r="A50" s="34">
        <v>20400</v>
      </c>
      <c r="B50" s="35" t="s">
        <v>36</v>
      </c>
      <c r="C50" s="40">
        <v>9.9360000000000008E-4</v>
      </c>
      <c r="D50" s="40">
        <v>1.0759999999999999E-3</v>
      </c>
      <c r="E50" s="36">
        <v>7883660.5776000004</v>
      </c>
      <c r="F50" s="36"/>
      <c r="G50" s="37">
        <v>170903.17440000002</v>
      </c>
      <c r="H50" s="37">
        <v>3758865.3072000002</v>
      </c>
      <c r="I50" s="37">
        <v>1245499.4592000002</v>
      </c>
      <c r="J50" s="36">
        <v>0</v>
      </c>
      <c r="K50" s="36"/>
      <c r="L50" s="37">
        <v>257915.70720000003</v>
      </c>
      <c r="M50" s="37">
        <v>2691938.6208000001</v>
      </c>
      <c r="N50" s="37">
        <v>0</v>
      </c>
      <c r="O50" s="36">
        <v>981342.74818050256</v>
      </c>
      <c r="P50" s="36"/>
      <c r="Q50" s="37">
        <v>2124567.1872</v>
      </c>
      <c r="R50" s="38">
        <v>-665957.90744580212</v>
      </c>
      <c r="S50" s="38">
        <v>1458609.2797541979</v>
      </c>
    </row>
    <row r="51" spans="1:19">
      <c r="A51" s="34">
        <v>20600</v>
      </c>
      <c r="B51" s="35" t="s">
        <v>37</v>
      </c>
      <c r="C51" s="40">
        <v>2.0533000000000001E-3</v>
      </c>
      <c r="D51" s="40">
        <v>1.9053E-3</v>
      </c>
      <c r="E51" s="36">
        <v>16291787.705300001</v>
      </c>
      <c r="F51" s="36"/>
      <c r="G51" s="37">
        <v>353175.81320000003</v>
      </c>
      <c r="H51" s="37">
        <v>7767792.0041000005</v>
      </c>
      <c r="I51" s="37">
        <v>2573856.7226</v>
      </c>
      <c r="J51" s="36">
        <v>736714.30903968343</v>
      </c>
      <c r="K51" s="36"/>
      <c r="L51" s="37">
        <v>532989.45409999997</v>
      </c>
      <c r="M51" s="37">
        <v>5562960.5174000002</v>
      </c>
      <c r="N51" s="37">
        <v>0</v>
      </c>
      <c r="O51" s="36">
        <v>190989.39937744383</v>
      </c>
      <c r="P51" s="36"/>
      <c r="Q51" s="37">
        <v>4390472.8316000002</v>
      </c>
      <c r="R51" s="38">
        <v>141935.09693131619</v>
      </c>
      <c r="S51" s="38">
        <v>4532407.9285313161</v>
      </c>
    </row>
    <row r="52" spans="1:19">
      <c r="A52" s="34">
        <v>20700</v>
      </c>
      <c r="B52" s="35" t="s">
        <v>38</v>
      </c>
      <c r="C52" s="40">
        <v>4.0467999999999997E-3</v>
      </c>
      <c r="D52" s="40">
        <v>4.0360999999999999E-3</v>
      </c>
      <c r="E52" s="36">
        <v>32109095.838799998</v>
      </c>
      <c r="F52" s="36"/>
      <c r="G52" s="37">
        <v>696065.7871999999</v>
      </c>
      <c r="H52" s="37">
        <v>15309356.003599999</v>
      </c>
      <c r="I52" s="37">
        <v>5072752.8295999998</v>
      </c>
      <c r="J52" s="36">
        <v>1230007.0348994825</v>
      </c>
      <c r="K52" s="36"/>
      <c r="L52" s="37">
        <v>1050456.2035999999</v>
      </c>
      <c r="M52" s="37">
        <v>10963906.210399998</v>
      </c>
      <c r="N52" s="37">
        <v>0</v>
      </c>
      <c r="O52" s="36">
        <v>0</v>
      </c>
      <c r="P52" s="36"/>
      <c r="Q52" s="37">
        <v>8653078.193599999</v>
      </c>
      <c r="R52" s="38">
        <v>491538.55779164261</v>
      </c>
      <c r="S52" s="38">
        <v>9144616.7513916418</v>
      </c>
    </row>
    <row r="53" spans="1:19">
      <c r="A53" s="34">
        <v>20800</v>
      </c>
      <c r="B53" s="35" t="s">
        <v>39</v>
      </c>
      <c r="C53" s="40">
        <v>3.5522000000000001E-3</v>
      </c>
      <c r="D53" s="40">
        <v>3.6143E-3</v>
      </c>
      <c r="E53" s="36">
        <v>28184721.3202</v>
      </c>
      <c r="F53" s="36"/>
      <c r="G53" s="37">
        <v>610992.60880000005</v>
      </c>
      <c r="H53" s="37">
        <v>13438246.1194</v>
      </c>
      <c r="I53" s="37">
        <v>4452760.8484000005</v>
      </c>
      <c r="J53" s="36">
        <v>277094.78025521076</v>
      </c>
      <c r="K53" s="36"/>
      <c r="L53" s="37">
        <v>922069.41940000001</v>
      </c>
      <c r="M53" s="37">
        <v>9623897.3115999997</v>
      </c>
      <c r="N53" s="37">
        <v>0</v>
      </c>
      <c r="O53" s="36">
        <v>369123.23779869714</v>
      </c>
      <c r="P53" s="36"/>
      <c r="Q53" s="37">
        <v>7595498.7544</v>
      </c>
      <c r="R53" s="38">
        <v>-87893.004404731939</v>
      </c>
      <c r="S53" s="38">
        <v>7507605.7499952679</v>
      </c>
    </row>
    <row r="54" spans="1:19">
      <c r="A54" s="34">
        <v>20900</v>
      </c>
      <c r="B54" s="35" t="s">
        <v>40</v>
      </c>
      <c r="C54" s="40">
        <v>4.8830000000000002E-3</v>
      </c>
      <c r="D54" s="40">
        <v>4.7756999999999999E-3</v>
      </c>
      <c r="E54" s="36">
        <v>38743875.403000005</v>
      </c>
      <c r="F54" s="36"/>
      <c r="G54" s="37">
        <v>839895.53200000001</v>
      </c>
      <c r="H54" s="37">
        <v>18472764.991</v>
      </c>
      <c r="I54" s="37">
        <v>6120947.926</v>
      </c>
      <c r="J54" s="36">
        <v>957928.30342499656</v>
      </c>
      <c r="K54" s="36"/>
      <c r="L54" s="37">
        <v>1267514.4910000002</v>
      </c>
      <c r="M54" s="37">
        <v>13229404.474000001</v>
      </c>
      <c r="N54" s="37">
        <v>0</v>
      </c>
      <c r="O54" s="36">
        <v>716975.57945880655</v>
      </c>
      <c r="P54" s="36"/>
      <c r="Q54" s="37">
        <v>10441084.516000001</v>
      </c>
      <c r="R54" s="38">
        <v>-200716.17769726005</v>
      </c>
      <c r="S54" s="38">
        <v>10240368.338302741</v>
      </c>
    </row>
    <row r="55" spans="1:19">
      <c r="A55" s="34">
        <v>21200</v>
      </c>
      <c r="B55" s="35" t="s">
        <v>41</v>
      </c>
      <c r="C55" s="40">
        <v>1.8521E-3</v>
      </c>
      <c r="D55" s="40">
        <v>1.7662000000000001E-3</v>
      </c>
      <c r="E55" s="36">
        <v>14695378.176099999</v>
      </c>
      <c r="F55" s="36"/>
      <c r="G55" s="37">
        <v>318568.60839999997</v>
      </c>
      <c r="H55" s="37">
        <v>7006636.9117000001</v>
      </c>
      <c r="I55" s="37">
        <v>2321648.0962</v>
      </c>
      <c r="J55" s="36">
        <v>742034.96799162461</v>
      </c>
      <c r="K55" s="36"/>
      <c r="L55" s="37">
        <v>480762.56170000002</v>
      </c>
      <c r="M55" s="37">
        <v>5017853.7838000003</v>
      </c>
      <c r="N55" s="37">
        <v>0</v>
      </c>
      <c r="O55" s="36">
        <v>36757.119327455199</v>
      </c>
      <c r="P55" s="36"/>
      <c r="Q55" s="37">
        <v>3960256.5291999998</v>
      </c>
      <c r="R55" s="38">
        <v>237493.75872890907</v>
      </c>
      <c r="S55" s="38">
        <v>4197750.2879289091</v>
      </c>
    </row>
    <row r="56" spans="1:19">
      <c r="A56" s="34">
        <v>21300</v>
      </c>
      <c r="B56" s="35" t="s">
        <v>42</v>
      </c>
      <c r="C56" s="40">
        <v>2.2259600000000001E-2</v>
      </c>
      <c r="D56" s="40">
        <v>2.20202E-2</v>
      </c>
      <c r="E56" s="36">
        <v>176617482.8836</v>
      </c>
      <c r="F56" s="36"/>
      <c r="G56" s="37">
        <v>3828740.2384000001</v>
      </c>
      <c r="H56" s="37">
        <v>84209780.789200008</v>
      </c>
      <c r="I56" s="37">
        <v>27902898.3112</v>
      </c>
      <c r="J56" s="36">
        <v>4336529.323566312</v>
      </c>
      <c r="K56" s="36"/>
      <c r="L56" s="37">
        <v>5778080.1891999999</v>
      </c>
      <c r="M56" s="37">
        <v>60307444.568800002</v>
      </c>
      <c r="N56" s="37">
        <v>0</v>
      </c>
      <c r="O56" s="36">
        <v>0</v>
      </c>
      <c r="P56" s="36"/>
      <c r="Q56" s="37">
        <v>47596634.2192</v>
      </c>
      <c r="R56" s="38">
        <v>2186723.8368618321</v>
      </c>
      <c r="S56" s="38">
        <v>49783358.056061834</v>
      </c>
    </row>
    <row r="57" spans="1:19">
      <c r="A57" s="34">
        <v>21520</v>
      </c>
      <c r="B57" s="35" t="s">
        <v>43</v>
      </c>
      <c r="C57" s="40">
        <v>3.1198099999999999E-2</v>
      </c>
      <c r="D57" s="40">
        <v>3.0936100000000001E-2</v>
      </c>
      <c r="E57" s="36">
        <v>247539483.76209998</v>
      </c>
      <c r="F57" s="36"/>
      <c r="G57" s="37">
        <v>5366197.9923999999</v>
      </c>
      <c r="H57" s="37">
        <v>118024814.5537</v>
      </c>
      <c r="I57" s="37">
        <v>39107504.7082</v>
      </c>
      <c r="J57" s="36">
        <v>4170115.9482386145</v>
      </c>
      <c r="K57" s="36"/>
      <c r="L57" s="37">
        <v>8098309.2036999995</v>
      </c>
      <c r="M57" s="37">
        <v>84524325.971799999</v>
      </c>
      <c r="N57" s="37">
        <v>0</v>
      </c>
      <c r="O57" s="36">
        <v>1253234.1131748341</v>
      </c>
      <c r="P57" s="36"/>
      <c r="Q57" s="37">
        <v>66709399.721199997</v>
      </c>
      <c r="R57" s="38">
        <v>1202186.3061627019</v>
      </c>
      <c r="S57" s="38">
        <v>67911586.027362704</v>
      </c>
    </row>
    <row r="58" spans="1:19">
      <c r="A58" s="34">
        <v>21525</v>
      </c>
      <c r="B58" s="35" t="s">
        <v>365</v>
      </c>
      <c r="C58" s="40">
        <v>1.1898E-3</v>
      </c>
      <c r="D58" s="40">
        <v>1.2384E-3</v>
      </c>
      <c r="E58" s="36">
        <v>9440397.9017999992</v>
      </c>
      <c r="F58" s="36"/>
      <c r="G58" s="37">
        <v>204650.35920000001</v>
      </c>
      <c r="H58" s="37">
        <v>4501105.0146000003</v>
      </c>
      <c r="I58" s="37">
        <v>1491440.4756</v>
      </c>
      <c r="J58" s="36">
        <v>284268.91536699084</v>
      </c>
      <c r="K58" s="36"/>
      <c r="L58" s="37">
        <v>308844.71460000001</v>
      </c>
      <c r="M58" s="37">
        <v>3223498.9643999999</v>
      </c>
      <c r="N58" s="37">
        <v>0</v>
      </c>
      <c r="O58" s="36">
        <v>57924.821204970816</v>
      </c>
      <c r="P58" s="36"/>
      <c r="Q58" s="37">
        <v>2544092.2295999997</v>
      </c>
      <c r="R58" s="38">
        <v>120961.07796362811</v>
      </c>
      <c r="S58" s="38">
        <v>2665053.3075636281</v>
      </c>
    </row>
    <row r="59" spans="1:19">
      <c r="A59" s="34">
        <v>21525.200000000001</v>
      </c>
      <c r="B59" s="35" t="s">
        <v>366</v>
      </c>
      <c r="C59" s="40">
        <v>1.3549999999999999E-4</v>
      </c>
      <c r="D59" s="40">
        <v>1.1459999999999999E-4</v>
      </c>
      <c r="E59" s="36">
        <v>1075116.7555</v>
      </c>
      <c r="F59" s="36"/>
      <c r="G59" s="37">
        <v>23306.541999999998</v>
      </c>
      <c r="H59" s="37">
        <v>512606.93349999993</v>
      </c>
      <c r="I59" s="37">
        <v>169852.23099999997</v>
      </c>
      <c r="J59" s="36">
        <v>108388.52109896117</v>
      </c>
      <c r="K59" s="36"/>
      <c r="L59" s="37">
        <v>35172.683499999999</v>
      </c>
      <c r="M59" s="37">
        <v>367107.16899999994</v>
      </c>
      <c r="N59" s="37">
        <v>0</v>
      </c>
      <c r="O59" s="36">
        <v>19257.189812164645</v>
      </c>
      <c r="P59" s="36"/>
      <c r="Q59" s="37">
        <v>289733.14599999995</v>
      </c>
      <c r="R59" s="38">
        <v>31647.141577973136</v>
      </c>
      <c r="S59" s="38">
        <v>321380.2875779731</v>
      </c>
    </row>
    <row r="60" spans="1:19">
      <c r="A60" s="34">
        <v>21550</v>
      </c>
      <c r="B60" s="35" t="s">
        <v>45</v>
      </c>
      <c r="C60" s="40">
        <v>3.6282500000000002E-2</v>
      </c>
      <c r="D60" s="40">
        <v>3.5286900000000003E-2</v>
      </c>
      <c r="E60" s="36">
        <v>287881355.58250004</v>
      </c>
      <c r="F60" s="36"/>
      <c r="G60" s="37">
        <v>6240735.1300000008</v>
      </c>
      <c r="H60" s="37">
        <v>137259491.2525</v>
      </c>
      <c r="I60" s="37">
        <v>45480911.965000004</v>
      </c>
      <c r="J60" s="36">
        <v>5276797.2622245168</v>
      </c>
      <c r="K60" s="36"/>
      <c r="L60" s="37">
        <v>9418102.5025000013</v>
      </c>
      <c r="M60" s="37">
        <v>98299379.035000011</v>
      </c>
      <c r="N60" s="37">
        <v>0</v>
      </c>
      <c r="O60" s="36">
        <v>2885713.0090728365</v>
      </c>
      <c r="P60" s="36"/>
      <c r="Q60" s="37">
        <v>77581128.189999998</v>
      </c>
      <c r="R60" s="38">
        <v>1948338.097056706</v>
      </c>
      <c r="S60" s="38">
        <v>79529466.287056699</v>
      </c>
    </row>
    <row r="61" spans="1:19">
      <c r="A61" s="34">
        <v>21570</v>
      </c>
      <c r="B61" s="35" t="s">
        <v>46</v>
      </c>
      <c r="C61" s="40">
        <v>1.7980000000000001E-4</v>
      </c>
      <c r="D61" s="40">
        <v>1.895E-4</v>
      </c>
      <c r="E61" s="36">
        <v>1426612.4918</v>
      </c>
      <c r="F61" s="36"/>
      <c r="G61" s="37">
        <v>30926.319200000002</v>
      </c>
      <c r="H61" s="37">
        <v>680197.24459999998</v>
      </c>
      <c r="I61" s="37">
        <v>225383.2556</v>
      </c>
      <c r="J61" s="36">
        <v>62539.689317371929</v>
      </c>
      <c r="K61" s="36"/>
      <c r="L61" s="37">
        <v>46671.944600000003</v>
      </c>
      <c r="M61" s="37">
        <v>487128.18440000003</v>
      </c>
      <c r="N61" s="37">
        <v>0</v>
      </c>
      <c r="O61" s="36">
        <v>47605.69634015725</v>
      </c>
      <c r="P61" s="36"/>
      <c r="Q61" s="37">
        <v>384457.7096</v>
      </c>
      <c r="R61" s="38">
        <v>-12009.583375326481</v>
      </c>
      <c r="S61" s="38">
        <v>372448.12622467353</v>
      </c>
    </row>
    <row r="62" spans="1:19">
      <c r="A62" s="34">
        <v>21800</v>
      </c>
      <c r="B62" s="35" t="s">
        <v>47</v>
      </c>
      <c r="C62" s="40">
        <v>3.1243E-3</v>
      </c>
      <c r="D62" s="40">
        <v>3.0324000000000002E-3</v>
      </c>
      <c r="E62" s="36">
        <v>24789574.0163</v>
      </c>
      <c r="F62" s="36"/>
      <c r="G62" s="37">
        <v>537392.09719999996</v>
      </c>
      <c r="H62" s="37">
        <v>11819467.471100001</v>
      </c>
      <c r="I62" s="37">
        <v>3916378.7845999999</v>
      </c>
      <c r="J62" s="36">
        <v>1067322.253586381</v>
      </c>
      <c r="K62" s="36"/>
      <c r="L62" s="37">
        <v>810996.42110000004</v>
      </c>
      <c r="M62" s="37">
        <v>8464597.2554000001</v>
      </c>
      <c r="N62" s="37">
        <v>0</v>
      </c>
      <c r="O62" s="36">
        <v>0</v>
      </c>
      <c r="P62" s="36"/>
      <c r="Q62" s="37">
        <v>6680540.7236000001</v>
      </c>
      <c r="R62" s="38">
        <v>569083.7100137861</v>
      </c>
      <c r="S62" s="38">
        <v>7249624.4336137865</v>
      </c>
    </row>
    <row r="63" spans="1:19">
      <c r="A63" s="34">
        <v>21900</v>
      </c>
      <c r="B63" s="35" t="s">
        <v>48</v>
      </c>
      <c r="C63" s="40">
        <v>2.2258999999999998E-3</v>
      </c>
      <c r="D63" s="40">
        <v>2.3151999999999999E-3</v>
      </c>
      <c r="E63" s="36">
        <v>17661272.221899997</v>
      </c>
      <c r="F63" s="36"/>
      <c r="G63" s="37">
        <v>382863.70359999995</v>
      </c>
      <c r="H63" s="37">
        <v>8420751.0943</v>
      </c>
      <c r="I63" s="37">
        <v>2790214.6198</v>
      </c>
      <c r="J63" s="36">
        <v>85689.347835646215</v>
      </c>
      <c r="K63" s="36"/>
      <c r="L63" s="37">
        <v>577792.44429999997</v>
      </c>
      <c r="M63" s="37">
        <v>6030581.9002</v>
      </c>
      <c r="N63" s="37">
        <v>0</v>
      </c>
      <c r="O63" s="36">
        <v>173549.84467857334</v>
      </c>
      <c r="P63" s="36"/>
      <c r="Q63" s="37">
        <v>4759535.1267999997</v>
      </c>
      <c r="R63" s="38">
        <v>36256.543400780109</v>
      </c>
      <c r="S63" s="38">
        <v>4795791.67020078</v>
      </c>
    </row>
    <row r="64" spans="1:19">
      <c r="A64" s="34">
        <v>22000</v>
      </c>
      <c r="B64" s="35" t="s">
        <v>49</v>
      </c>
      <c r="C64" s="40">
        <v>3.7869000000000002E-3</v>
      </c>
      <c r="D64" s="40">
        <v>3.8665000000000001E-3</v>
      </c>
      <c r="E64" s="36">
        <v>30046934.622900002</v>
      </c>
      <c r="F64" s="36"/>
      <c r="G64" s="37">
        <v>651361.94760000007</v>
      </c>
      <c r="H64" s="37">
        <v>14326134.291300001</v>
      </c>
      <c r="I64" s="37">
        <v>4746962.4618000006</v>
      </c>
      <c r="J64" s="36">
        <v>682741.98192484945</v>
      </c>
      <c r="K64" s="36"/>
      <c r="L64" s="37">
        <v>982992.14130000002</v>
      </c>
      <c r="M64" s="37">
        <v>10259764.858200001</v>
      </c>
      <c r="N64" s="37">
        <v>0</v>
      </c>
      <c r="O64" s="36">
        <v>463642.32810360834</v>
      </c>
      <c r="P64" s="36"/>
      <c r="Q64" s="37">
        <v>8097346.4988000002</v>
      </c>
      <c r="R64" s="38">
        <v>196431.84157639515</v>
      </c>
      <c r="S64" s="38">
        <v>8293778.3403763957</v>
      </c>
    </row>
    <row r="65" spans="1:19">
      <c r="A65" s="34">
        <v>23000</v>
      </c>
      <c r="B65" s="35" t="s">
        <v>50</v>
      </c>
      <c r="C65" s="40">
        <v>1.2597000000000001E-3</v>
      </c>
      <c r="D65" s="40">
        <v>1.1896000000000001E-3</v>
      </c>
      <c r="E65" s="36">
        <v>9995015.3277000003</v>
      </c>
      <c r="F65" s="36"/>
      <c r="G65" s="37">
        <v>216673.4388</v>
      </c>
      <c r="H65" s="37">
        <v>4765542.0969000002</v>
      </c>
      <c r="I65" s="37">
        <v>1579061.6634000002</v>
      </c>
      <c r="J65" s="36">
        <v>624867.19331830752</v>
      </c>
      <c r="K65" s="36"/>
      <c r="L65" s="37">
        <v>326989.14690000005</v>
      </c>
      <c r="M65" s="37">
        <v>3412877.4966000002</v>
      </c>
      <c r="N65" s="37">
        <v>0</v>
      </c>
      <c r="O65" s="36">
        <v>0</v>
      </c>
      <c r="P65" s="36"/>
      <c r="Q65" s="37">
        <v>2693556.0444</v>
      </c>
      <c r="R65" s="38">
        <v>336159.65364031063</v>
      </c>
      <c r="S65" s="38">
        <v>3029715.6980403108</v>
      </c>
    </row>
    <row r="66" spans="1:19">
      <c r="A66" s="34">
        <v>23100</v>
      </c>
      <c r="B66" s="35" t="s">
        <v>51</v>
      </c>
      <c r="C66" s="40">
        <v>7.0204000000000004E-3</v>
      </c>
      <c r="D66" s="40">
        <v>6.6102000000000001E-3</v>
      </c>
      <c r="E66" s="36">
        <v>55702949.5964</v>
      </c>
      <c r="F66" s="36"/>
      <c r="G66" s="37">
        <v>1207536.8816</v>
      </c>
      <c r="H66" s="37">
        <v>26558713.770800002</v>
      </c>
      <c r="I66" s="37">
        <v>8800225.8487999998</v>
      </c>
      <c r="J66" s="36">
        <v>2691002.0936445259</v>
      </c>
      <c r="K66" s="36"/>
      <c r="L66" s="37">
        <v>1822334.3708000001</v>
      </c>
      <c r="M66" s="37">
        <v>19020215.271200001</v>
      </c>
      <c r="N66" s="37">
        <v>0</v>
      </c>
      <c r="O66" s="36">
        <v>0</v>
      </c>
      <c r="P66" s="36"/>
      <c r="Q66" s="37">
        <v>15011384.3408</v>
      </c>
      <c r="R66" s="38">
        <v>1149336.4862556453</v>
      </c>
      <c r="S66" s="38">
        <v>16160720.827055646</v>
      </c>
    </row>
    <row r="67" spans="1:19">
      <c r="A67" s="34">
        <v>23200</v>
      </c>
      <c r="B67" s="35" t="s">
        <v>52</v>
      </c>
      <c r="C67" s="40">
        <v>3.7309999999999999E-3</v>
      </c>
      <c r="D67" s="40">
        <v>3.5978E-3</v>
      </c>
      <c r="E67" s="36">
        <v>29603399.370999999</v>
      </c>
      <c r="F67" s="36"/>
      <c r="G67" s="37">
        <v>641746.924</v>
      </c>
      <c r="H67" s="37">
        <v>14114660.287</v>
      </c>
      <c r="I67" s="37">
        <v>4676890.5819999995</v>
      </c>
      <c r="J67" s="36">
        <v>615217.31973607827</v>
      </c>
      <c r="K67" s="36"/>
      <c r="L67" s="37">
        <v>968481.78700000001</v>
      </c>
      <c r="M67" s="37">
        <v>10108316.218</v>
      </c>
      <c r="N67" s="37">
        <v>0</v>
      </c>
      <c r="O67" s="36">
        <v>136246.1604992775</v>
      </c>
      <c r="P67" s="36"/>
      <c r="Q67" s="37">
        <v>7977818.2120000003</v>
      </c>
      <c r="R67" s="38">
        <v>52941.378151760844</v>
      </c>
      <c r="S67" s="38">
        <v>8030759.5901517607</v>
      </c>
    </row>
    <row r="68" spans="1:19">
      <c r="A68" s="34">
        <v>30000</v>
      </c>
      <c r="B68" s="35" t="s">
        <v>53</v>
      </c>
      <c r="C68" s="40">
        <v>9.992E-4</v>
      </c>
      <c r="D68" s="40">
        <v>1.0038E-3</v>
      </c>
      <c r="E68" s="36">
        <v>7928093.4472000003</v>
      </c>
      <c r="F68" s="36"/>
      <c r="G68" s="37">
        <v>171866.39679999999</v>
      </c>
      <c r="H68" s="37">
        <v>3780050.5384</v>
      </c>
      <c r="I68" s="37">
        <v>1252519.1824</v>
      </c>
      <c r="J68" s="36">
        <v>0</v>
      </c>
      <c r="K68" s="36"/>
      <c r="L68" s="37">
        <v>259369.33840000001</v>
      </c>
      <c r="M68" s="37">
        <v>2707110.5776</v>
      </c>
      <c r="N68" s="37">
        <v>0</v>
      </c>
      <c r="O68" s="36">
        <v>178742.6811235956</v>
      </c>
      <c r="P68" s="36"/>
      <c r="Q68" s="37">
        <v>2136541.3983999998</v>
      </c>
      <c r="R68" s="38">
        <v>-107932.65319744922</v>
      </c>
      <c r="S68" s="38">
        <v>2028608.7452025507</v>
      </c>
    </row>
    <row r="69" spans="1:19">
      <c r="A69" s="34">
        <v>30100</v>
      </c>
      <c r="B69" s="35" t="s">
        <v>54</v>
      </c>
      <c r="C69" s="40">
        <v>8.5126999999999998E-3</v>
      </c>
      <c r="D69" s="40">
        <v>8.8232999999999992E-3</v>
      </c>
      <c r="E69" s="36">
        <v>67543515.900700003</v>
      </c>
      <c r="F69" s="36"/>
      <c r="G69" s="37">
        <v>1464218.4508</v>
      </c>
      <c r="H69" s="37">
        <v>32204199.5779</v>
      </c>
      <c r="I69" s="37">
        <v>10670856.7294</v>
      </c>
      <c r="J69" s="36">
        <v>253726.53735179402</v>
      </c>
      <c r="K69" s="36"/>
      <c r="L69" s="37">
        <v>2209701.1278999997</v>
      </c>
      <c r="M69" s="37">
        <v>23063270.830600001</v>
      </c>
      <c r="N69" s="37">
        <v>0</v>
      </c>
      <c r="O69" s="36">
        <v>2046394.5529964291</v>
      </c>
      <c r="P69" s="36"/>
      <c r="Q69" s="37">
        <v>18202297.8004</v>
      </c>
      <c r="R69" s="38">
        <v>-833558.33758496516</v>
      </c>
      <c r="S69" s="38">
        <v>17368739.462815035</v>
      </c>
    </row>
    <row r="70" spans="1:19">
      <c r="A70" s="34">
        <v>30102</v>
      </c>
      <c r="B70" s="35" t="s">
        <v>55</v>
      </c>
      <c r="C70" s="40">
        <v>1.6190000000000001E-4</v>
      </c>
      <c r="D70" s="40">
        <v>1.5970000000000001E-4</v>
      </c>
      <c r="E70" s="36">
        <v>1284585.9979000001</v>
      </c>
      <c r="F70" s="36"/>
      <c r="G70" s="37">
        <v>27847.4476</v>
      </c>
      <c r="H70" s="37">
        <v>612480.16630000004</v>
      </c>
      <c r="I70" s="37">
        <v>202945.21180000002</v>
      </c>
      <c r="J70" s="36">
        <v>66339.993428726579</v>
      </c>
      <c r="K70" s="36"/>
      <c r="L70" s="37">
        <v>42025.516300000003</v>
      </c>
      <c r="M70" s="37">
        <v>438632.10820000002</v>
      </c>
      <c r="N70" s="37">
        <v>0</v>
      </c>
      <c r="O70" s="36">
        <v>13446.224400000028</v>
      </c>
      <c r="P70" s="36"/>
      <c r="Q70" s="37">
        <v>346182.9988</v>
      </c>
      <c r="R70" s="38">
        <v>32075.713607577454</v>
      </c>
      <c r="S70" s="38">
        <v>378258.71240757743</v>
      </c>
    </row>
    <row r="71" spans="1:19">
      <c r="A71" s="34">
        <v>30103</v>
      </c>
      <c r="B71" s="35" t="s">
        <v>56</v>
      </c>
      <c r="C71" s="40">
        <v>2.0809999999999999E-4</v>
      </c>
      <c r="D71" s="40">
        <v>1.8699999999999999E-4</v>
      </c>
      <c r="E71" s="36">
        <v>1651157.1720999999</v>
      </c>
      <c r="F71" s="36"/>
      <c r="G71" s="37">
        <v>35794.032399999996</v>
      </c>
      <c r="H71" s="37">
        <v>787258.32369999995</v>
      </c>
      <c r="I71" s="37">
        <v>260857.92819999999</v>
      </c>
      <c r="J71" s="36">
        <v>88867.94102969853</v>
      </c>
      <c r="K71" s="36"/>
      <c r="L71" s="37">
        <v>54017.973699999995</v>
      </c>
      <c r="M71" s="37">
        <v>563800.75179999997</v>
      </c>
      <c r="N71" s="37">
        <v>0</v>
      </c>
      <c r="O71" s="36">
        <v>16089.757222717173</v>
      </c>
      <c r="P71" s="36"/>
      <c r="Q71" s="37">
        <v>444970.24119999999</v>
      </c>
      <c r="R71" s="38">
        <v>41102.531368376265</v>
      </c>
      <c r="S71" s="38">
        <v>486072.77256837627</v>
      </c>
    </row>
    <row r="72" spans="1:19">
      <c r="A72" s="34">
        <v>30104</v>
      </c>
      <c r="B72" s="35" t="s">
        <v>57</v>
      </c>
      <c r="C72" s="40">
        <v>1.2990000000000001E-4</v>
      </c>
      <c r="D72" s="40">
        <v>1.081E-4</v>
      </c>
      <c r="E72" s="36">
        <v>1030683.8859000001</v>
      </c>
      <c r="F72" s="36"/>
      <c r="G72" s="37">
        <v>22343.319600000003</v>
      </c>
      <c r="H72" s="37">
        <v>491421.70230000006</v>
      </c>
      <c r="I72" s="37">
        <v>162832.50780000002</v>
      </c>
      <c r="J72" s="36">
        <v>130234.69059701348</v>
      </c>
      <c r="K72" s="36"/>
      <c r="L72" s="37">
        <v>33719.052300000003</v>
      </c>
      <c r="M72" s="37">
        <v>351935.21220000001</v>
      </c>
      <c r="N72" s="37">
        <v>0</v>
      </c>
      <c r="O72" s="36">
        <v>0</v>
      </c>
      <c r="P72" s="36"/>
      <c r="Q72" s="37">
        <v>277758.93480000005</v>
      </c>
      <c r="R72" s="38">
        <v>67964.499650978236</v>
      </c>
      <c r="S72" s="38">
        <v>345723.4344509783</v>
      </c>
    </row>
    <row r="73" spans="1:19">
      <c r="A73" s="34">
        <v>30105</v>
      </c>
      <c r="B73" s="35" t="s">
        <v>58</v>
      </c>
      <c r="C73" s="40">
        <v>9.2610000000000001E-4</v>
      </c>
      <c r="D73" s="40">
        <v>8.5320000000000003E-4</v>
      </c>
      <c r="E73" s="36">
        <v>7348085.8101000004</v>
      </c>
      <c r="F73" s="36"/>
      <c r="G73" s="37">
        <v>159292.9044</v>
      </c>
      <c r="H73" s="37">
        <v>3503507.6096999999</v>
      </c>
      <c r="I73" s="37">
        <v>1160886.7242000001</v>
      </c>
      <c r="J73" s="36">
        <v>470252.05742084631</v>
      </c>
      <c r="K73" s="36"/>
      <c r="L73" s="37">
        <v>240394.2597</v>
      </c>
      <c r="M73" s="37">
        <v>2509062.3558</v>
      </c>
      <c r="N73" s="37">
        <v>0</v>
      </c>
      <c r="O73" s="36">
        <v>0</v>
      </c>
      <c r="P73" s="36"/>
      <c r="Q73" s="37">
        <v>1980235.1772</v>
      </c>
      <c r="R73" s="38">
        <v>199865.67721117852</v>
      </c>
      <c r="S73" s="38">
        <v>2180100.8544111787</v>
      </c>
    </row>
    <row r="74" spans="1:19">
      <c r="A74" s="34">
        <v>30200</v>
      </c>
      <c r="B74" s="35" t="s">
        <v>59</v>
      </c>
      <c r="C74" s="40">
        <v>1.9530999999999999E-3</v>
      </c>
      <c r="D74" s="40">
        <v>1.9545000000000001E-3</v>
      </c>
      <c r="E74" s="36">
        <v>15496756.7171</v>
      </c>
      <c r="F74" s="36"/>
      <c r="G74" s="37">
        <v>335941.01240000001</v>
      </c>
      <c r="H74" s="37">
        <v>7388727.6886999998</v>
      </c>
      <c r="I74" s="37">
        <v>2448253.8182000001</v>
      </c>
      <c r="J74" s="36">
        <v>0</v>
      </c>
      <c r="K74" s="36"/>
      <c r="L74" s="37">
        <v>506979.83869999996</v>
      </c>
      <c r="M74" s="37">
        <v>5291490.8618000001</v>
      </c>
      <c r="N74" s="37">
        <v>0</v>
      </c>
      <c r="O74" s="36">
        <v>379853.26860927028</v>
      </c>
      <c r="P74" s="36"/>
      <c r="Q74" s="37">
        <v>4176219.9811999998</v>
      </c>
      <c r="R74" s="38">
        <v>-218084.43641147466</v>
      </c>
      <c r="S74" s="38">
        <v>3958135.544788525</v>
      </c>
    </row>
    <row r="75" spans="1:19">
      <c r="A75" s="34">
        <v>30300</v>
      </c>
      <c r="B75" s="35" t="s">
        <v>60</v>
      </c>
      <c r="C75" s="40">
        <v>6.3279999999999999E-4</v>
      </c>
      <c r="D75" s="40">
        <v>6.8050000000000001E-4</v>
      </c>
      <c r="E75" s="36">
        <v>5020914.2648</v>
      </c>
      <c r="F75" s="36"/>
      <c r="G75" s="37">
        <v>108844.1312</v>
      </c>
      <c r="H75" s="37">
        <v>2393931.1255999999</v>
      </c>
      <c r="I75" s="37">
        <v>793228.72159999993</v>
      </c>
      <c r="J75" s="36">
        <v>2968.9254354119707</v>
      </c>
      <c r="K75" s="36"/>
      <c r="L75" s="37">
        <v>164260.32559999998</v>
      </c>
      <c r="M75" s="37">
        <v>1714431.1184</v>
      </c>
      <c r="N75" s="37">
        <v>0</v>
      </c>
      <c r="O75" s="36">
        <v>187550.2756464681</v>
      </c>
      <c r="P75" s="36"/>
      <c r="Q75" s="37">
        <v>1353085.8655999999</v>
      </c>
      <c r="R75" s="38">
        <v>-68181.821382791924</v>
      </c>
      <c r="S75" s="38">
        <v>1284904.0442172079</v>
      </c>
    </row>
    <row r="76" spans="1:19">
      <c r="A76" s="34">
        <v>30400</v>
      </c>
      <c r="B76" s="35" t="s">
        <v>61</v>
      </c>
      <c r="C76" s="40">
        <v>1.2143E-3</v>
      </c>
      <c r="D76" s="40">
        <v>1.2626E-3</v>
      </c>
      <c r="E76" s="36">
        <v>9634791.7062999997</v>
      </c>
      <c r="F76" s="36"/>
      <c r="G76" s="37">
        <v>208864.4572</v>
      </c>
      <c r="H76" s="37">
        <v>4593790.4010999994</v>
      </c>
      <c r="I76" s="37">
        <v>1522151.7645999999</v>
      </c>
      <c r="J76" s="36">
        <v>115534.92711496778</v>
      </c>
      <c r="K76" s="36"/>
      <c r="L76" s="37">
        <v>315204.35109999997</v>
      </c>
      <c r="M76" s="37">
        <v>3289876.2753999997</v>
      </c>
      <c r="N76" s="37">
        <v>0</v>
      </c>
      <c r="O76" s="36">
        <v>260057.95672659375</v>
      </c>
      <c r="P76" s="36"/>
      <c r="Q76" s="37">
        <v>2596479.4035999998</v>
      </c>
      <c r="R76" s="38">
        <v>-78933.679980501387</v>
      </c>
      <c r="S76" s="38">
        <v>2517545.7236194983</v>
      </c>
    </row>
    <row r="77" spans="1:19">
      <c r="A77" s="34">
        <v>30405</v>
      </c>
      <c r="B77" s="35" t="s">
        <v>62</v>
      </c>
      <c r="C77" s="40">
        <v>8.4159999999999997E-4</v>
      </c>
      <c r="D77" s="40">
        <v>8.2660000000000003E-4</v>
      </c>
      <c r="E77" s="36">
        <v>6677625.5455999998</v>
      </c>
      <c r="F77" s="36"/>
      <c r="G77" s="37">
        <v>144758.56639999998</v>
      </c>
      <c r="H77" s="37">
        <v>3183837.6031999998</v>
      </c>
      <c r="I77" s="37">
        <v>1054964.1151999999</v>
      </c>
      <c r="J77" s="36">
        <v>217575.21594484022</v>
      </c>
      <c r="K77" s="36"/>
      <c r="L77" s="37">
        <v>218460.00319999998</v>
      </c>
      <c r="M77" s="37">
        <v>2280128.3648000001</v>
      </c>
      <c r="N77" s="37">
        <v>0</v>
      </c>
      <c r="O77" s="36">
        <v>0</v>
      </c>
      <c r="P77" s="36"/>
      <c r="Q77" s="37">
        <v>1799552.8832</v>
      </c>
      <c r="R77" s="38">
        <v>161168.09786002903</v>
      </c>
      <c r="S77" s="38">
        <v>1960720.981060029</v>
      </c>
    </row>
    <row r="78" spans="1:19">
      <c r="A78" s="34">
        <v>30500</v>
      </c>
      <c r="B78" s="35" t="s">
        <v>63</v>
      </c>
      <c r="C78" s="40">
        <v>1.2786E-3</v>
      </c>
      <c r="D78" s="40">
        <v>1.3144000000000001E-3</v>
      </c>
      <c r="E78" s="36">
        <v>10144976.262599999</v>
      </c>
      <c r="F78" s="36"/>
      <c r="G78" s="37">
        <v>219924.3144</v>
      </c>
      <c r="H78" s="37">
        <v>4837042.2522</v>
      </c>
      <c r="I78" s="37">
        <v>1602753.2291999999</v>
      </c>
      <c r="J78" s="36">
        <v>24051.464786984754</v>
      </c>
      <c r="K78" s="36"/>
      <c r="L78" s="37">
        <v>331895.15220000001</v>
      </c>
      <c r="M78" s="37">
        <v>3464082.8507999997</v>
      </c>
      <c r="N78" s="37">
        <v>0</v>
      </c>
      <c r="O78" s="36">
        <v>230673.6656937378</v>
      </c>
      <c r="P78" s="36"/>
      <c r="Q78" s="37">
        <v>2733969.0071999999</v>
      </c>
      <c r="R78" s="38">
        <v>-101563.72541228398</v>
      </c>
      <c r="S78" s="38">
        <v>2632405.2817877159</v>
      </c>
    </row>
    <row r="79" spans="1:19">
      <c r="A79" s="34">
        <v>30600</v>
      </c>
      <c r="B79" s="35" t="s">
        <v>64</v>
      </c>
      <c r="C79" s="40">
        <v>9.8780000000000005E-4</v>
      </c>
      <c r="D79" s="40">
        <v>1.0258999999999999E-3</v>
      </c>
      <c r="E79" s="36">
        <v>7837640.8198000006</v>
      </c>
      <c r="F79" s="36"/>
      <c r="G79" s="37">
        <v>169905.55120000002</v>
      </c>
      <c r="H79" s="37">
        <v>3736923.4606000003</v>
      </c>
      <c r="I79" s="37">
        <v>1238229.0316000001</v>
      </c>
      <c r="J79" s="36">
        <v>25259.621585253037</v>
      </c>
      <c r="K79" s="36"/>
      <c r="L79" s="37">
        <v>256410.1606</v>
      </c>
      <c r="M79" s="37">
        <v>2676224.8084</v>
      </c>
      <c r="N79" s="37">
        <v>0</v>
      </c>
      <c r="O79" s="36">
        <v>152807.33913190311</v>
      </c>
      <c r="P79" s="36"/>
      <c r="Q79" s="37">
        <v>2112165.3256000001</v>
      </c>
      <c r="R79" s="38">
        <v>-34070.344210458323</v>
      </c>
      <c r="S79" s="38">
        <v>2078094.9813895419</v>
      </c>
    </row>
    <row r="80" spans="1:19">
      <c r="A80" s="34">
        <v>30601</v>
      </c>
      <c r="B80" s="35" t="s">
        <v>65</v>
      </c>
      <c r="C80" s="40">
        <v>2.1800000000000001E-5</v>
      </c>
      <c r="D80" s="40">
        <v>2.3099999999999999E-5</v>
      </c>
      <c r="E80" s="36">
        <v>172970.8138</v>
      </c>
      <c r="F80" s="36"/>
      <c r="G80" s="37">
        <v>3749.6872000000003</v>
      </c>
      <c r="H80" s="37">
        <v>82471.078600000008</v>
      </c>
      <c r="I80" s="37">
        <v>27326.779600000002</v>
      </c>
      <c r="J80" s="36">
        <v>6028.5773171366591</v>
      </c>
      <c r="K80" s="36"/>
      <c r="L80" s="37">
        <v>5658.7786000000006</v>
      </c>
      <c r="M80" s="37">
        <v>59062.260400000006</v>
      </c>
      <c r="N80" s="37">
        <v>0</v>
      </c>
      <c r="O80" s="36">
        <v>11946.378456167024</v>
      </c>
      <c r="P80" s="36"/>
      <c r="Q80" s="37">
        <v>46613.893600000003</v>
      </c>
      <c r="R80" s="38">
        <v>-901.14917122465386</v>
      </c>
      <c r="S80" s="38">
        <v>45712.744428775346</v>
      </c>
    </row>
    <row r="81" spans="1:19">
      <c r="A81" s="34">
        <v>30700</v>
      </c>
      <c r="B81" s="35" t="s">
        <v>66</v>
      </c>
      <c r="C81" s="40">
        <v>2.5628000000000001E-3</v>
      </c>
      <c r="D81" s="40">
        <v>2.6148999999999999E-3</v>
      </c>
      <c r="E81" s="36">
        <v>20334385.3948</v>
      </c>
      <c r="F81" s="36"/>
      <c r="G81" s="37">
        <v>440811.85120000003</v>
      </c>
      <c r="H81" s="37">
        <v>9695269.7356000002</v>
      </c>
      <c r="I81" s="37">
        <v>3212526.1816000002</v>
      </c>
      <c r="J81" s="36">
        <v>100378.15329455789</v>
      </c>
      <c r="K81" s="36"/>
      <c r="L81" s="37">
        <v>665243.93559999997</v>
      </c>
      <c r="M81" s="37">
        <v>6943337.6584000001</v>
      </c>
      <c r="N81" s="37">
        <v>0</v>
      </c>
      <c r="O81" s="36">
        <v>194010.67962411192</v>
      </c>
      <c r="P81" s="36"/>
      <c r="Q81" s="37">
        <v>5479912.2256000005</v>
      </c>
      <c r="R81" s="38">
        <v>5597.9871477396227</v>
      </c>
      <c r="S81" s="38">
        <v>5485510.2127477396</v>
      </c>
    </row>
    <row r="82" spans="1:19">
      <c r="A82" s="34">
        <v>30705</v>
      </c>
      <c r="B82" s="35" t="s">
        <v>67</v>
      </c>
      <c r="C82" s="40">
        <v>4.9339999999999996E-4</v>
      </c>
      <c r="D82" s="40">
        <v>5.3589999999999996E-4</v>
      </c>
      <c r="E82" s="36">
        <v>3914853.1893999996</v>
      </c>
      <c r="F82" s="36"/>
      <c r="G82" s="37">
        <v>84866.773599999986</v>
      </c>
      <c r="H82" s="37">
        <v>1866570.1917999999</v>
      </c>
      <c r="I82" s="37">
        <v>618487.7548</v>
      </c>
      <c r="J82" s="36">
        <v>138343.8440033666</v>
      </c>
      <c r="K82" s="36"/>
      <c r="L82" s="37">
        <v>128075.29179999999</v>
      </c>
      <c r="M82" s="37">
        <v>1336757.7651999998</v>
      </c>
      <c r="N82" s="37">
        <v>0</v>
      </c>
      <c r="O82" s="36">
        <v>150836.31757901303</v>
      </c>
      <c r="P82" s="36"/>
      <c r="Q82" s="37">
        <v>1055013.5367999999</v>
      </c>
      <c r="R82" s="38">
        <v>30772.494086356986</v>
      </c>
      <c r="S82" s="38">
        <v>1085786.030886357</v>
      </c>
    </row>
    <row r="83" spans="1:19">
      <c r="A83" s="34">
        <v>30800</v>
      </c>
      <c r="B83" s="35" t="s">
        <v>68</v>
      </c>
      <c r="C83" s="40">
        <v>9.6900000000000003E-4</v>
      </c>
      <c r="D83" s="40">
        <v>1.0441999999999999E-3</v>
      </c>
      <c r="E83" s="36">
        <v>7688473.3289999999</v>
      </c>
      <c r="F83" s="36"/>
      <c r="G83" s="37">
        <v>166671.87600000002</v>
      </c>
      <c r="H83" s="37">
        <v>3665801.6129999999</v>
      </c>
      <c r="I83" s="37">
        <v>1214662.818</v>
      </c>
      <c r="J83" s="36">
        <v>57095.125206467244</v>
      </c>
      <c r="K83" s="36"/>
      <c r="L83" s="37">
        <v>251530.11300000001</v>
      </c>
      <c r="M83" s="37">
        <v>2625290.3820000002</v>
      </c>
      <c r="N83" s="37">
        <v>0</v>
      </c>
      <c r="O83" s="36">
        <v>467134.88057286362</v>
      </c>
      <c r="P83" s="36"/>
      <c r="Q83" s="37">
        <v>2071966.1880000001</v>
      </c>
      <c r="R83" s="38">
        <v>-105449.01438235928</v>
      </c>
      <c r="S83" s="38">
        <v>1966517.1736176407</v>
      </c>
    </row>
    <row r="84" spans="1:19">
      <c r="A84" s="34">
        <v>30900</v>
      </c>
      <c r="B84" s="35" t="s">
        <v>69</v>
      </c>
      <c r="C84" s="40">
        <v>1.6904999999999999E-3</v>
      </c>
      <c r="D84" s="40">
        <v>1.7328000000000001E-3</v>
      </c>
      <c r="E84" s="36">
        <v>13413172.510499999</v>
      </c>
      <c r="F84" s="36"/>
      <c r="G84" s="37">
        <v>290772.76199999999</v>
      </c>
      <c r="H84" s="37">
        <v>6395291.6684999997</v>
      </c>
      <c r="I84" s="37">
        <v>2119078.9410000001</v>
      </c>
      <c r="J84" s="36">
        <v>0</v>
      </c>
      <c r="K84" s="36"/>
      <c r="L84" s="37">
        <v>438814.91849999997</v>
      </c>
      <c r="M84" s="37">
        <v>4580034.4589999998</v>
      </c>
      <c r="N84" s="37">
        <v>0</v>
      </c>
      <c r="O84" s="36">
        <v>280354.87217887456</v>
      </c>
      <c r="P84" s="36"/>
      <c r="Q84" s="37">
        <v>3614715.0060000001</v>
      </c>
      <c r="R84" s="38">
        <v>-152582.71341380858</v>
      </c>
      <c r="S84" s="38">
        <v>3462132.2925861916</v>
      </c>
    </row>
    <row r="85" spans="1:19">
      <c r="A85" s="34">
        <v>30905</v>
      </c>
      <c r="B85" s="35" t="s">
        <v>70</v>
      </c>
      <c r="C85" s="40">
        <v>3.3399999999999999E-4</v>
      </c>
      <c r="D85" s="40">
        <v>3.5169999999999998E-4</v>
      </c>
      <c r="E85" s="36">
        <v>2650103.2939999998</v>
      </c>
      <c r="F85" s="36"/>
      <c r="G85" s="37">
        <v>57449.335999999996</v>
      </c>
      <c r="H85" s="37">
        <v>1263547.7179999999</v>
      </c>
      <c r="I85" s="37">
        <v>418676.348</v>
      </c>
      <c r="J85" s="36">
        <v>17530.411594567799</v>
      </c>
      <c r="K85" s="36"/>
      <c r="L85" s="37">
        <v>86698.717999999993</v>
      </c>
      <c r="M85" s="37">
        <v>904898.85199999996</v>
      </c>
      <c r="N85" s="37">
        <v>0</v>
      </c>
      <c r="O85" s="36">
        <v>58738.233068571455</v>
      </c>
      <c r="P85" s="36"/>
      <c r="Q85" s="37">
        <v>714176.16799999995</v>
      </c>
      <c r="R85" s="38">
        <v>-25639.320090454414</v>
      </c>
      <c r="S85" s="38">
        <v>688536.84790954553</v>
      </c>
    </row>
    <row r="86" spans="1:19">
      <c r="A86" s="34">
        <v>31000</v>
      </c>
      <c r="B86" s="35" t="s">
        <v>71</v>
      </c>
      <c r="C86" s="40">
        <v>4.8123999999999997E-3</v>
      </c>
      <c r="D86" s="40">
        <v>4.8155000000000003E-3</v>
      </c>
      <c r="E86" s="36">
        <v>38183703.8684</v>
      </c>
      <c r="F86" s="36"/>
      <c r="G86" s="37">
        <v>827752.04959999991</v>
      </c>
      <c r="H86" s="37">
        <v>18205679.754799999</v>
      </c>
      <c r="I86" s="37">
        <v>6032449.2727999995</v>
      </c>
      <c r="J86" s="36">
        <v>261272.52117843245</v>
      </c>
      <c r="K86" s="36"/>
      <c r="L86" s="37">
        <v>1249188.3547999999</v>
      </c>
      <c r="M86" s="37">
        <v>13038129.447199998</v>
      </c>
      <c r="N86" s="37">
        <v>0</v>
      </c>
      <c r="O86" s="36">
        <v>157819.41403714143</v>
      </c>
      <c r="P86" s="36"/>
      <c r="Q86" s="37">
        <v>10290123.924799999</v>
      </c>
      <c r="R86" s="38">
        <v>194427.79461829775</v>
      </c>
      <c r="S86" s="38">
        <v>10484551.719418297</v>
      </c>
    </row>
    <row r="87" spans="1:19">
      <c r="A87" s="34">
        <v>31005</v>
      </c>
      <c r="B87" s="35" t="s">
        <v>72</v>
      </c>
      <c r="C87" s="40">
        <v>4.6690000000000002E-4</v>
      </c>
      <c r="D87" s="40">
        <v>4.8200000000000001E-4</v>
      </c>
      <c r="E87" s="36">
        <v>3704590.5029000002</v>
      </c>
      <c r="F87" s="36"/>
      <c r="G87" s="37">
        <v>80308.667600000001</v>
      </c>
      <c r="H87" s="37">
        <v>1766318.6513</v>
      </c>
      <c r="I87" s="37">
        <v>585269.42180000001</v>
      </c>
      <c r="J87" s="36">
        <v>103767.34996849201</v>
      </c>
      <c r="K87" s="36"/>
      <c r="L87" s="37">
        <v>121196.5013</v>
      </c>
      <c r="M87" s="37">
        <v>1264961.8981999999</v>
      </c>
      <c r="N87" s="37">
        <v>0</v>
      </c>
      <c r="O87" s="36">
        <v>7746.9052344941038</v>
      </c>
      <c r="P87" s="36"/>
      <c r="Q87" s="37">
        <v>998349.85880000005</v>
      </c>
      <c r="R87" s="38">
        <v>33249.03832652259</v>
      </c>
      <c r="S87" s="38">
        <v>1031598.8971265226</v>
      </c>
    </row>
    <row r="88" spans="1:19">
      <c r="A88" s="34">
        <v>31100</v>
      </c>
      <c r="B88" s="35" t="s">
        <v>73</v>
      </c>
      <c r="C88" s="40">
        <v>9.9398000000000004E-3</v>
      </c>
      <c r="D88" s="40">
        <v>9.9386000000000006E-3</v>
      </c>
      <c r="E88" s="36">
        <v>78866756.651800007</v>
      </c>
      <c r="F88" s="36"/>
      <c r="G88" s="37">
        <v>1709685.3592000001</v>
      </c>
      <c r="H88" s="37">
        <v>37603028.764600001</v>
      </c>
      <c r="I88" s="37">
        <v>12459757.9756</v>
      </c>
      <c r="J88" s="36">
        <v>0</v>
      </c>
      <c r="K88" s="36"/>
      <c r="L88" s="37">
        <v>2580143.4646000001</v>
      </c>
      <c r="M88" s="37">
        <v>26929681.464400001</v>
      </c>
      <c r="N88" s="37">
        <v>0</v>
      </c>
      <c r="O88" s="36">
        <v>861046.29300270614</v>
      </c>
      <c r="P88" s="36"/>
      <c r="Q88" s="37">
        <v>21253797.229600001</v>
      </c>
      <c r="R88" s="38">
        <v>-426224.89201576338</v>
      </c>
      <c r="S88" s="38">
        <v>20827572.337584238</v>
      </c>
    </row>
    <row r="89" spans="1:19">
      <c r="A89" s="34">
        <v>31101</v>
      </c>
      <c r="B89" s="35" t="s">
        <v>74</v>
      </c>
      <c r="C89" s="40">
        <v>6.7999999999999999E-5</v>
      </c>
      <c r="D89" s="40">
        <v>6.7299999999999996E-5</v>
      </c>
      <c r="E89" s="36">
        <v>539541.98800000001</v>
      </c>
      <c r="F89" s="36"/>
      <c r="G89" s="37">
        <v>11696.271999999999</v>
      </c>
      <c r="H89" s="37">
        <v>257249.236</v>
      </c>
      <c r="I89" s="37">
        <v>85239.495999999999</v>
      </c>
      <c r="J89" s="36">
        <v>0</v>
      </c>
      <c r="K89" s="36"/>
      <c r="L89" s="37">
        <v>17651.236000000001</v>
      </c>
      <c r="M89" s="37">
        <v>184230.90400000001</v>
      </c>
      <c r="N89" s="37">
        <v>0</v>
      </c>
      <c r="O89" s="36">
        <v>41000.012228636013</v>
      </c>
      <c r="P89" s="36"/>
      <c r="Q89" s="37">
        <v>145401.136</v>
      </c>
      <c r="R89" s="38">
        <v>-21979.125029814222</v>
      </c>
      <c r="S89" s="38">
        <v>123422.01097018577</v>
      </c>
    </row>
    <row r="90" spans="1:19">
      <c r="A90" s="34">
        <v>31102</v>
      </c>
      <c r="B90" s="35" t="s">
        <v>75</v>
      </c>
      <c r="C90" s="40">
        <v>1.628E-4</v>
      </c>
      <c r="D90" s="40">
        <v>1.5300000000000001E-4</v>
      </c>
      <c r="E90" s="36">
        <v>1291726.9948</v>
      </c>
      <c r="F90" s="36"/>
      <c r="G90" s="37">
        <v>28002.251199999999</v>
      </c>
      <c r="H90" s="37">
        <v>615884.93559999997</v>
      </c>
      <c r="I90" s="37">
        <v>204073.38159999999</v>
      </c>
      <c r="J90" s="36">
        <v>10660.571849999833</v>
      </c>
      <c r="K90" s="36"/>
      <c r="L90" s="37">
        <v>42259.135600000001</v>
      </c>
      <c r="M90" s="37">
        <v>441070.4584</v>
      </c>
      <c r="N90" s="37">
        <v>0</v>
      </c>
      <c r="O90" s="36">
        <v>63138.034363242652</v>
      </c>
      <c r="P90" s="36"/>
      <c r="Q90" s="37">
        <v>348107.42560000002</v>
      </c>
      <c r="R90" s="38">
        <v>-47984.49852885271</v>
      </c>
      <c r="S90" s="38">
        <v>300122.92707114731</v>
      </c>
    </row>
    <row r="91" spans="1:19">
      <c r="A91" s="34">
        <v>31105</v>
      </c>
      <c r="B91" s="35" t="s">
        <v>76</v>
      </c>
      <c r="C91" s="40">
        <v>1.591E-3</v>
      </c>
      <c r="D91" s="40">
        <v>1.5401E-3</v>
      </c>
      <c r="E91" s="36">
        <v>12623695.630999999</v>
      </c>
      <c r="F91" s="36"/>
      <c r="G91" s="37">
        <v>273658.364</v>
      </c>
      <c r="H91" s="37">
        <v>6018875.5070000002</v>
      </c>
      <c r="I91" s="37">
        <v>1994353.5019999999</v>
      </c>
      <c r="J91" s="36">
        <v>420015.13536901865</v>
      </c>
      <c r="K91" s="36"/>
      <c r="L91" s="37">
        <v>412987.00699999998</v>
      </c>
      <c r="M91" s="37">
        <v>4310461.2979999995</v>
      </c>
      <c r="N91" s="37">
        <v>0</v>
      </c>
      <c r="O91" s="36">
        <v>173021.84634320758</v>
      </c>
      <c r="P91" s="36"/>
      <c r="Q91" s="37">
        <v>3401958.932</v>
      </c>
      <c r="R91" s="38">
        <v>134768.01324314714</v>
      </c>
      <c r="S91" s="38">
        <v>3536726.9452431472</v>
      </c>
    </row>
    <row r="92" spans="1:19">
      <c r="A92" s="34">
        <v>31110</v>
      </c>
      <c r="B92" s="35" t="s">
        <v>77</v>
      </c>
      <c r="C92" s="40">
        <v>2.2461E-3</v>
      </c>
      <c r="D92" s="40">
        <v>2.3018000000000001E-3</v>
      </c>
      <c r="E92" s="36">
        <v>17821547.930100001</v>
      </c>
      <c r="F92" s="36"/>
      <c r="G92" s="37">
        <v>386338.18440000003</v>
      </c>
      <c r="H92" s="37">
        <v>8497169.2497000005</v>
      </c>
      <c r="I92" s="37">
        <v>2815535.7642000001</v>
      </c>
      <c r="J92" s="36">
        <v>119769.90699687487</v>
      </c>
      <c r="K92" s="36"/>
      <c r="L92" s="37">
        <v>583035.89969999995</v>
      </c>
      <c r="M92" s="37">
        <v>6085309.3158</v>
      </c>
      <c r="N92" s="37">
        <v>0</v>
      </c>
      <c r="O92" s="36">
        <v>620469.35233981372</v>
      </c>
      <c r="P92" s="36"/>
      <c r="Q92" s="37">
        <v>4802727.8172000004</v>
      </c>
      <c r="R92" s="38">
        <v>-143096.00701370611</v>
      </c>
      <c r="S92" s="38">
        <v>4659631.8101862939</v>
      </c>
    </row>
    <row r="93" spans="1:19">
      <c r="A93" s="34">
        <v>31200</v>
      </c>
      <c r="B93" s="35" t="s">
        <v>78</v>
      </c>
      <c r="C93" s="40">
        <v>4.4881000000000001E-3</v>
      </c>
      <c r="D93" s="40">
        <v>4.7600000000000003E-3</v>
      </c>
      <c r="E93" s="36">
        <v>35610564.652100004</v>
      </c>
      <c r="F93" s="36"/>
      <c r="G93" s="37">
        <v>771971.15240000002</v>
      </c>
      <c r="H93" s="37">
        <v>16978827.883700002</v>
      </c>
      <c r="I93" s="37">
        <v>5625932.0882000001</v>
      </c>
      <c r="J93" s="36">
        <v>0</v>
      </c>
      <c r="K93" s="36"/>
      <c r="L93" s="37">
        <v>1165007.5337</v>
      </c>
      <c r="M93" s="37">
        <v>12159510.591800001</v>
      </c>
      <c r="N93" s="37">
        <v>0</v>
      </c>
      <c r="O93" s="36">
        <v>2095594.7650699865</v>
      </c>
      <c r="P93" s="36"/>
      <c r="Q93" s="37">
        <v>9596688.8012000006</v>
      </c>
      <c r="R93" s="38">
        <v>-965991.65407636215</v>
      </c>
      <c r="S93" s="38">
        <v>8630697.1471236385</v>
      </c>
    </row>
    <row r="94" spans="1:19">
      <c r="A94" s="34">
        <v>31205</v>
      </c>
      <c r="B94" s="35" t="s">
        <v>79</v>
      </c>
      <c r="C94" s="40">
        <v>5.4020000000000001E-4</v>
      </c>
      <c r="D94" s="40">
        <v>5.8929999999999996E-4</v>
      </c>
      <c r="E94" s="36">
        <v>4286185.0282000005</v>
      </c>
      <c r="F94" s="36"/>
      <c r="G94" s="37">
        <v>92916.560800000007</v>
      </c>
      <c r="H94" s="37">
        <v>2043618.1954000001</v>
      </c>
      <c r="I94" s="37">
        <v>677152.58440000005</v>
      </c>
      <c r="J94" s="36">
        <v>0</v>
      </c>
      <c r="K94" s="36"/>
      <c r="L94" s="37">
        <v>140223.49540000001</v>
      </c>
      <c r="M94" s="37">
        <v>1463551.9756</v>
      </c>
      <c r="N94" s="37">
        <v>0</v>
      </c>
      <c r="O94" s="36">
        <v>314008.79640195327</v>
      </c>
      <c r="P94" s="36"/>
      <c r="Q94" s="37">
        <v>1155083.7304</v>
      </c>
      <c r="R94" s="38">
        <v>-170960.23341009364</v>
      </c>
      <c r="S94" s="38">
        <v>984123.4969899063</v>
      </c>
    </row>
    <row r="95" spans="1:19">
      <c r="A95" s="34">
        <v>31300</v>
      </c>
      <c r="B95" s="35" t="s">
        <v>80</v>
      </c>
      <c r="C95" s="40">
        <v>1.20313E-2</v>
      </c>
      <c r="D95" s="40">
        <v>1.1785500000000001E-2</v>
      </c>
      <c r="E95" s="36">
        <v>95461640.003299996</v>
      </c>
      <c r="F95" s="36"/>
      <c r="G95" s="37">
        <v>2069431.7252</v>
      </c>
      <c r="H95" s="37">
        <v>45515334.310099997</v>
      </c>
      <c r="I95" s="37">
        <v>15081499.238600001</v>
      </c>
      <c r="J95" s="36">
        <v>1348953.0422480288</v>
      </c>
      <c r="K95" s="36"/>
      <c r="L95" s="37">
        <v>3123048.7601000001</v>
      </c>
      <c r="M95" s="37">
        <v>32596136.4014</v>
      </c>
      <c r="N95" s="37">
        <v>0</v>
      </c>
      <c r="O95" s="36">
        <v>610818.23284692282</v>
      </c>
      <c r="P95" s="36"/>
      <c r="Q95" s="37">
        <v>25725951.287599999</v>
      </c>
      <c r="R95" s="38">
        <v>147196.26320637984</v>
      </c>
      <c r="S95" s="38">
        <v>25873147.550806381</v>
      </c>
    </row>
    <row r="96" spans="1:19">
      <c r="A96" s="34">
        <v>31301</v>
      </c>
      <c r="B96" s="35" t="s">
        <v>81</v>
      </c>
      <c r="C96" s="40">
        <v>2.968E-4</v>
      </c>
      <c r="D96" s="40">
        <v>2.3729999999999999E-4</v>
      </c>
      <c r="E96" s="36">
        <v>2354942.0888</v>
      </c>
      <c r="F96" s="36"/>
      <c r="G96" s="37">
        <v>51050.787199999999</v>
      </c>
      <c r="H96" s="37">
        <v>1122817.2535999999</v>
      </c>
      <c r="I96" s="37">
        <v>372045.3296</v>
      </c>
      <c r="J96" s="36">
        <v>271396.75343729625</v>
      </c>
      <c r="K96" s="36"/>
      <c r="L96" s="37">
        <v>77042.453600000008</v>
      </c>
      <c r="M96" s="37">
        <v>804113.71039999998</v>
      </c>
      <c r="N96" s="37">
        <v>0</v>
      </c>
      <c r="O96" s="36">
        <v>0</v>
      </c>
      <c r="P96" s="36"/>
      <c r="Q96" s="37">
        <v>634633.1936</v>
      </c>
      <c r="R96" s="38">
        <v>109835.14462625849</v>
      </c>
      <c r="S96" s="38">
        <v>744468.33822625852</v>
      </c>
    </row>
    <row r="97" spans="1:19">
      <c r="A97" s="34">
        <v>31320</v>
      </c>
      <c r="B97" s="35" t="s">
        <v>82</v>
      </c>
      <c r="C97" s="40">
        <v>2.1784999999999999E-3</v>
      </c>
      <c r="D97" s="40">
        <v>2.2084000000000001E-3</v>
      </c>
      <c r="E97" s="36">
        <v>17285179.718499999</v>
      </c>
      <c r="F97" s="36"/>
      <c r="G97" s="37">
        <v>374710.71399999998</v>
      </c>
      <c r="H97" s="37">
        <v>8241433.2444999991</v>
      </c>
      <c r="I97" s="37">
        <v>2730797.6769999997</v>
      </c>
      <c r="J97" s="36">
        <v>0</v>
      </c>
      <c r="K97" s="36"/>
      <c r="L97" s="37">
        <v>565488.49449999991</v>
      </c>
      <c r="M97" s="37">
        <v>5902162.1229999997</v>
      </c>
      <c r="N97" s="37">
        <v>0</v>
      </c>
      <c r="O97" s="36">
        <v>634607.906560526</v>
      </c>
      <c r="P97" s="36"/>
      <c r="Q97" s="37">
        <v>4658181.9819999998</v>
      </c>
      <c r="R97" s="38">
        <v>-340644.70247015706</v>
      </c>
      <c r="S97" s="38">
        <v>4317537.2795298425</v>
      </c>
    </row>
    <row r="98" spans="1:19">
      <c r="A98" s="34">
        <v>31400</v>
      </c>
      <c r="B98" s="35" t="s">
        <v>83</v>
      </c>
      <c r="C98" s="40">
        <v>4.6236000000000003E-3</v>
      </c>
      <c r="D98" s="40">
        <v>4.731E-3</v>
      </c>
      <c r="E98" s="36">
        <v>36685681.407600001</v>
      </c>
      <c r="F98" s="36"/>
      <c r="G98" s="37">
        <v>795277.69440000004</v>
      </c>
      <c r="H98" s="37">
        <v>17491434.817200001</v>
      </c>
      <c r="I98" s="37">
        <v>5795784.3192000007</v>
      </c>
      <c r="J98" s="36">
        <v>0</v>
      </c>
      <c r="K98" s="36"/>
      <c r="L98" s="37">
        <v>1200180.2172000001</v>
      </c>
      <c r="M98" s="37">
        <v>12526617.7608</v>
      </c>
      <c r="N98" s="37">
        <v>0</v>
      </c>
      <c r="O98" s="36">
        <v>706636.96294989064</v>
      </c>
      <c r="P98" s="36"/>
      <c r="Q98" s="37">
        <v>9886421.9472000003</v>
      </c>
      <c r="R98" s="38">
        <v>-350808.71437745623</v>
      </c>
      <c r="S98" s="38">
        <v>9535613.2328225449</v>
      </c>
    </row>
    <row r="99" spans="1:19">
      <c r="A99" s="34">
        <v>31405</v>
      </c>
      <c r="B99" s="35" t="s">
        <v>84</v>
      </c>
      <c r="C99" s="40">
        <v>9.1299999999999997E-4</v>
      </c>
      <c r="D99" s="40">
        <v>9.4410000000000002E-4</v>
      </c>
      <c r="E99" s="36">
        <v>7244144.6329999994</v>
      </c>
      <c r="F99" s="36"/>
      <c r="G99" s="37">
        <v>157039.652</v>
      </c>
      <c r="H99" s="37">
        <v>3453949.301</v>
      </c>
      <c r="I99" s="37">
        <v>1144465.5859999999</v>
      </c>
      <c r="J99" s="36">
        <v>19558.055024999077</v>
      </c>
      <c r="K99" s="36"/>
      <c r="L99" s="37">
        <v>236993.80099999998</v>
      </c>
      <c r="M99" s="37">
        <v>2473570.8139999998</v>
      </c>
      <c r="N99" s="37">
        <v>0</v>
      </c>
      <c r="O99" s="36">
        <v>131651.37155255466</v>
      </c>
      <c r="P99" s="36"/>
      <c r="Q99" s="37">
        <v>1952224.0759999999</v>
      </c>
      <c r="R99" s="38">
        <v>-89207.298557217509</v>
      </c>
      <c r="S99" s="38">
        <v>1863016.7774427824</v>
      </c>
    </row>
    <row r="100" spans="1:19">
      <c r="A100" s="34">
        <v>31500</v>
      </c>
      <c r="B100" s="35" t="s">
        <v>85</v>
      </c>
      <c r="C100" s="40">
        <v>7.1060000000000003E-4</v>
      </c>
      <c r="D100" s="40">
        <v>7.2920000000000005E-4</v>
      </c>
      <c r="E100" s="36">
        <v>5638213.7746000001</v>
      </c>
      <c r="F100" s="36"/>
      <c r="G100" s="37">
        <v>122226.04240000001</v>
      </c>
      <c r="H100" s="37">
        <v>2688254.5162</v>
      </c>
      <c r="I100" s="37">
        <v>890752.73320000002</v>
      </c>
      <c r="J100" s="36">
        <v>0</v>
      </c>
      <c r="K100" s="36"/>
      <c r="L100" s="37">
        <v>184455.41620000001</v>
      </c>
      <c r="M100" s="37">
        <v>1925212.9468</v>
      </c>
      <c r="N100" s="37">
        <v>0</v>
      </c>
      <c r="O100" s="36">
        <v>131648.62381274128</v>
      </c>
      <c r="P100" s="36"/>
      <c r="Q100" s="37">
        <v>1519441.8712000002</v>
      </c>
      <c r="R100" s="38">
        <v>-65091.475241061999</v>
      </c>
      <c r="S100" s="38">
        <v>1454350.3959589382</v>
      </c>
    </row>
    <row r="101" spans="1:19">
      <c r="A101" s="34">
        <v>31600</v>
      </c>
      <c r="B101" s="35" t="s">
        <v>86</v>
      </c>
      <c r="C101" s="40">
        <v>3.2342999999999998E-3</v>
      </c>
      <c r="D101" s="40">
        <v>3.2935999999999998E-3</v>
      </c>
      <c r="E101" s="36">
        <v>25662362.526299998</v>
      </c>
      <c r="F101" s="36"/>
      <c r="G101" s="37">
        <v>556312.53720000002</v>
      </c>
      <c r="H101" s="37">
        <v>12235605.941099999</v>
      </c>
      <c r="I101" s="37">
        <v>4054266.2045999998</v>
      </c>
      <c r="J101" s="36">
        <v>213925.12237028556</v>
      </c>
      <c r="K101" s="36"/>
      <c r="L101" s="37">
        <v>839549.89110000001</v>
      </c>
      <c r="M101" s="37">
        <v>8762617.8354000002</v>
      </c>
      <c r="N101" s="37">
        <v>0</v>
      </c>
      <c r="O101" s="36">
        <v>240248.81137499842</v>
      </c>
      <c r="P101" s="36"/>
      <c r="Q101" s="37">
        <v>6915748.4435999999</v>
      </c>
      <c r="R101" s="38">
        <v>97810.962807164906</v>
      </c>
      <c r="S101" s="38">
        <v>7013559.4064071644</v>
      </c>
    </row>
    <row r="102" spans="1:19">
      <c r="A102" s="34">
        <v>31601</v>
      </c>
      <c r="B102" s="35" t="s">
        <v>453</v>
      </c>
      <c r="C102" s="40">
        <v>0</v>
      </c>
      <c r="D102" s="40">
        <v>0</v>
      </c>
      <c r="E102" s="36">
        <v>0</v>
      </c>
      <c r="F102" s="36"/>
      <c r="G102" s="37">
        <v>0</v>
      </c>
      <c r="H102" s="37">
        <v>0</v>
      </c>
      <c r="I102" s="37">
        <v>0</v>
      </c>
      <c r="J102" s="36">
        <v>0</v>
      </c>
      <c r="K102" s="36"/>
      <c r="L102" s="37">
        <v>0</v>
      </c>
      <c r="M102" s="37">
        <v>0</v>
      </c>
      <c r="N102" s="37">
        <v>0</v>
      </c>
      <c r="O102" s="36">
        <v>18725.476101593034</v>
      </c>
      <c r="P102" s="36"/>
      <c r="Q102" s="37">
        <v>0</v>
      </c>
      <c r="R102" s="38">
        <v>-12746.536529927751</v>
      </c>
      <c r="S102" s="38">
        <v>-12746.536529927751</v>
      </c>
    </row>
    <row r="103" spans="1:19">
      <c r="A103" s="34">
        <v>31605</v>
      </c>
      <c r="B103" s="35" t="s">
        <v>87</v>
      </c>
      <c r="C103" s="40">
        <v>4.9089999999999995E-4</v>
      </c>
      <c r="D103" s="40">
        <v>4.7249999999999999E-4</v>
      </c>
      <c r="E103" s="36">
        <v>3895017.0868999995</v>
      </c>
      <c r="F103" s="36"/>
      <c r="G103" s="37">
        <v>84436.763599999991</v>
      </c>
      <c r="H103" s="37">
        <v>1857112.4992999998</v>
      </c>
      <c r="I103" s="37">
        <v>615353.94979999994</v>
      </c>
      <c r="J103" s="36">
        <v>163745.05392139382</v>
      </c>
      <c r="K103" s="36"/>
      <c r="L103" s="37">
        <v>127426.34929999999</v>
      </c>
      <c r="M103" s="37">
        <v>1329984.5702</v>
      </c>
      <c r="N103" s="37">
        <v>0</v>
      </c>
      <c r="O103" s="36">
        <v>3979.366058302523</v>
      </c>
      <c r="P103" s="36"/>
      <c r="Q103" s="37">
        <v>1049667.9068</v>
      </c>
      <c r="R103" s="38">
        <v>56498.807379492835</v>
      </c>
      <c r="S103" s="38">
        <v>1106166.7141794928</v>
      </c>
    </row>
    <row r="104" spans="1:19">
      <c r="A104" s="34">
        <v>31700</v>
      </c>
      <c r="B104" s="35" t="s">
        <v>88</v>
      </c>
      <c r="C104" s="40">
        <v>9.7659999999999999E-4</v>
      </c>
      <c r="D104" s="40">
        <v>9.8649999999999996E-4</v>
      </c>
      <c r="E104" s="36">
        <v>7748775.0806</v>
      </c>
      <c r="F104" s="36"/>
      <c r="G104" s="37">
        <v>167979.10639999999</v>
      </c>
      <c r="H104" s="37">
        <v>3694552.9981999998</v>
      </c>
      <c r="I104" s="37">
        <v>1224189.5852000001</v>
      </c>
      <c r="J104" s="36">
        <v>148347.43064426119</v>
      </c>
      <c r="K104" s="36"/>
      <c r="L104" s="37">
        <v>253502.8982</v>
      </c>
      <c r="M104" s="37">
        <v>2645880.8947999999</v>
      </c>
      <c r="N104" s="37">
        <v>0</v>
      </c>
      <c r="O104" s="36">
        <v>18988.925744937627</v>
      </c>
      <c r="P104" s="36"/>
      <c r="Q104" s="37">
        <v>2088216.9032000001</v>
      </c>
      <c r="R104" s="38">
        <v>54777.889653239828</v>
      </c>
      <c r="S104" s="38">
        <v>2142994.7928532399</v>
      </c>
    </row>
    <row r="105" spans="1:19">
      <c r="A105" s="34">
        <v>31800</v>
      </c>
      <c r="B105" s="35" t="s">
        <v>89</v>
      </c>
      <c r="C105" s="40">
        <v>5.8989000000000003E-3</v>
      </c>
      <c r="D105" s="40">
        <v>6.1303E-3</v>
      </c>
      <c r="E105" s="36">
        <v>46804474.014899999</v>
      </c>
      <c r="F105" s="36"/>
      <c r="G105" s="37">
        <v>1014634.3956</v>
      </c>
      <c r="H105" s="37">
        <v>22315992.9153</v>
      </c>
      <c r="I105" s="37">
        <v>7394400.9258000003</v>
      </c>
      <c r="J105" s="36">
        <v>25504.672858999831</v>
      </c>
      <c r="K105" s="36"/>
      <c r="L105" s="37">
        <v>1531218.7653000001</v>
      </c>
      <c r="M105" s="37">
        <v>15981759.994200001</v>
      </c>
      <c r="N105" s="37">
        <v>0</v>
      </c>
      <c r="O105" s="36">
        <v>1407898.0428657678</v>
      </c>
      <c r="P105" s="36"/>
      <c r="Q105" s="37">
        <v>12613334.722800002</v>
      </c>
      <c r="R105" s="38">
        <v>-514246.85354344692</v>
      </c>
      <c r="S105" s="38">
        <v>12099087.869256554</v>
      </c>
    </row>
    <row r="106" spans="1:19">
      <c r="A106" s="34">
        <v>31805</v>
      </c>
      <c r="B106" s="35" t="s">
        <v>90</v>
      </c>
      <c r="C106" s="40">
        <v>1.1584E-3</v>
      </c>
      <c r="D106" s="40">
        <v>1.1666999999999999E-3</v>
      </c>
      <c r="E106" s="36">
        <v>9191256.4543999992</v>
      </c>
      <c r="F106" s="36"/>
      <c r="G106" s="37">
        <v>199249.43359999999</v>
      </c>
      <c r="H106" s="37">
        <v>4382316.3968000002</v>
      </c>
      <c r="I106" s="37">
        <v>1452079.8847999999</v>
      </c>
      <c r="J106" s="36">
        <v>143626.32050422445</v>
      </c>
      <c r="K106" s="36"/>
      <c r="L106" s="37">
        <v>300693.99679999996</v>
      </c>
      <c r="M106" s="37">
        <v>3138427.6351999999</v>
      </c>
      <c r="N106" s="37">
        <v>0</v>
      </c>
      <c r="O106" s="36">
        <v>80065.530359218916</v>
      </c>
      <c r="P106" s="36"/>
      <c r="Q106" s="37">
        <v>2476951.1168</v>
      </c>
      <c r="R106" s="38">
        <v>12977.64581162321</v>
      </c>
      <c r="S106" s="38">
        <v>2489928.7626116234</v>
      </c>
    </row>
    <row r="107" spans="1:19">
      <c r="A107" s="34">
        <v>31810</v>
      </c>
      <c r="B107" s="35" t="s">
        <v>91</v>
      </c>
      <c r="C107" s="40">
        <v>1.5291E-3</v>
      </c>
      <c r="D107" s="40">
        <v>1.5257999999999999E-3</v>
      </c>
      <c r="E107" s="36">
        <v>12132553.733100001</v>
      </c>
      <c r="F107" s="36"/>
      <c r="G107" s="37">
        <v>263011.31640000001</v>
      </c>
      <c r="H107" s="37">
        <v>5784703.0406999998</v>
      </c>
      <c r="I107" s="37">
        <v>1916760.4902000001</v>
      </c>
      <c r="J107" s="36">
        <v>73498.66500601267</v>
      </c>
      <c r="K107" s="36"/>
      <c r="L107" s="37">
        <v>396919.19070000004</v>
      </c>
      <c r="M107" s="37">
        <v>4142756.9898000001</v>
      </c>
      <c r="N107" s="37">
        <v>0</v>
      </c>
      <c r="O107" s="36">
        <v>160432.14759682422</v>
      </c>
      <c r="P107" s="36"/>
      <c r="Q107" s="37">
        <v>3269601.1332</v>
      </c>
      <c r="R107" s="38">
        <v>-118794.48948910342</v>
      </c>
      <c r="S107" s="38">
        <v>3150806.6437108968</v>
      </c>
    </row>
    <row r="108" spans="1:19">
      <c r="A108" s="34">
        <v>31820</v>
      </c>
      <c r="B108" s="35" t="s">
        <v>92</v>
      </c>
      <c r="C108" s="40">
        <v>1.2939E-3</v>
      </c>
      <c r="D108" s="40">
        <v>1.3676999999999999E-3</v>
      </c>
      <c r="E108" s="36">
        <v>10266373.209899999</v>
      </c>
      <c r="F108" s="36"/>
      <c r="G108" s="37">
        <v>222555.97560000001</v>
      </c>
      <c r="H108" s="37">
        <v>4894923.3302999996</v>
      </c>
      <c r="I108" s="37">
        <v>1621932.1158</v>
      </c>
      <c r="J108" s="36">
        <v>128341.49512727567</v>
      </c>
      <c r="K108" s="36"/>
      <c r="L108" s="37">
        <v>335866.68030000001</v>
      </c>
      <c r="M108" s="37">
        <v>3505534.8041999997</v>
      </c>
      <c r="N108" s="37">
        <v>0</v>
      </c>
      <c r="O108" s="36">
        <v>373037.81121390488</v>
      </c>
      <c r="P108" s="36"/>
      <c r="Q108" s="37">
        <v>2766684.2627999997</v>
      </c>
      <c r="R108" s="38">
        <v>-74569.032438219932</v>
      </c>
      <c r="S108" s="38">
        <v>2692115.2303617797</v>
      </c>
    </row>
    <row r="109" spans="1:19">
      <c r="A109" s="34">
        <v>31900</v>
      </c>
      <c r="B109" s="35" t="s">
        <v>93</v>
      </c>
      <c r="C109" s="40">
        <v>3.6668E-3</v>
      </c>
      <c r="D109" s="40">
        <v>3.5163999999999998E-3</v>
      </c>
      <c r="E109" s="36">
        <v>29094008.2588</v>
      </c>
      <c r="F109" s="36"/>
      <c r="G109" s="37">
        <v>630704.2672</v>
      </c>
      <c r="H109" s="37">
        <v>13871786.7436</v>
      </c>
      <c r="I109" s="37">
        <v>4596414.4696000004</v>
      </c>
      <c r="J109" s="36">
        <v>471132.68803275167</v>
      </c>
      <c r="K109" s="36"/>
      <c r="L109" s="37">
        <v>951816.9436</v>
      </c>
      <c r="M109" s="37">
        <v>9934380.5703999996</v>
      </c>
      <c r="N109" s="37">
        <v>0</v>
      </c>
      <c r="O109" s="36">
        <v>245411.57286038517</v>
      </c>
      <c r="P109" s="36"/>
      <c r="Q109" s="37">
        <v>7840542.4336000001</v>
      </c>
      <c r="R109" s="38">
        <v>75365.616494808273</v>
      </c>
      <c r="S109" s="38">
        <v>7915908.0500948085</v>
      </c>
    </row>
    <row r="110" spans="1:19">
      <c r="A110" s="34">
        <v>32000</v>
      </c>
      <c r="B110" s="35" t="s">
        <v>94</v>
      </c>
      <c r="C110" s="40">
        <v>1.4777E-3</v>
      </c>
      <c r="D110" s="40">
        <v>1.4400999999999999E-3</v>
      </c>
      <c r="E110" s="36">
        <v>11724723.465700001</v>
      </c>
      <c r="F110" s="36"/>
      <c r="G110" s="37">
        <v>254170.31080000001</v>
      </c>
      <c r="H110" s="37">
        <v>5590252.8828999996</v>
      </c>
      <c r="I110" s="37">
        <v>1852329.4594000001</v>
      </c>
      <c r="J110" s="36">
        <v>275344.90284862224</v>
      </c>
      <c r="K110" s="36"/>
      <c r="L110" s="37">
        <v>383576.93290000001</v>
      </c>
      <c r="M110" s="37">
        <v>4003500.1006</v>
      </c>
      <c r="N110" s="37">
        <v>0</v>
      </c>
      <c r="O110" s="36">
        <v>15452.649170181256</v>
      </c>
      <c r="P110" s="36"/>
      <c r="Q110" s="37">
        <v>3159694.9803999998</v>
      </c>
      <c r="R110" s="38">
        <v>93725.905634551193</v>
      </c>
      <c r="S110" s="38">
        <v>3253420.8860345511</v>
      </c>
    </row>
    <row r="111" spans="1:19">
      <c r="A111" s="34">
        <v>32005</v>
      </c>
      <c r="B111" s="35" t="s">
        <v>95</v>
      </c>
      <c r="C111" s="40">
        <v>3.3320000000000002E-4</v>
      </c>
      <c r="D111" s="40">
        <v>3.2870000000000002E-4</v>
      </c>
      <c r="E111" s="36">
        <v>2643755.7412</v>
      </c>
      <c r="F111" s="36"/>
      <c r="G111" s="37">
        <v>57311.732800000005</v>
      </c>
      <c r="H111" s="37">
        <v>1260521.2564000001</v>
      </c>
      <c r="I111" s="37">
        <v>417673.53040000005</v>
      </c>
      <c r="J111" s="36">
        <v>104204.94152929613</v>
      </c>
      <c r="K111" s="36"/>
      <c r="L111" s="37">
        <v>86491.056400000001</v>
      </c>
      <c r="M111" s="37">
        <v>902731.42960000003</v>
      </c>
      <c r="N111" s="37">
        <v>0</v>
      </c>
      <c r="O111" s="36">
        <v>17730.226509354077</v>
      </c>
      <c r="P111" s="36"/>
      <c r="Q111" s="37">
        <v>712465.56640000001</v>
      </c>
      <c r="R111" s="38">
        <v>58851.404030231701</v>
      </c>
      <c r="S111" s="38">
        <v>771316.97043023165</v>
      </c>
    </row>
    <row r="112" spans="1:19">
      <c r="A112" s="34">
        <v>32100</v>
      </c>
      <c r="B112" s="35" t="s">
        <v>96</v>
      </c>
      <c r="C112" s="40">
        <v>8.3509999999999997E-4</v>
      </c>
      <c r="D112" s="40">
        <v>8.8730000000000005E-4</v>
      </c>
      <c r="E112" s="36">
        <v>6626051.6790999994</v>
      </c>
      <c r="F112" s="36"/>
      <c r="G112" s="37">
        <v>143640.5404</v>
      </c>
      <c r="H112" s="37">
        <v>3159247.6026999997</v>
      </c>
      <c r="I112" s="37">
        <v>1046816.2222</v>
      </c>
      <c r="J112" s="36">
        <v>0</v>
      </c>
      <c r="K112" s="36"/>
      <c r="L112" s="37">
        <v>216772.75269999998</v>
      </c>
      <c r="M112" s="37">
        <v>2262518.0578000001</v>
      </c>
      <c r="N112" s="37">
        <v>0</v>
      </c>
      <c r="O112" s="36">
        <v>334012.41591476381</v>
      </c>
      <c r="P112" s="36"/>
      <c r="Q112" s="37">
        <v>1785654.2452</v>
      </c>
      <c r="R112" s="38">
        <v>-147074.99109815029</v>
      </c>
      <c r="S112" s="38">
        <v>1638579.2541018496</v>
      </c>
    </row>
    <row r="113" spans="1:19">
      <c r="A113" s="34">
        <v>32200</v>
      </c>
      <c r="B113" s="35" t="s">
        <v>97</v>
      </c>
      <c r="C113" s="40">
        <v>5.5309999999999995E-4</v>
      </c>
      <c r="D113" s="40">
        <v>5.4869999999999995E-4</v>
      </c>
      <c r="E113" s="36">
        <v>4388539.3170999996</v>
      </c>
      <c r="F113" s="36"/>
      <c r="G113" s="37">
        <v>95135.412399999987</v>
      </c>
      <c r="H113" s="37">
        <v>2092419.8886999998</v>
      </c>
      <c r="I113" s="37">
        <v>693323.01819999993</v>
      </c>
      <c r="J113" s="36">
        <v>59406.361351878688</v>
      </c>
      <c r="K113" s="36"/>
      <c r="L113" s="37">
        <v>143572.03869999998</v>
      </c>
      <c r="M113" s="37">
        <v>1498501.6617999999</v>
      </c>
      <c r="N113" s="37">
        <v>0</v>
      </c>
      <c r="O113" s="36">
        <v>0</v>
      </c>
      <c r="P113" s="36"/>
      <c r="Q113" s="37">
        <v>1182667.1812</v>
      </c>
      <c r="R113" s="38">
        <v>40454.949341281652</v>
      </c>
      <c r="S113" s="38">
        <v>1223122.1305412815</v>
      </c>
    </row>
    <row r="114" spans="1:19">
      <c r="A114" s="34">
        <v>32300</v>
      </c>
      <c r="B114" s="35" t="s">
        <v>98</v>
      </c>
      <c r="C114" s="40">
        <v>6.2110999999999998E-3</v>
      </c>
      <c r="D114" s="40">
        <v>6.2827999999999998E-3</v>
      </c>
      <c r="E114" s="36">
        <v>49281606.495099999</v>
      </c>
      <c r="F114" s="36"/>
      <c r="G114" s="37">
        <v>1068334.0444</v>
      </c>
      <c r="H114" s="37">
        <v>23497069.554699998</v>
      </c>
      <c r="I114" s="37">
        <v>7785750.4941999996</v>
      </c>
      <c r="J114" s="36">
        <v>0</v>
      </c>
      <c r="K114" s="36"/>
      <c r="L114" s="37">
        <v>1612258.7046999999</v>
      </c>
      <c r="M114" s="37">
        <v>16827596.5858</v>
      </c>
      <c r="N114" s="37">
        <v>0</v>
      </c>
      <c r="O114" s="36">
        <v>1243657.8588814118</v>
      </c>
      <c r="P114" s="36"/>
      <c r="Q114" s="37">
        <v>13280896.997199999</v>
      </c>
      <c r="R114" s="38">
        <v>-633626.36012481432</v>
      </c>
      <c r="S114" s="38">
        <v>12647270.637075186</v>
      </c>
    </row>
    <row r="115" spans="1:19">
      <c r="A115" s="34">
        <v>32305</v>
      </c>
      <c r="B115" s="35" t="s">
        <v>99</v>
      </c>
      <c r="C115" s="40">
        <v>6.2699999999999995E-4</v>
      </c>
      <c r="D115" s="40">
        <v>6.2580000000000003E-4</v>
      </c>
      <c r="E115" s="36">
        <v>4974894.5069999993</v>
      </c>
      <c r="F115" s="36"/>
      <c r="G115" s="37">
        <v>107846.50799999999</v>
      </c>
      <c r="H115" s="37">
        <v>2371989.2789999996</v>
      </c>
      <c r="I115" s="37">
        <v>785958.29399999999</v>
      </c>
      <c r="J115" s="36">
        <v>241780.92464831646</v>
      </c>
      <c r="K115" s="36"/>
      <c r="L115" s="37">
        <v>162754.77899999998</v>
      </c>
      <c r="M115" s="37">
        <v>1698717.3059999999</v>
      </c>
      <c r="N115" s="37">
        <v>0</v>
      </c>
      <c r="O115" s="36">
        <v>0</v>
      </c>
      <c r="P115" s="36"/>
      <c r="Q115" s="37">
        <v>1340684.004</v>
      </c>
      <c r="R115" s="38">
        <v>145404.55468900825</v>
      </c>
      <c r="S115" s="38">
        <v>1486088.5586890082</v>
      </c>
    </row>
    <row r="116" spans="1:19">
      <c r="A116" s="34">
        <v>32400</v>
      </c>
      <c r="B116" s="35" t="s">
        <v>100</v>
      </c>
      <c r="C116" s="40">
        <v>2.2388E-3</v>
      </c>
      <c r="D116" s="40">
        <v>2.2591999999999998E-3</v>
      </c>
      <c r="E116" s="36">
        <v>17763626.5108</v>
      </c>
      <c r="F116" s="36"/>
      <c r="G116" s="37">
        <v>385082.5552</v>
      </c>
      <c r="H116" s="37">
        <v>8469552.7875999995</v>
      </c>
      <c r="I116" s="37">
        <v>2806385.0536000002</v>
      </c>
      <c r="J116" s="36">
        <v>189164.77241427562</v>
      </c>
      <c r="K116" s="36"/>
      <c r="L116" s="37">
        <v>581140.98759999999</v>
      </c>
      <c r="M116" s="37">
        <v>6065531.5864000004</v>
      </c>
      <c r="N116" s="37">
        <v>0</v>
      </c>
      <c r="O116" s="36">
        <v>113260.97319321241</v>
      </c>
      <c r="P116" s="36"/>
      <c r="Q116" s="37">
        <v>4787118.5776000004</v>
      </c>
      <c r="R116" s="38">
        <v>-15220.35408557007</v>
      </c>
      <c r="S116" s="38">
        <v>4771898.2235144302</v>
      </c>
    </row>
    <row r="117" spans="1:19">
      <c r="A117" s="34">
        <v>32405</v>
      </c>
      <c r="B117" s="35" t="s">
        <v>101</v>
      </c>
      <c r="C117" s="40">
        <v>5.7799999999999995E-4</v>
      </c>
      <c r="D117" s="40">
        <v>5.6479999999999996E-4</v>
      </c>
      <c r="E117" s="36">
        <v>4586106.898</v>
      </c>
      <c r="F117" s="36"/>
      <c r="G117" s="37">
        <v>99418.311999999991</v>
      </c>
      <c r="H117" s="37">
        <v>2186618.5060000001</v>
      </c>
      <c r="I117" s="37">
        <v>724535.7159999999</v>
      </c>
      <c r="J117" s="36">
        <v>108191.51125723886</v>
      </c>
      <c r="K117" s="36"/>
      <c r="L117" s="37">
        <v>150035.50599999999</v>
      </c>
      <c r="M117" s="37">
        <v>1565962.6839999999</v>
      </c>
      <c r="N117" s="37">
        <v>0</v>
      </c>
      <c r="O117" s="36">
        <v>60500.220505568504</v>
      </c>
      <c r="P117" s="36"/>
      <c r="Q117" s="37">
        <v>1235909.656</v>
      </c>
      <c r="R117" s="38">
        <v>-8294.2663299522828</v>
      </c>
      <c r="S117" s="38">
        <v>1227615.3896700477</v>
      </c>
    </row>
    <row r="118" spans="1:19">
      <c r="A118" s="34">
        <v>32410</v>
      </c>
      <c r="B118" s="35" t="s">
        <v>102</v>
      </c>
      <c r="C118" s="40">
        <v>8.4340000000000001E-4</v>
      </c>
      <c r="D118" s="40">
        <v>8.92E-4</v>
      </c>
      <c r="E118" s="36">
        <v>6691907.5394000001</v>
      </c>
      <c r="F118" s="36"/>
      <c r="G118" s="37">
        <v>145068.17360000001</v>
      </c>
      <c r="H118" s="37">
        <v>3190647.1417999999</v>
      </c>
      <c r="I118" s="37">
        <v>1057220.4547999999</v>
      </c>
      <c r="J118" s="36">
        <v>124599.71461386603</v>
      </c>
      <c r="K118" s="36"/>
      <c r="L118" s="37">
        <v>218927.24179999999</v>
      </c>
      <c r="M118" s="37">
        <v>2285005.0652000001</v>
      </c>
      <c r="N118" s="37">
        <v>0</v>
      </c>
      <c r="O118" s="36">
        <v>116140.12994999927</v>
      </c>
      <c r="P118" s="36"/>
      <c r="Q118" s="37">
        <v>1803401.7368000001</v>
      </c>
      <c r="R118" s="38">
        <v>55732.938805887126</v>
      </c>
      <c r="S118" s="38">
        <v>1859134.6756058871</v>
      </c>
    </row>
    <row r="119" spans="1:19">
      <c r="A119" s="34">
        <v>32420</v>
      </c>
      <c r="B119" s="35" t="s">
        <v>454</v>
      </c>
      <c r="C119" s="40">
        <v>0</v>
      </c>
      <c r="D119" s="40">
        <v>0</v>
      </c>
      <c r="E119" s="36">
        <v>0</v>
      </c>
      <c r="F119" s="36"/>
      <c r="G119" s="37">
        <v>0</v>
      </c>
      <c r="H119" s="37">
        <v>0</v>
      </c>
      <c r="I119" s="37">
        <v>0</v>
      </c>
      <c r="J119" s="36">
        <v>20312.226963665642</v>
      </c>
      <c r="K119" s="36"/>
      <c r="L119" s="37">
        <v>0</v>
      </c>
      <c r="M119" s="37">
        <v>0</v>
      </c>
      <c r="N119" s="37">
        <v>0</v>
      </c>
      <c r="O119" s="36">
        <v>69978.72925863546</v>
      </c>
      <c r="P119" s="36"/>
      <c r="Q119" s="37">
        <v>0</v>
      </c>
      <c r="R119" s="38">
        <v>-3006.1709944600589</v>
      </c>
      <c r="S119" s="38">
        <v>-3006.1709944600589</v>
      </c>
    </row>
    <row r="120" spans="1:19">
      <c r="A120" s="34">
        <v>32500</v>
      </c>
      <c r="B120" s="35" t="s">
        <v>104</v>
      </c>
      <c r="C120" s="40">
        <v>4.7978999999999999E-3</v>
      </c>
      <c r="D120" s="40">
        <v>5.0733000000000002E-3</v>
      </c>
      <c r="E120" s="36">
        <v>38068654.473899998</v>
      </c>
      <c r="F120" s="36"/>
      <c r="G120" s="37">
        <v>825257.99159999995</v>
      </c>
      <c r="H120" s="37">
        <v>18150825.138299998</v>
      </c>
      <c r="I120" s="37">
        <v>6014273.2038000003</v>
      </c>
      <c r="J120" s="36">
        <v>0</v>
      </c>
      <c r="K120" s="36"/>
      <c r="L120" s="37">
        <v>1245424.4883000001</v>
      </c>
      <c r="M120" s="37">
        <v>12998844.916199999</v>
      </c>
      <c r="N120" s="37">
        <v>0</v>
      </c>
      <c r="O120" s="36">
        <v>1333103.6414376481</v>
      </c>
      <c r="P120" s="36"/>
      <c r="Q120" s="37">
        <v>10259119.2708</v>
      </c>
      <c r="R120" s="38">
        <v>-502426.58263151656</v>
      </c>
      <c r="S120" s="38">
        <v>9756692.6881684829</v>
      </c>
    </row>
    <row r="121" spans="1:19">
      <c r="A121" s="34">
        <v>32505</v>
      </c>
      <c r="B121" s="35" t="s">
        <v>105</v>
      </c>
      <c r="C121" s="40">
        <v>7.5580000000000005E-4</v>
      </c>
      <c r="D121" s="40">
        <v>7.2650000000000004E-4</v>
      </c>
      <c r="E121" s="36">
        <v>5996850.5078000007</v>
      </c>
      <c r="F121" s="36"/>
      <c r="G121" s="37">
        <v>130000.6232</v>
      </c>
      <c r="H121" s="37">
        <v>2859249.5966000003</v>
      </c>
      <c r="I121" s="37">
        <v>947411.92760000005</v>
      </c>
      <c r="J121" s="36">
        <v>182934.96677120327</v>
      </c>
      <c r="K121" s="36"/>
      <c r="L121" s="37">
        <v>196188.2966</v>
      </c>
      <c r="M121" s="37">
        <v>2047672.3124000002</v>
      </c>
      <c r="N121" s="37">
        <v>0</v>
      </c>
      <c r="O121" s="36">
        <v>72658.859617445356</v>
      </c>
      <c r="P121" s="36"/>
      <c r="Q121" s="37">
        <v>1616090.8616000002</v>
      </c>
      <c r="R121" s="38">
        <v>27069.030078538286</v>
      </c>
      <c r="S121" s="38">
        <v>1643159.8916785384</v>
      </c>
    </row>
    <row r="122" spans="1:19">
      <c r="A122" s="34">
        <v>32600</v>
      </c>
      <c r="B122" s="35" t="s">
        <v>106</v>
      </c>
      <c r="C122" s="40">
        <v>1.7237800000000001E-2</v>
      </c>
      <c r="D122" s="40">
        <v>1.77521E-2</v>
      </c>
      <c r="E122" s="36">
        <v>136772307.06980002</v>
      </c>
      <c r="F122" s="36"/>
      <c r="G122" s="37">
        <v>2964970.5512000001</v>
      </c>
      <c r="H122" s="37">
        <v>65211924.710600004</v>
      </c>
      <c r="I122" s="37">
        <v>21607961.531600002</v>
      </c>
      <c r="J122" s="36">
        <v>0</v>
      </c>
      <c r="K122" s="36"/>
      <c r="L122" s="37">
        <v>4474536.4106000001</v>
      </c>
      <c r="M122" s="37">
        <v>46701992.308400005</v>
      </c>
      <c r="N122" s="37">
        <v>0</v>
      </c>
      <c r="O122" s="36">
        <v>5913813.4226805624</v>
      </c>
      <c r="P122" s="36"/>
      <c r="Q122" s="37">
        <v>36858760.325600006</v>
      </c>
      <c r="R122" s="38">
        <v>-2934918.5774282827</v>
      </c>
      <c r="S122" s="38">
        <v>33923841.748171724</v>
      </c>
    </row>
    <row r="123" spans="1:19">
      <c r="A123" s="34">
        <v>32605</v>
      </c>
      <c r="B123" s="35" t="s">
        <v>107</v>
      </c>
      <c r="C123" s="40">
        <v>2.5604999999999998E-3</v>
      </c>
      <c r="D123" s="40">
        <v>2.5571999999999999E-3</v>
      </c>
      <c r="E123" s="36">
        <v>20316136.180499997</v>
      </c>
      <c r="F123" s="36"/>
      <c r="G123" s="37">
        <v>440416.24199999997</v>
      </c>
      <c r="H123" s="37">
        <v>9686568.658499999</v>
      </c>
      <c r="I123" s="37">
        <v>3209643.0809999998</v>
      </c>
      <c r="J123" s="36">
        <v>561239.97012268764</v>
      </c>
      <c r="K123" s="36"/>
      <c r="L123" s="37">
        <v>664646.9084999999</v>
      </c>
      <c r="M123" s="37">
        <v>6937106.3189999992</v>
      </c>
      <c r="N123" s="37">
        <v>0</v>
      </c>
      <c r="O123" s="36">
        <v>0</v>
      </c>
      <c r="P123" s="36"/>
      <c r="Q123" s="37">
        <v>5474994.2459999993</v>
      </c>
      <c r="R123" s="38">
        <v>277924.31395143655</v>
      </c>
      <c r="S123" s="38">
        <v>5752918.5599514358</v>
      </c>
    </row>
    <row r="124" spans="1:19">
      <c r="A124" s="34">
        <v>32700</v>
      </c>
      <c r="B124" s="35" t="s">
        <v>108</v>
      </c>
      <c r="C124" s="40">
        <v>1.6209E-3</v>
      </c>
      <c r="D124" s="40">
        <v>1.5617999999999999E-3</v>
      </c>
      <c r="E124" s="36">
        <v>12860935.4169</v>
      </c>
      <c r="F124" s="36"/>
      <c r="G124" s="37">
        <v>278801.28360000002</v>
      </c>
      <c r="H124" s="37">
        <v>6131989.5093</v>
      </c>
      <c r="I124" s="37">
        <v>2031833.8097999999</v>
      </c>
      <c r="J124" s="36">
        <v>382679.38555693597</v>
      </c>
      <c r="K124" s="36"/>
      <c r="L124" s="37">
        <v>420748.35930000001</v>
      </c>
      <c r="M124" s="37">
        <v>4391468.7101999996</v>
      </c>
      <c r="N124" s="37">
        <v>0</v>
      </c>
      <c r="O124" s="36">
        <v>0</v>
      </c>
      <c r="P124" s="36"/>
      <c r="Q124" s="37">
        <v>3465892.6667999998</v>
      </c>
      <c r="R124" s="38">
        <v>182790.26177734468</v>
      </c>
      <c r="S124" s="38">
        <v>3648682.9285773444</v>
      </c>
    </row>
    <row r="125" spans="1:19">
      <c r="A125" s="34">
        <v>32800</v>
      </c>
      <c r="B125" s="35" t="s">
        <v>109</v>
      </c>
      <c r="C125" s="40">
        <v>2.1829000000000002E-3</v>
      </c>
      <c r="D125" s="40">
        <v>2.1503999999999998E-3</v>
      </c>
      <c r="E125" s="36">
        <v>17320091.258900002</v>
      </c>
      <c r="F125" s="36"/>
      <c r="G125" s="37">
        <v>375467.53160000005</v>
      </c>
      <c r="H125" s="37">
        <v>8258078.7833000012</v>
      </c>
      <c r="I125" s="37">
        <v>2736313.1738000005</v>
      </c>
      <c r="J125" s="36">
        <v>613097.89833246393</v>
      </c>
      <c r="K125" s="36"/>
      <c r="L125" s="37">
        <v>566630.6333000001</v>
      </c>
      <c r="M125" s="37">
        <v>5914082.9462000001</v>
      </c>
      <c r="N125" s="37">
        <v>0</v>
      </c>
      <c r="O125" s="36">
        <v>0</v>
      </c>
      <c r="P125" s="36"/>
      <c r="Q125" s="37">
        <v>4667590.2908000005</v>
      </c>
      <c r="R125" s="38">
        <v>264186.80484178604</v>
      </c>
      <c r="S125" s="38">
        <v>4931777.0956417862</v>
      </c>
    </row>
    <row r="126" spans="1:19">
      <c r="A126" s="34">
        <v>32900</v>
      </c>
      <c r="B126" s="35" t="s">
        <v>110</v>
      </c>
      <c r="C126" s="40">
        <v>6.5319999999999996E-3</v>
      </c>
      <c r="D126" s="40">
        <v>6.633E-3</v>
      </c>
      <c r="E126" s="36">
        <v>51827768.611999996</v>
      </c>
      <c r="F126" s="36"/>
      <c r="G126" s="37">
        <v>1123530.128</v>
      </c>
      <c r="H126" s="37">
        <v>24711058.963999998</v>
      </c>
      <c r="I126" s="37">
        <v>8188005.7039999999</v>
      </c>
      <c r="J126" s="36">
        <v>19943.989341430966</v>
      </c>
      <c r="K126" s="36"/>
      <c r="L126" s="37">
        <v>1695556.9639999999</v>
      </c>
      <c r="M126" s="37">
        <v>17697003.895999998</v>
      </c>
      <c r="N126" s="37">
        <v>0</v>
      </c>
      <c r="O126" s="36">
        <v>775253.15616006148</v>
      </c>
      <c r="P126" s="36"/>
      <c r="Q126" s="37">
        <v>13967062.063999999</v>
      </c>
      <c r="R126" s="38">
        <v>-370134.05300801428</v>
      </c>
      <c r="S126" s="38">
        <v>13596928.010991985</v>
      </c>
    </row>
    <row r="127" spans="1:19">
      <c r="A127" s="34">
        <v>32901</v>
      </c>
      <c r="B127" s="35" t="s">
        <v>285</v>
      </c>
      <c r="C127" s="40">
        <v>1.4310000000000001E-4</v>
      </c>
      <c r="D127" s="40">
        <v>1.9560000000000001E-4</v>
      </c>
      <c r="E127" s="36">
        <v>1135418.5071</v>
      </c>
      <c r="F127" s="36"/>
      <c r="G127" s="37">
        <v>24613.772400000002</v>
      </c>
      <c r="H127" s="37">
        <v>541358.31870000006</v>
      </c>
      <c r="I127" s="37">
        <v>179378.9982</v>
      </c>
      <c r="J127" s="36">
        <v>329160.21663048968</v>
      </c>
      <c r="K127" s="36"/>
      <c r="L127" s="37">
        <v>37145.468700000005</v>
      </c>
      <c r="M127" s="37">
        <v>387697.68180000002</v>
      </c>
      <c r="N127" s="37">
        <v>0</v>
      </c>
      <c r="O127" s="36">
        <v>204118.11277499999</v>
      </c>
      <c r="P127" s="36"/>
      <c r="Q127" s="37">
        <v>305983.86120000004</v>
      </c>
      <c r="R127" s="38">
        <v>140359.6102899292</v>
      </c>
      <c r="S127" s="38">
        <v>446343.47148992924</v>
      </c>
    </row>
    <row r="128" spans="1:19">
      <c r="A128" s="34">
        <v>32905</v>
      </c>
      <c r="B128" s="35" t="s">
        <v>111</v>
      </c>
      <c r="C128" s="40">
        <v>9.6400000000000001E-4</v>
      </c>
      <c r="D128" s="40">
        <v>9.3849999999999999E-4</v>
      </c>
      <c r="E128" s="36">
        <v>7648801.1239999998</v>
      </c>
      <c r="F128" s="36"/>
      <c r="G128" s="37">
        <v>165811.856</v>
      </c>
      <c r="H128" s="37">
        <v>3646886.2280000001</v>
      </c>
      <c r="I128" s="37">
        <v>1208395.2080000001</v>
      </c>
      <c r="J128" s="36">
        <v>170017.58546408801</v>
      </c>
      <c r="K128" s="36"/>
      <c r="L128" s="37">
        <v>250232.228</v>
      </c>
      <c r="M128" s="37">
        <v>2611743.9920000001</v>
      </c>
      <c r="N128" s="37">
        <v>0</v>
      </c>
      <c r="O128" s="36">
        <v>149957.6759031619</v>
      </c>
      <c r="P128" s="36"/>
      <c r="Q128" s="37">
        <v>2061274.9280000001</v>
      </c>
      <c r="R128" s="38">
        <v>-46152.220937906081</v>
      </c>
      <c r="S128" s="38">
        <v>2015122.707062094</v>
      </c>
    </row>
    <row r="129" spans="1:19">
      <c r="A129" s="34">
        <v>32910</v>
      </c>
      <c r="B129" s="35" t="s">
        <v>112</v>
      </c>
      <c r="C129" s="40">
        <v>1.2267000000000001E-3</v>
      </c>
      <c r="D129" s="40">
        <v>1.2221000000000001E-3</v>
      </c>
      <c r="E129" s="36">
        <v>9733178.7747000009</v>
      </c>
      <c r="F129" s="36"/>
      <c r="G129" s="37">
        <v>210997.30680000002</v>
      </c>
      <c r="H129" s="37">
        <v>4640700.5559</v>
      </c>
      <c r="I129" s="37">
        <v>1537695.4374000002</v>
      </c>
      <c r="J129" s="36">
        <v>27896.290799998969</v>
      </c>
      <c r="K129" s="36"/>
      <c r="L129" s="37">
        <v>318423.10590000002</v>
      </c>
      <c r="M129" s="37">
        <v>3323471.3226000001</v>
      </c>
      <c r="N129" s="37">
        <v>0</v>
      </c>
      <c r="O129" s="36">
        <v>165077.21534223107</v>
      </c>
      <c r="P129" s="36"/>
      <c r="Q129" s="37">
        <v>2622993.7283999999</v>
      </c>
      <c r="R129" s="38">
        <v>-91677.126743408138</v>
      </c>
      <c r="S129" s="38">
        <v>2531316.601656592</v>
      </c>
    </row>
    <row r="130" spans="1:19">
      <c r="A130" s="34">
        <v>32920</v>
      </c>
      <c r="B130" s="35" t="s">
        <v>113</v>
      </c>
      <c r="C130" s="40">
        <v>1.0145E-3</v>
      </c>
      <c r="D130" s="40">
        <v>1.0083E-3</v>
      </c>
      <c r="E130" s="36">
        <v>8049490.3945000004</v>
      </c>
      <c r="F130" s="36"/>
      <c r="G130" s="37">
        <v>174498.05799999999</v>
      </c>
      <c r="H130" s="37">
        <v>3837931.6165</v>
      </c>
      <c r="I130" s="37">
        <v>1271698.0689999999</v>
      </c>
      <c r="J130" s="36">
        <v>34804.876205639528</v>
      </c>
      <c r="K130" s="36"/>
      <c r="L130" s="37">
        <v>263340.8665</v>
      </c>
      <c r="M130" s="37">
        <v>2748562.531</v>
      </c>
      <c r="N130" s="37">
        <v>0</v>
      </c>
      <c r="O130" s="36">
        <v>156637.03415798923</v>
      </c>
      <c r="P130" s="36"/>
      <c r="Q130" s="37">
        <v>2169256.6540000001</v>
      </c>
      <c r="R130" s="38">
        <v>-89865.484954755375</v>
      </c>
      <c r="S130" s="38">
        <v>2079391.1690452448</v>
      </c>
    </row>
    <row r="131" spans="1:19">
      <c r="A131" s="34">
        <v>33000</v>
      </c>
      <c r="B131" s="35" t="s">
        <v>114</v>
      </c>
      <c r="C131" s="40">
        <v>2.4756000000000001E-3</v>
      </c>
      <c r="D131" s="40">
        <v>2.5539E-3</v>
      </c>
      <c r="E131" s="36">
        <v>19642502.139600001</v>
      </c>
      <c r="F131" s="36"/>
      <c r="G131" s="37">
        <v>425813.10240000003</v>
      </c>
      <c r="H131" s="37">
        <v>9365385.4211999997</v>
      </c>
      <c r="I131" s="37">
        <v>3103219.0632000002</v>
      </c>
      <c r="J131" s="36">
        <v>0</v>
      </c>
      <c r="K131" s="36"/>
      <c r="L131" s="37">
        <v>642608.82120000001</v>
      </c>
      <c r="M131" s="37">
        <v>6707088.6168</v>
      </c>
      <c r="N131" s="37">
        <v>0</v>
      </c>
      <c r="O131" s="36">
        <v>679433.18796685757</v>
      </c>
      <c r="P131" s="36"/>
      <c r="Q131" s="37">
        <v>5293456.6512000002</v>
      </c>
      <c r="R131" s="38">
        <v>-293392.86774437217</v>
      </c>
      <c r="S131" s="38">
        <v>5000063.783455628</v>
      </c>
    </row>
    <row r="132" spans="1:19">
      <c r="A132" s="34">
        <v>33001</v>
      </c>
      <c r="B132" s="35" t="s">
        <v>115</v>
      </c>
      <c r="C132" s="40">
        <v>8.3700000000000002E-5</v>
      </c>
      <c r="D132" s="40">
        <v>7.1699999999999995E-5</v>
      </c>
      <c r="E132" s="36">
        <v>664112.71169999999</v>
      </c>
      <c r="F132" s="36"/>
      <c r="G132" s="37">
        <v>14396.7348</v>
      </c>
      <c r="H132" s="37">
        <v>316643.54489999998</v>
      </c>
      <c r="I132" s="37">
        <v>104919.7914</v>
      </c>
      <c r="J132" s="36">
        <v>102360.38660461592</v>
      </c>
      <c r="K132" s="36"/>
      <c r="L132" s="37">
        <v>21726.5949</v>
      </c>
      <c r="M132" s="37">
        <v>226766.5686</v>
      </c>
      <c r="N132" s="37">
        <v>0</v>
      </c>
      <c r="O132" s="36">
        <v>0</v>
      </c>
      <c r="P132" s="36"/>
      <c r="Q132" s="37">
        <v>178971.6924</v>
      </c>
      <c r="R132" s="38">
        <v>64532.860939111735</v>
      </c>
      <c r="S132" s="38">
        <v>243504.55333911174</v>
      </c>
    </row>
    <row r="133" spans="1:19">
      <c r="A133" s="34">
        <v>33027</v>
      </c>
      <c r="B133" s="35" t="s">
        <v>116</v>
      </c>
      <c r="C133" s="40">
        <v>2.8249999999999998E-4</v>
      </c>
      <c r="D133" s="40">
        <v>2.377E-4</v>
      </c>
      <c r="E133" s="36">
        <v>2241479.5825</v>
      </c>
      <c r="F133" s="36"/>
      <c r="G133" s="37">
        <v>48591.13</v>
      </c>
      <c r="H133" s="37">
        <v>1068719.2524999999</v>
      </c>
      <c r="I133" s="37">
        <v>354119.96499999997</v>
      </c>
      <c r="J133" s="36">
        <v>302503.09402484918</v>
      </c>
      <c r="K133" s="36"/>
      <c r="L133" s="37">
        <v>73330.502500000002</v>
      </c>
      <c r="M133" s="37">
        <v>765371.03499999992</v>
      </c>
      <c r="N133" s="37">
        <v>0</v>
      </c>
      <c r="O133" s="36">
        <v>0</v>
      </c>
      <c r="P133" s="36"/>
      <c r="Q133" s="37">
        <v>604056.18999999994</v>
      </c>
      <c r="R133" s="38">
        <v>160149.6430521798</v>
      </c>
      <c r="S133" s="38">
        <v>764205.83305217978</v>
      </c>
    </row>
    <row r="134" spans="1:19">
      <c r="A134" s="34">
        <v>33100</v>
      </c>
      <c r="B134" s="35" t="s">
        <v>117</v>
      </c>
      <c r="C134" s="40">
        <v>3.5601999999999999E-3</v>
      </c>
      <c r="D134" s="40">
        <v>3.6789000000000001E-3</v>
      </c>
      <c r="E134" s="36">
        <v>28248196.848200001</v>
      </c>
      <c r="F134" s="36"/>
      <c r="G134" s="37">
        <v>612368.64079999994</v>
      </c>
      <c r="H134" s="37">
        <v>13468510.735400001</v>
      </c>
      <c r="I134" s="37">
        <v>4462789.0243999995</v>
      </c>
      <c r="J134" s="36">
        <v>573536.40009670984</v>
      </c>
      <c r="K134" s="36"/>
      <c r="L134" s="37">
        <v>924146.03539999994</v>
      </c>
      <c r="M134" s="37">
        <v>9645571.5355999991</v>
      </c>
      <c r="N134" s="37">
        <v>0</v>
      </c>
      <c r="O134" s="36">
        <v>527270.72587499977</v>
      </c>
      <c r="P134" s="36"/>
      <c r="Q134" s="37">
        <v>7612604.7703999998</v>
      </c>
      <c r="R134" s="38">
        <v>245674.68194796884</v>
      </c>
      <c r="S134" s="38">
        <v>7858279.4523479687</v>
      </c>
    </row>
    <row r="135" spans="1:19">
      <c r="A135" s="34">
        <v>33105</v>
      </c>
      <c r="B135" s="35" t="s">
        <v>118</v>
      </c>
      <c r="C135" s="40">
        <v>4.0299999999999998E-4</v>
      </c>
      <c r="D135" s="40">
        <v>3.9419999999999999E-4</v>
      </c>
      <c r="E135" s="36">
        <v>3197579.7229999998</v>
      </c>
      <c r="F135" s="36"/>
      <c r="G135" s="37">
        <v>69317.611999999994</v>
      </c>
      <c r="H135" s="37">
        <v>1524580.031</v>
      </c>
      <c r="I135" s="37">
        <v>505169.36599999998</v>
      </c>
      <c r="J135" s="36">
        <v>48588.631799999624</v>
      </c>
      <c r="K135" s="36"/>
      <c r="L135" s="37">
        <v>104609.531</v>
      </c>
      <c r="M135" s="37">
        <v>1091839.034</v>
      </c>
      <c r="N135" s="37">
        <v>0</v>
      </c>
      <c r="O135" s="36">
        <v>122429.06379298423</v>
      </c>
      <c r="P135" s="36"/>
      <c r="Q135" s="37">
        <v>861715.55599999998</v>
      </c>
      <c r="R135" s="38">
        <v>-49329.238638051138</v>
      </c>
      <c r="S135" s="38">
        <v>812386.3173619489</v>
      </c>
    </row>
    <row r="136" spans="1:19">
      <c r="A136" s="34">
        <v>33200</v>
      </c>
      <c r="B136" s="35" t="s">
        <v>119</v>
      </c>
      <c r="C136" s="40">
        <v>1.55155E-2</v>
      </c>
      <c r="D136" s="40">
        <v>1.57856E-2</v>
      </c>
      <c r="E136" s="36">
        <v>123106819.3355</v>
      </c>
      <c r="F136" s="36"/>
      <c r="G136" s="37">
        <v>2668728.0619999999</v>
      </c>
      <c r="H136" s="37">
        <v>58696331.193499997</v>
      </c>
      <c r="I136" s="37">
        <v>19449020.590999998</v>
      </c>
      <c r="J136" s="36">
        <v>1039821.690848338</v>
      </c>
      <c r="K136" s="36"/>
      <c r="L136" s="37">
        <v>4027466.9435000001</v>
      </c>
      <c r="M136" s="37">
        <v>42035802.809</v>
      </c>
      <c r="N136" s="37">
        <v>0</v>
      </c>
      <c r="O136" s="36">
        <v>2393021.0470993398</v>
      </c>
      <c r="P136" s="36"/>
      <c r="Q136" s="37">
        <v>33176048.905999999</v>
      </c>
      <c r="R136" s="38">
        <v>-487092.29204919306</v>
      </c>
      <c r="S136" s="38">
        <v>32688956.613950808</v>
      </c>
    </row>
    <row r="137" spans="1:19">
      <c r="A137" s="34">
        <v>33202</v>
      </c>
      <c r="B137" s="35" t="s">
        <v>120</v>
      </c>
      <c r="C137" s="40">
        <v>2.2599999999999999E-4</v>
      </c>
      <c r="D137" s="40">
        <v>1.8359999999999999E-4</v>
      </c>
      <c r="E137" s="36">
        <v>1793183.666</v>
      </c>
      <c r="F137" s="36"/>
      <c r="G137" s="37">
        <v>38872.903999999995</v>
      </c>
      <c r="H137" s="37">
        <v>854975.402</v>
      </c>
      <c r="I137" s="37">
        <v>283295.97200000001</v>
      </c>
      <c r="J137" s="36">
        <v>191729.51576202954</v>
      </c>
      <c r="K137" s="36"/>
      <c r="L137" s="37">
        <v>58664.401999999995</v>
      </c>
      <c r="M137" s="37">
        <v>612296.82799999998</v>
      </c>
      <c r="N137" s="37">
        <v>0</v>
      </c>
      <c r="O137" s="36">
        <v>0</v>
      </c>
      <c r="P137" s="36"/>
      <c r="Q137" s="37">
        <v>483244.95199999999</v>
      </c>
      <c r="R137" s="38">
        <v>81047.786160327771</v>
      </c>
      <c r="S137" s="38">
        <v>564292.73816032778</v>
      </c>
    </row>
    <row r="138" spans="1:19">
      <c r="A138" s="34">
        <v>33203</v>
      </c>
      <c r="B138" s="35" t="s">
        <v>121</v>
      </c>
      <c r="C138" s="40">
        <v>1.418E-4</v>
      </c>
      <c r="D138" s="40">
        <v>1.3540000000000001E-4</v>
      </c>
      <c r="E138" s="36">
        <v>1125103.7338</v>
      </c>
      <c r="F138" s="36"/>
      <c r="G138" s="37">
        <v>24390.1672</v>
      </c>
      <c r="H138" s="37">
        <v>536440.3186</v>
      </c>
      <c r="I138" s="37">
        <v>177749.41959999999</v>
      </c>
      <c r="J138" s="36">
        <v>23477.721636337523</v>
      </c>
      <c r="K138" s="36"/>
      <c r="L138" s="37">
        <v>36808.018600000003</v>
      </c>
      <c r="M138" s="37">
        <v>384175.62040000001</v>
      </c>
      <c r="N138" s="37">
        <v>0</v>
      </c>
      <c r="O138" s="36">
        <v>37857.700798663638</v>
      </c>
      <c r="P138" s="36"/>
      <c r="Q138" s="37">
        <v>303204.1336</v>
      </c>
      <c r="R138" s="38">
        <v>800.81802988076015</v>
      </c>
      <c r="S138" s="38">
        <v>304004.95162988076</v>
      </c>
    </row>
    <row r="139" spans="1:19">
      <c r="A139" s="34">
        <v>33204</v>
      </c>
      <c r="B139" s="35" t="s">
        <v>122</v>
      </c>
      <c r="C139" s="40">
        <v>4.6000000000000001E-4</v>
      </c>
      <c r="D139" s="40">
        <v>4.4210000000000001E-4</v>
      </c>
      <c r="E139" s="36">
        <v>3649842.8600000003</v>
      </c>
      <c r="F139" s="36"/>
      <c r="G139" s="37">
        <v>79121.84</v>
      </c>
      <c r="H139" s="37">
        <v>1740215.4200000002</v>
      </c>
      <c r="I139" s="37">
        <v>576620.12</v>
      </c>
      <c r="J139" s="36">
        <v>11768.844473051258</v>
      </c>
      <c r="K139" s="36"/>
      <c r="L139" s="37">
        <v>119405.42</v>
      </c>
      <c r="M139" s="37">
        <v>1246267.8800000001</v>
      </c>
      <c r="N139" s="37">
        <v>0</v>
      </c>
      <c r="O139" s="36">
        <v>42535.181901392381</v>
      </c>
      <c r="P139" s="36"/>
      <c r="Q139" s="37">
        <v>983595.92</v>
      </c>
      <c r="R139" s="38">
        <v>-22445.029060515946</v>
      </c>
      <c r="S139" s="38">
        <v>961150.89093948412</v>
      </c>
    </row>
    <row r="140" spans="1:19">
      <c r="A140" s="34">
        <v>33205</v>
      </c>
      <c r="B140" s="35" t="s">
        <v>123</v>
      </c>
      <c r="C140" s="40">
        <v>1.3364E-3</v>
      </c>
      <c r="D140" s="40">
        <v>1.2955E-3</v>
      </c>
      <c r="E140" s="36">
        <v>10603586.952399999</v>
      </c>
      <c r="F140" s="36"/>
      <c r="G140" s="37">
        <v>229866.14559999999</v>
      </c>
      <c r="H140" s="37">
        <v>5055704.1027999995</v>
      </c>
      <c r="I140" s="37">
        <v>1675206.8007999999</v>
      </c>
      <c r="J140" s="36">
        <v>377331.23666370689</v>
      </c>
      <c r="K140" s="36"/>
      <c r="L140" s="37">
        <v>346898.70279999997</v>
      </c>
      <c r="M140" s="37">
        <v>3620679.1192000001</v>
      </c>
      <c r="N140" s="37">
        <v>0</v>
      </c>
      <c r="O140" s="36">
        <v>0</v>
      </c>
      <c r="P140" s="36"/>
      <c r="Q140" s="37">
        <v>2857559.9728000001</v>
      </c>
      <c r="R140" s="38">
        <v>153366.91984629162</v>
      </c>
      <c r="S140" s="38">
        <v>3010926.8926462918</v>
      </c>
    </row>
    <row r="141" spans="1:19">
      <c r="A141" s="34">
        <v>33206</v>
      </c>
      <c r="B141" s="35" t="s">
        <v>124</v>
      </c>
      <c r="C141" s="40">
        <v>1.1349999999999999E-4</v>
      </c>
      <c r="D141" s="40">
        <v>1.032E-4</v>
      </c>
      <c r="E141" s="36">
        <v>900559.05349999992</v>
      </c>
      <c r="F141" s="36"/>
      <c r="G141" s="37">
        <v>19522.453999999998</v>
      </c>
      <c r="H141" s="37">
        <v>429379.23949999997</v>
      </c>
      <c r="I141" s="37">
        <v>142274.747</v>
      </c>
      <c r="J141" s="36">
        <v>45731.401903850056</v>
      </c>
      <c r="K141" s="36"/>
      <c r="L141" s="37">
        <v>29461.9895</v>
      </c>
      <c r="M141" s="37">
        <v>307503.05299999996</v>
      </c>
      <c r="N141" s="37">
        <v>0</v>
      </c>
      <c r="O141" s="36">
        <v>7432.6948089086809</v>
      </c>
      <c r="P141" s="36"/>
      <c r="Q141" s="37">
        <v>242691.60199999998</v>
      </c>
      <c r="R141" s="38">
        <v>21081.052538942196</v>
      </c>
      <c r="S141" s="38">
        <v>263772.65453894215</v>
      </c>
    </row>
    <row r="142" spans="1:19">
      <c r="A142" s="34">
        <v>33207</v>
      </c>
      <c r="B142" s="35" t="s">
        <v>343</v>
      </c>
      <c r="C142" s="40">
        <v>3.0190000000000002E-4</v>
      </c>
      <c r="D142" s="40">
        <v>2.231E-4</v>
      </c>
      <c r="E142" s="36">
        <v>2395407.7379000001</v>
      </c>
      <c r="F142" s="36"/>
      <c r="G142" s="37">
        <v>51928.007600000004</v>
      </c>
      <c r="H142" s="37">
        <v>1142110.9463000002</v>
      </c>
      <c r="I142" s="37">
        <v>378438.29180000001</v>
      </c>
      <c r="J142" s="36">
        <v>654132.13752045273</v>
      </c>
      <c r="K142" s="36"/>
      <c r="L142" s="37">
        <v>78366.296300000002</v>
      </c>
      <c r="M142" s="37">
        <v>817931.02820000006</v>
      </c>
      <c r="N142" s="37">
        <v>0</v>
      </c>
      <c r="O142" s="36">
        <v>0</v>
      </c>
      <c r="P142" s="36"/>
      <c r="Q142" s="37">
        <v>645538.27880000009</v>
      </c>
      <c r="R142" s="38">
        <v>288725.07662681281</v>
      </c>
      <c r="S142" s="38">
        <v>934263.35542681289</v>
      </c>
    </row>
    <row r="143" spans="1:19">
      <c r="A143" s="34">
        <v>33208</v>
      </c>
      <c r="B143" s="35" t="s">
        <v>344</v>
      </c>
      <c r="C143" s="40">
        <v>0</v>
      </c>
      <c r="D143" s="40">
        <v>3.6999999999999998E-5</v>
      </c>
      <c r="E143" s="36">
        <v>0</v>
      </c>
      <c r="F143" s="36"/>
      <c r="G143" s="37">
        <v>0</v>
      </c>
      <c r="H143" s="37">
        <v>0</v>
      </c>
      <c r="I143" s="37">
        <v>0</v>
      </c>
      <c r="J143" s="36">
        <v>58048.478056399137</v>
      </c>
      <c r="K143" s="36"/>
      <c r="L143" s="37">
        <v>0</v>
      </c>
      <c r="M143" s="37">
        <v>0</v>
      </c>
      <c r="N143" s="37">
        <v>0</v>
      </c>
      <c r="O143" s="36">
        <v>144481.01313307346</v>
      </c>
      <c r="P143" s="36"/>
      <c r="Q143" s="37">
        <v>0</v>
      </c>
      <c r="R143" s="38">
        <v>-13086.191243929621</v>
      </c>
      <c r="S143" s="38">
        <v>-13086.191243929621</v>
      </c>
    </row>
    <row r="144" spans="1:19">
      <c r="A144" s="34">
        <v>33209</v>
      </c>
      <c r="B144" s="35" t="s">
        <v>345</v>
      </c>
      <c r="C144" s="40">
        <v>7.6600000000000005E-5</v>
      </c>
      <c r="D144" s="40">
        <v>6.5599999999999995E-5</v>
      </c>
      <c r="E144" s="36">
        <v>607778.18060000008</v>
      </c>
      <c r="F144" s="36"/>
      <c r="G144" s="37">
        <v>13175.5064</v>
      </c>
      <c r="H144" s="37">
        <v>289783.69820000004</v>
      </c>
      <c r="I144" s="37">
        <v>96019.785200000013</v>
      </c>
      <c r="J144" s="36">
        <v>149677.67687226401</v>
      </c>
      <c r="K144" s="36"/>
      <c r="L144" s="37">
        <v>19883.5982</v>
      </c>
      <c r="M144" s="37">
        <v>207530.69480000003</v>
      </c>
      <c r="N144" s="37">
        <v>0</v>
      </c>
      <c r="O144" s="36">
        <v>0</v>
      </c>
      <c r="P144" s="36"/>
      <c r="Q144" s="37">
        <v>163790.10320000001</v>
      </c>
      <c r="R144" s="38">
        <v>80328.566827805102</v>
      </c>
      <c r="S144" s="38">
        <v>244118.67002780511</v>
      </c>
    </row>
    <row r="145" spans="1:19">
      <c r="A145" s="34">
        <v>33300</v>
      </c>
      <c r="B145" s="35" t="s">
        <v>125</v>
      </c>
      <c r="C145" s="40">
        <v>2.2932999999999999E-3</v>
      </c>
      <c r="D145" s="40">
        <v>2.2869000000000001E-3</v>
      </c>
      <c r="E145" s="36">
        <v>18196053.545299999</v>
      </c>
      <c r="F145" s="36"/>
      <c r="G145" s="37">
        <v>394456.7732</v>
      </c>
      <c r="H145" s="37">
        <v>8675730.4840999991</v>
      </c>
      <c r="I145" s="37">
        <v>2874702.0025999998</v>
      </c>
      <c r="J145" s="36">
        <v>0</v>
      </c>
      <c r="K145" s="36"/>
      <c r="L145" s="37">
        <v>595287.93409999995</v>
      </c>
      <c r="M145" s="37">
        <v>6213187.2374</v>
      </c>
      <c r="N145" s="37">
        <v>0</v>
      </c>
      <c r="O145" s="36">
        <v>182173.36937919655</v>
      </c>
      <c r="P145" s="36"/>
      <c r="Q145" s="37">
        <v>4903653.3115999997</v>
      </c>
      <c r="R145" s="38">
        <v>-183983.33008738494</v>
      </c>
      <c r="S145" s="38">
        <v>4719669.9815126145</v>
      </c>
    </row>
    <row r="146" spans="1:19">
      <c r="A146" s="34">
        <v>33305</v>
      </c>
      <c r="B146" s="35" t="s">
        <v>126</v>
      </c>
      <c r="C146" s="40">
        <v>5.6919999999999996E-4</v>
      </c>
      <c r="D146" s="40">
        <v>6.0360000000000003E-4</v>
      </c>
      <c r="E146" s="36">
        <v>4516283.8171999995</v>
      </c>
      <c r="F146" s="36"/>
      <c r="G146" s="37">
        <v>97904.676799999987</v>
      </c>
      <c r="H146" s="37">
        <v>2153327.4283999996</v>
      </c>
      <c r="I146" s="37">
        <v>713504.72239999997</v>
      </c>
      <c r="J146" s="36">
        <v>26876.755321603781</v>
      </c>
      <c r="K146" s="36"/>
      <c r="L146" s="37">
        <v>147751.22839999999</v>
      </c>
      <c r="M146" s="37">
        <v>1542121.0375999999</v>
      </c>
      <c r="N146" s="37">
        <v>0</v>
      </c>
      <c r="O146" s="36">
        <v>61681.162334501976</v>
      </c>
      <c r="P146" s="36"/>
      <c r="Q146" s="37">
        <v>1217093.0384</v>
      </c>
      <c r="R146" s="38">
        <v>-40814.60888848325</v>
      </c>
      <c r="S146" s="38">
        <v>1176278.4295115168</v>
      </c>
    </row>
    <row r="147" spans="1:19">
      <c r="A147" s="34">
        <v>33400</v>
      </c>
      <c r="B147" s="35" t="s">
        <v>127</v>
      </c>
      <c r="C147" s="40">
        <v>2.0501200000000001E-2</v>
      </c>
      <c r="D147" s="40">
        <v>2.05119E-2</v>
      </c>
      <c r="E147" s="36">
        <v>162665561.8292</v>
      </c>
      <c r="F147" s="36"/>
      <c r="G147" s="37">
        <v>3526288.4048000001</v>
      </c>
      <c r="H147" s="37">
        <v>77557618.192400008</v>
      </c>
      <c r="I147" s="37">
        <v>25698705.226399999</v>
      </c>
      <c r="J147" s="36">
        <v>1203319.7017130244</v>
      </c>
      <c r="K147" s="36"/>
      <c r="L147" s="37">
        <v>5321639.9923999999</v>
      </c>
      <c r="M147" s="37">
        <v>55543450.133600004</v>
      </c>
      <c r="N147" s="37">
        <v>0</v>
      </c>
      <c r="O147" s="36">
        <v>308251.26187498681</v>
      </c>
      <c r="P147" s="36"/>
      <c r="Q147" s="37">
        <v>43836731.902400002</v>
      </c>
      <c r="R147" s="38">
        <v>686706.14139585604</v>
      </c>
      <c r="S147" s="38">
        <v>44523438.043795861</v>
      </c>
    </row>
    <row r="148" spans="1:19">
      <c r="A148" s="34">
        <v>33402</v>
      </c>
      <c r="B148" s="35" t="s">
        <v>128</v>
      </c>
      <c r="C148" s="40">
        <v>1.6369999999999999E-4</v>
      </c>
      <c r="D148" s="40">
        <v>1.585E-4</v>
      </c>
      <c r="E148" s="36">
        <v>1298867.9916999999</v>
      </c>
      <c r="F148" s="36"/>
      <c r="G148" s="37">
        <v>28157.054799999998</v>
      </c>
      <c r="H148" s="37">
        <v>619289.70490000001</v>
      </c>
      <c r="I148" s="37">
        <v>205201.5514</v>
      </c>
      <c r="J148" s="36">
        <v>24969.296958520874</v>
      </c>
      <c r="K148" s="36"/>
      <c r="L148" s="37">
        <v>42492.7549</v>
      </c>
      <c r="M148" s="37">
        <v>443508.80859999999</v>
      </c>
      <c r="N148" s="37">
        <v>0</v>
      </c>
      <c r="O148" s="36">
        <v>2495.0853270064454</v>
      </c>
      <c r="P148" s="36"/>
      <c r="Q148" s="37">
        <v>350031.85239999997</v>
      </c>
      <c r="R148" s="38">
        <v>18709.598162902163</v>
      </c>
      <c r="S148" s="38">
        <v>368741.45056290214</v>
      </c>
    </row>
    <row r="149" spans="1:19">
      <c r="A149" s="34">
        <v>33403</v>
      </c>
      <c r="B149" s="35" t="s">
        <v>450</v>
      </c>
      <c r="C149" s="40">
        <v>0</v>
      </c>
      <c r="D149" s="40">
        <v>0</v>
      </c>
      <c r="E149" s="36">
        <v>0</v>
      </c>
      <c r="F149" s="36"/>
      <c r="G149" s="37">
        <v>0</v>
      </c>
      <c r="H149" s="37">
        <v>0</v>
      </c>
      <c r="I149" s="37">
        <v>0</v>
      </c>
      <c r="J149" s="36">
        <v>0</v>
      </c>
      <c r="K149" s="36"/>
      <c r="L149" s="37">
        <v>0</v>
      </c>
      <c r="M149" s="37">
        <v>0</v>
      </c>
      <c r="N149" s="37">
        <v>0</v>
      </c>
      <c r="O149" s="36">
        <v>40050.981294363257</v>
      </c>
      <c r="P149" s="36"/>
      <c r="Q149" s="37">
        <v>0</v>
      </c>
      <c r="R149" s="38">
        <v>-50697.444676409184</v>
      </c>
      <c r="S149" s="38">
        <v>-50697.444676409184</v>
      </c>
    </row>
    <row r="150" spans="1:19">
      <c r="A150" s="34">
        <v>33405</v>
      </c>
      <c r="B150" s="35" t="s">
        <v>129</v>
      </c>
      <c r="C150" s="40">
        <v>1.9762E-3</v>
      </c>
      <c r="D150" s="40">
        <v>2.0352E-3</v>
      </c>
      <c r="E150" s="36">
        <v>15680042.304199999</v>
      </c>
      <c r="F150" s="36"/>
      <c r="G150" s="37">
        <v>339914.30479999998</v>
      </c>
      <c r="H150" s="37">
        <v>7476116.7674000002</v>
      </c>
      <c r="I150" s="37">
        <v>2477210.1764000002</v>
      </c>
      <c r="J150" s="36">
        <v>320892.40493505436</v>
      </c>
      <c r="K150" s="36"/>
      <c r="L150" s="37">
        <v>512976.0674</v>
      </c>
      <c r="M150" s="37">
        <v>5354075.1836000001</v>
      </c>
      <c r="N150" s="37">
        <v>0</v>
      </c>
      <c r="O150" s="36">
        <v>93547.771307919422</v>
      </c>
      <c r="P150" s="36"/>
      <c r="Q150" s="37">
        <v>4225613.6024000002</v>
      </c>
      <c r="R150" s="38">
        <v>244127.32925379771</v>
      </c>
      <c r="S150" s="38">
        <v>4469740.9316537976</v>
      </c>
    </row>
    <row r="151" spans="1:19">
      <c r="A151" s="41">
        <v>33500</v>
      </c>
      <c r="B151" s="35" t="s">
        <v>130</v>
      </c>
      <c r="C151" s="40">
        <v>3.2347999999999999E-3</v>
      </c>
      <c r="D151" s="40">
        <v>3.3923E-3</v>
      </c>
      <c r="E151" s="36">
        <v>25666329.746799998</v>
      </c>
      <c r="F151" s="36"/>
      <c r="G151" s="37">
        <v>556398.5392</v>
      </c>
      <c r="H151" s="37">
        <v>12237497.479599999</v>
      </c>
      <c r="I151" s="37">
        <v>4054892.9655999998</v>
      </c>
      <c r="J151" s="36">
        <v>301695.69460020238</v>
      </c>
      <c r="K151" s="36"/>
      <c r="L151" s="37">
        <v>839679.67960000003</v>
      </c>
      <c r="M151" s="37">
        <v>8763972.4744000006</v>
      </c>
      <c r="N151" s="37">
        <v>0</v>
      </c>
      <c r="O151" s="36">
        <v>825093.6540750002</v>
      </c>
      <c r="P151" s="36"/>
      <c r="Q151" s="37">
        <v>6916817.5696</v>
      </c>
      <c r="R151" s="38">
        <v>-51888.479926109227</v>
      </c>
      <c r="S151" s="38">
        <v>6864929.0896738907</v>
      </c>
    </row>
    <row r="152" spans="1:19">
      <c r="A152" s="41">
        <v>33501</v>
      </c>
      <c r="B152" s="35" t="s">
        <v>131</v>
      </c>
      <c r="C152" s="40">
        <v>7.8100000000000001E-5</v>
      </c>
      <c r="D152" s="40">
        <v>7.0699999999999997E-5</v>
      </c>
      <c r="E152" s="36">
        <v>619679.84210000001</v>
      </c>
      <c r="F152" s="36"/>
      <c r="G152" s="37">
        <v>13433.5124</v>
      </c>
      <c r="H152" s="37">
        <v>295458.3137</v>
      </c>
      <c r="I152" s="37">
        <v>97900.068199999994</v>
      </c>
      <c r="J152" s="36">
        <v>25004.467906073733</v>
      </c>
      <c r="K152" s="36"/>
      <c r="L152" s="37">
        <v>20272.9637</v>
      </c>
      <c r="M152" s="37">
        <v>211594.61180000001</v>
      </c>
      <c r="N152" s="37">
        <v>0</v>
      </c>
      <c r="O152" s="36">
        <v>4893.2827641263175</v>
      </c>
      <c r="P152" s="36"/>
      <c r="Q152" s="37">
        <v>166997.48120000001</v>
      </c>
      <c r="R152" s="38">
        <v>5028.6152164119248</v>
      </c>
      <c r="S152" s="38">
        <v>172026.09641641192</v>
      </c>
    </row>
    <row r="153" spans="1:19">
      <c r="A153" s="41">
        <v>33600</v>
      </c>
      <c r="B153" s="35" t="s">
        <v>132</v>
      </c>
      <c r="C153" s="40">
        <v>1.0969400000000001E-2</v>
      </c>
      <c r="D153" s="40">
        <v>1.0871499999999999E-2</v>
      </c>
      <c r="E153" s="36">
        <v>87036057.105400011</v>
      </c>
      <c r="F153" s="36"/>
      <c r="G153" s="37">
        <v>1886780.6776000001</v>
      </c>
      <c r="H153" s="37">
        <v>41498084.843800001</v>
      </c>
      <c r="I153" s="37">
        <v>13750384.2268</v>
      </c>
      <c r="J153" s="36">
        <v>683032.84533710545</v>
      </c>
      <c r="K153" s="36"/>
      <c r="L153" s="37">
        <v>2847403.9438</v>
      </c>
      <c r="M153" s="37">
        <v>29719154.093200002</v>
      </c>
      <c r="N153" s="37">
        <v>0</v>
      </c>
      <c r="O153" s="36">
        <v>392092.5952265244</v>
      </c>
      <c r="P153" s="36"/>
      <c r="Q153" s="37">
        <v>23455341.4888</v>
      </c>
      <c r="R153" s="38">
        <v>46873.369743288495</v>
      </c>
      <c r="S153" s="38">
        <v>23502214.858543288</v>
      </c>
    </row>
    <row r="154" spans="1:19">
      <c r="A154" s="34">
        <v>33605</v>
      </c>
      <c r="B154" s="35" t="s">
        <v>133</v>
      </c>
      <c r="C154" s="40">
        <v>1.4507999999999999E-3</v>
      </c>
      <c r="D154" s="40">
        <v>1.4801E-3</v>
      </c>
      <c r="E154" s="36">
        <v>11511287.002799999</v>
      </c>
      <c r="F154" s="36"/>
      <c r="G154" s="37">
        <v>249543.4032</v>
      </c>
      <c r="H154" s="37">
        <v>5488488.1115999995</v>
      </c>
      <c r="I154" s="37">
        <v>1818609.7175999999</v>
      </c>
      <c r="J154" s="36">
        <v>166423.77323867011</v>
      </c>
      <c r="K154" s="36"/>
      <c r="L154" s="37">
        <v>376594.31159999996</v>
      </c>
      <c r="M154" s="37">
        <v>3930620.5223999997</v>
      </c>
      <c r="N154" s="37">
        <v>0</v>
      </c>
      <c r="O154" s="36">
        <v>0</v>
      </c>
      <c r="P154" s="36"/>
      <c r="Q154" s="37">
        <v>3102176.0015999996</v>
      </c>
      <c r="R154" s="38">
        <v>83936.02497660357</v>
      </c>
      <c r="S154" s="38">
        <v>3186112.0265766033</v>
      </c>
    </row>
    <row r="155" spans="1:19">
      <c r="A155" s="34">
        <v>33700</v>
      </c>
      <c r="B155" s="35" t="s">
        <v>134</v>
      </c>
      <c r="C155" s="40">
        <v>7.5849999999999995E-4</v>
      </c>
      <c r="D155" s="40">
        <v>7.9049999999999997E-4</v>
      </c>
      <c r="E155" s="36">
        <v>6018273.4984999998</v>
      </c>
      <c r="F155" s="36"/>
      <c r="G155" s="37">
        <v>130465.03399999999</v>
      </c>
      <c r="H155" s="37">
        <v>2869463.9044999997</v>
      </c>
      <c r="I155" s="37">
        <v>950796.43699999992</v>
      </c>
      <c r="J155" s="36">
        <v>14450.291585720623</v>
      </c>
      <c r="K155" s="36"/>
      <c r="L155" s="37">
        <v>196889.15449999998</v>
      </c>
      <c r="M155" s="37">
        <v>2054987.3629999999</v>
      </c>
      <c r="N155" s="37">
        <v>0</v>
      </c>
      <c r="O155" s="36">
        <v>226720.33580679289</v>
      </c>
      <c r="P155" s="36"/>
      <c r="Q155" s="37">
        <v>1621864.142</v>
      </c>
      <c r="R155" s="38">
        <v>-68289.88617675165</v>
      </c>
      <c r="S155" s="38">
        <v>1553574.2558232483</v>
      </c>
    </row>
    <row r="156" spans="1:19">
      <c r="A156" s="34">
        <v>33800</v>
      </c>
      <c r="B156" s="35" t="s">
        <v>135</v>
      </c>
      <c r="C156" s="40">
        <v>5.8359999999999998E-4</v>
      </c>
      <c r="D156" s="40">
        <v>5.8219999999999995E-4</v>
      </c>
      <c r="E156" s="36">
        <v>4630539.7675999999</v>
      </c>
      <c r="F156" s="36"/>
      <c r="G156" s="37">
        <v>100381.5344</v>
      </c>
      <c r="H156" s="37">
        <v>2207803.7371999999</v>
      </c>
      <c r="I156" s="37">
        <v>731555.43920000002</v>
      </c>
      <c r="J156" s="36">
        <v>43439.745063518974</v>
      </c>
      <c r="K156" s="36"/>
      <c r="L156" s="37">
        <v>151489.1372</v>
      </c>
      <c r="M156" s="37">
        <v>1581134.6407999999</v>
      </c>
      <c r="N156" s="37">
        <v>0</v>
      </c>
      <c r="O156" s="36">
        <v>18601.600571292947</v>
      </c>
      <c r="P156" s="36"/>
      <c r="Q156" s="37">
        <v>1247883.8672</v>
      </c>
      <c r="R156" s="38">
        <v>10609.03350772641</v>
      </c>
      <c r="S156" s="38">
        <v>1258492.9007077264</v>
      </c>
    </row>
    <row r="157" spans="1:19">
      <c r="A157" s="34">
        <v>33900</v>
      </c>
      <c r="B157" s="35" t="s">
        <v>136</v>
      </c>
      <c r="C157" s="40">
        <v>2.9142999999999999E-3</v>
      </c>
      <c r="D157" s="40">
        <v>3.0546000000000002E-3</v>
      </c>
      <c r="E157" s="36">
        <v>23123341.406300001</v>
      </c>
      <c r="F157" s="36"/>
      <c r="G157" s="37">
        <v>501271.25719999999</v>
      </c>
      <c r="H157" s="37">
        <v>11025021.301099999</v>
      </c>
      <c r="I157" s="37">
        <v>3653139.1645999998</v>
      </c>
      <c r="J157" s="36">
        <v>163761.09585167046</v>
      </c>
      <c r="K157" s="36"/>
      <c r="L157" s="37">
        <v>756485.25109999999</v>
      </c>
      <c r="M157" s="37">
        <v>7895648.8753999993</v>
      </c>
      <c r="N157" s="37">
        <v>0</v>
      </c>
      <c r="O157" s="36">
        <v>692160.03655294247</v>
      </c>
      <c r="P157" s="36"/>
      <c r="Q157" s="37">
        <v>6231507.8035999993</v>
      </c>
      <c r="R157" s="38">
        <v>-250325.21653632764</v>
      </c>
      <c r="S157" s="38">
        <v>5981182.587063672</v>
      </c>
    </row>
    <row r="158" spans="1:19">
      <c r="A158" s="34">
        <v>34000</v>
      </c>
      <c r="B158" s="35" t="s">
        <v>137</v>
      </c>
      <c r="C158" s="40">
        <v>1.3129999999999999E-3</v>
      </c>
      <c r="D158" s="40">
        <v>1.3045000000000001E-3</v>
      </c>
      <c r="E158" s="36">
        <v>10417921.033</v>
      </c>
      <c r="F158" s="36"/>
      <c r="G158" s="37">
        <v>225841.25199999998</v>
      </c>
      <c r="H158" s="37">
        <v>4967180.1009999998</v>
      </c>
      <c r="I158" s="37">
        <v>1645874.3859999999</v>
      </c>
      <c r="J158" s="36">
        <v>0</v>
      </c>
      <c r="K158" s="36"/>
      <c r="L158" s="37">
        <v>340824.60099999997</v>
      </c>
      <c r="M158" s="37">
        <v>3557282.014</v>
      </c>
      <c r="N158" s="37">
        <v>0</v>
      </c>
      <c r="O158" s="36">
        <v>326466.48649917485</v>
      </c>
      <c r="P158" s="36"/>
      <c r="Q158" s="37">
        <v>2807524.8759999997</v>
      </c>
      <c r="R158" s="38">
        <v>-191244.31858422182</v>
      </c>
      <c r="S158" s="38">
        <v>2616280.5574157778</v>
      </c>
    </row>
    <row r="159" spans="1:19">
      <c r="A159" s="34">
        <v>34100</v>
      </c>
      <c r="B159" s="35" t="s">
        <v>138</v>
      </c>
      <c r="C159" s="40">
        <v>2.94278E-2</v>
      </c>
      <c r="D159" s="40">
        <v>2.9814299999999998E-2</v>
      </c>
      <c r="E159" s="36">
        <v>233493142.85980001</v>
      </c>
      <c r="F159" s="36"/>
      <c r="G159" s="37">
        <v>5061699.3112000003</v>
      </c>
      <c r="H159" s="37">
        <v>111327633.3406</v>
      </c>
      <c r="I159" s="37">
        <v>36888394.711599998</v>
      </c>
      <c r="J159" s="36">
        <v>152410.1838676889</v>
      </c>
      <c r="K159" s="36"/>
      <c r="L159" s="37">
        <v>7638780.0405999999</v>
      </c>
      <c r="M159" s="37">
        <v>79728091.128399998</v>
      </c>
      <c r="N159" s="37">
        <v>0</v>
      </c>
      <c r="O159" s="36">
        <v>7205310.3308384698</v>
      </c>
      <c r="P159" s="36"/>
      <c r="Q159" s="37">
        <v>62924052.205600001</v>
      </c>
      <c r="R159" s="38">
        <v>-2659808.4494670229</v>
      </c>
      <c r="S159" s="38">
        <v>60264243.756132975</v>
      </c>
    </row>
    <row r="160" spans="1:19">
      <c r="A160" s="34">
        <v>34105</v>
      </c>
      <c r="B160" s="35" t="s">
        <v>139</v>
      </c>
      <c r="C160" s="40">
        <v>2.5642999999999998E-3</v>
      </c>
      <c r="D160" s="40">
        <v>2.5124000000000001E-3</v>
      </c>
      <c r="E160" s="36">
        <v>20346287.056299999</v>
      </c>
      <c r="F160" s="36"/>
      <c r="G160" s="37">
        <v>441069.85719999997</v>
      </c>
      <c r="H160" s="37">
        <v>9700944.3510999996</v>
      </c>
      <c r="I160" s="37">
        <v>3214406.4645999996</v>
      </c>
      <c r="J160" s="36">
        <v>328043.7923249983</v>
      </c>
      <c r="K160" s="36"/>
      <c r="L160" s="37">
        <v>665633.30109999992</v>
      </c>
      <c r="M160" s="37">
        <v>6947401.5753999995</v>
      </c>
      <c r="N160" s="37">
        <v>0</v>
      </c>
      <c r="O160" s="36">
        <v>370843.37847336731</v>
      </c>
      <c r="P160" s="36"/>
      <c r="Q160" s="37">
        <v>5483119.6036</v>
      </c>
      <c r="R160" s="38">
        <v>-62710.252753772947</v>
      </c>
      <c r="S160" s="38">
        <v>5420409.3508462273</v>
      </c>
    </row>
    <row r="161" spans="1:19">
      <c r="A161" s="34">
        <v>34200</v>
      </c>
      <c r="B161" s="35" t="s">
        <v>140</v>
      </c>
      <c r="C161" s="40">
        <v>9.6480000000000003E-4</v>
      </c>
      <c r="D161" s="40">
        <v>1.1073999999999999E-3</v>
      </c>
      <c r="E161" s="36">
        <v>7655148.6768000005</v>
      </c>
      <c r="F161" s="36"/>
      <c r="G161" s="37">
        <v>165949.45920000001</v>
      </c>
      <c r="H161" s="37">
        <v>3649912.6896000002</v>
      </c>
      <c r="I161" s="37">
        <v>1209398.0256000001</v>
      </c>
      <c r="J161" s="36">
        <v>0</v>
      </c>
      <c r="K161" s="36"/>
      <c r="L161" s="37">
        <v>250439.88959999999</v>
      </c>
      <c r="M161" s="37">
        <v>2613911.4144000001</v>
      </c>
      <c r="N161" s="37">
        <v>0</v>
      </c>
      <c r="O161" s="36">
        <v>1345248.1935994055</v>
      </c>
      <c r="P161" s="36"/>
      <c r="Q161" s="37">
        <v>2062985.5296</v>
      </c>
      <c r="R161" s="38">
        <v>-634504.66966197116</v>
      </c>
      <c r="S161" s="38">
        <v>1428480.8599380287</v>
      </c>
    </row>
    <row r="162" spans="1:19">
      <c r="A162" s="34">
        <v>34205</v>
      </c>
      <c r="B162" s="35" t="s">
        <v>141</v>
      </c>
      <c r="C162" s="40">
        <v>4.6109999999999999E-4</v>
      </c>
      <c r="D162" s="40">
        <v>4.4920000000000002E-4</v>
      </c>
      <c r="E162" s="36">
        <v>3658570.7450999999</v>
      </c>
      <c r="F162" s="36"/>
      <c r="G162" s="37">
        <v>79311.044399999999</v>
      </c>
      <c r="H162" s="37">
        <v>1744376.8047</v>
      </c>
      <c r="I162" s="37">
        <v>577998.99419999996</v>
      </c>
      <c r="J162" s="36">
        <v>93740.624624999851</v>
      </c>
      <c r="K162" s="36"/>
      <c r="L162" s="37">
        <v>119690.9547</v>
      </c>
      <c r="M162" s="37">
        <v>1249248.0858</v>
      </c>
      <c r="N162" s="37">
        <v>0</v>
      </c>
      <c r="O162" s="36">
        <v>76040.835875730903</v>
      </c>
      <c r="P162" s="36"/>
      <c r="Q162" s="37">
        <v>985947.99719999998</v>
      </c>
      <c r="R162" s="38">
        <v>-6558.1279249805084</v>
      </c>
      <c r="S162" s="38">
        <v>979389.8692750195</v>
      </c>
    </row>
    <row r="163" spans="1:19">
      <c r="A163" s="34">
        <v>34220</v>
      </c>
      <c r="B163" s="35" t="s">
        <v>142</v>
      </c>
      <c r="C163" s="40">
        <v>1.0878000000000001E-3</v>
      </c>
      <c r="D163" s="40">
        <v>1.0677E-3</v>
      </c>
      <c r="E163" s="36">
        <v>8631084.9198000003</v>
      </c>
      <c r="F163" s="36"/>
      <c r="G163" s="37">
        <v>187105.95120000001</v>
      </c>
      <c r="H163" s="37">
        <v>4115231.1606000005</v>
      </c>
      <c r="I163" s="37">
        <v>1363581.2316000001</v>
      </c>
      <c r="J163" s="36">
        <v>174022.82301109747</v>
      </c>
      <c r="K163" s="36"/>
      <c r="L163" s="37">
        <v>282367.86060000001</v>
      </c>
      <c r="M163" s="37">
        <v>2947152.6084000003</v>
      </c>
      <c r="N163" s="37">
        <v>0</v>
      </c>
      <c r="O163" s="36">
        <v>5416.3960572790693</v>
      </c>
      <c r="P163" s="36"/>
      <c r="Q163" s="37">
        <v>2325990.5256000003</v>
      </c>
      <c r="R163" s="38">
        <v>57299.716151394612</v>
      </c>
      <c r="S163" s="38">
        <v>2383290.2417513947</v>
      </c>
    </row>
    <row r="164" spans="1:19">
      <c r="A164" s="34">
        <v>34230</v>
      </c>
      <c r="B164" s="35" t="s">
        <v>143</v>
      </c>
      <c r="C164" s="40">
        <v>4.3560000000000002E-4</v>
      </c>
      <c r="D164" s="40">
        <v>4.9019999999999999E-4</v>
      </c>
      <c r="E164" s="36">
        <v>3456242.4996000002</v>
      </c>
      <c r="F164" s="36"/>
      <c r="G164" s="37">
        <v>74924.9424</v>
      </c>
      <c r="H164" s="37">
        <v>1647908.3412000001</v>
      </c>
      <c r="I164" s="37">
        <v>546034.18319999997</v>
      </c>
      <c r="J164" s="36">
        <v>525.05493477045673</v>
      </c>
      <c r="K164" s="36"/>
      <c r="L164" s="37">
        <v>113071.7412</v>
      </c>
      <c r="M164" s="37">
        <v>1180161.4968000001</v>
      </c>
      <c r="N164" s="37">
        <v>0</v>
      </c>
      <c r="O164" s="36">
        <v>225084.23556539978</v>
      </c>
      <c r="P164" s="36"/>
      <c r="Q164" s="37">
        <v>931422.57120000001</v>
      </c>
      <c r="R164" s="38">
        <v>-77168.6700076665</v>
      </c>
      <c r="S164" s="38">
        <v>854253.90119233355</v>
      </c>
    </row>
    <row r="165" spans="1:19">
      <c r="A165" s="34">
        <v>34300</v>
      </c>
      <c r="B165" s="35" t="s">
        <v>144</v>
      </c>
      <c r="C165" s="40">
        <v>7.1383000000000002E-3</v>
      </c>
      <c r="D165" s="40">
        <v>7.0816000000000004E-3</v>
      </c>
      <c r="E165" s="36">
        <v>56638420.190300003</v>
      </c>
      <c r="F165" s="36"/>
      <c r="G165" s="37">
        <v>1227816.1532000001</v>
      </c>
      <c r="H165" s="37">
        <v>27004738.5491</v>
      </c>
      <c r="I165" s="37">
        <v>8948016.092600001</v>
      </c>
      <c r="J165" s="36">
        <v>339778.35202053131</v>
      </c>
      <c r="K165" s="36"/>
      <c r="L165" s="37">
        <v>1852938.4991000001</v>
      </c>
      <c r="M165" s="37">
        <v>19339639.147399999</v>
      </c>
      <c r="N165" s="37">
        <v>0</v>
      </c>
      <c r="O165" s="36">
        <v>1295206.8965532756</v>
      </c>
      <c r="P165" s="36"/>
      <c r="Q165" s="37">
        <v>15263484.251600001</v>
      </c>
      <c r="R165" s="38">
        <v>-222709.79169297416</v>
      </c>
      <c r="S165" s="38">
        <v>15040774.459907027</v>
      </c>
    </row>
    <row r="166" spans="1:19">
      <c r="A166" s="34">
        <v>34400</v>
      </c>
      <c r="B166" s="35" t="s">
        <v>145</v>
      </c>
      <c r="C166" s="40">
        <v>2.8241999999999998E-3</v>
      </c>
      <c r="D166" s="40">
        <v>2.9927E-3</v>
      </c>
      <c r="E166" s="36">
        <v>22408448.2722</v>
      </c>
      <c r="F166" s="36"/>
      <c r="G166" s="37">
        <v>485773.69679999998</v>
      </c>
      <c r="H166" s="37">
        <v>10684166.063399998</v>
      </c>
      <c r="I166" s="37">
        <v>3540196.8323999997</v>
      </c>
      <c r="J166" s="36">
        <v>52245.805322342938</v>
      </c>
      <c r="K166" s="36"/>
      <c r="L166" s="37">
        <v>733097.36339999991</v>
      </c>
      <c r="M166" s="37">
        <v>7651542.9275999991</v>
      </c>
      <c r="N166" s="37">
        <v>0</v>
      </c>
      <c r="O166" s="36">
        <v>926692.2131898572</v>
      </c>
      <c r="P166" s="36"/>
      <c r="Q166" s="37">
        <v>6038851.2983999997</v>
      </c>
      <c r="R166" s="38">
        <v>-323865.55342134426</v>
      </c>
      <c r="S166" s="38">
        <v>5714985.7449786551</v>
      </c>
    </row>
    <row r="167" spans="1:19">
      <c r="A167" s="34">
        <v>34405</v>
      </c>
      <c r="B167" s="35" t="s">
        <v>146</v>
      </c>
      <c r="C167" s="40">
        <v>5.6530000000000003E-4</v>
      </c>
      <c r="D167" s="40">
        <v>5.9949999999999999E-4</v>
      </c>
      <c r="E167" s="36">
        <v>4485339.4972999999</v>
      </c>
      <c r="F167" s="36"/>
      <c r="G167" s="37">
        <v>97233.861199999999</v>
      </c>
      <c r="H167" s="37">
        <v>2138573.4281000001</v>
      </c>
      <c r="I167" s="37">
        <v>708615.98660000006</v>
      </c>
      <c r="J167" s="36">
        <v>3818.4468485898847</v>
      </c>
      <c r="K167" s="36"/>
      <c r="L167" s="37">
        <v>146738.8781</v>
      </c>
      <c r="M167" s="37">
        <v>1531554.8534000001</v>
      </c>
      <c r="N167" s="37">
        <v>0</v>
      </c>
      <c r="O167" s="36">
        <v>217532.47432771412</v>
      </c>
      <c r="P167" s="36"/>
      <c r="Q167" s="37">
        <v>1208753.8556000001</v>
      </c>
      <c r="R167" s="38">
        <v>-86149.267867545568</v>
      </c>
      <c r="S167" s="38">
        <v>1122604.5877324545</v>
      </c>
    </row>
    <row r="168" spans="1:19">
      <c r="A168" s="34">
        <v>34500</v>
      </c>
      <c r="B168" s="35" t="s">
        <v>147</v>
      </c>
      <c r="C168" s="40">
        <v>5.0848000000000004E-3</v>
      </c>
      <c r="D168" s="40">
        <v>5.1397999999999999E-3</v>
      </c>
      <c r="E168" s="36">
        <v>40345045.596800007</v>
      </c>
      <c r="F168" s="36"/>
      <c r="G168" s="37">
        <v>874605.93920000002</v>
      </c>
      <c r="H168" s="37">
        <v>19236189.9296</v>
      </c>
      <c r="I168" s="37">
        <v>6373908.6656000009</v>
      </c>
      <c r="J168" s="36">
        <v>263504.94715555658</v>
      </c>
      <c r="K168" s="36"/>
      <c r="L168" s="37">
        <v>1319897.1296000001</v>
      </c>
      <c r="M168" s="37">
        <v>13776136.774400001</v>
      </c>
      <c r="N168" s="37">
        <v>0</v>
      </c>
      <c r="O168" s="36">
        <v>478708.06133328006</v>
      </c>
      <c r="P168" s="36"/>
      <c r="Q168" s="37">
        <v>10872583.7696</v>
      </c>
      <c r="R168" s="38">
        <v>-77098.798495682102</v>
      </c>
      <c r="S168" s="38">
        <v>10795484.971104318</v>
      </c>
    </row>
    <row r="169" spans="1:19">
      <c r="A169" s="34">
        <v>34501</v>
      </c>
      <c r="B169" s="35" t="s">
        <v>148</v>
      </c>
      <c r="C169" s="40">
        <v>6.1799999999999998E-5</v>
      </c>
      <c r="D169" s="40">
        <v>6.19E-5</v>
      </c>
      <c r="E169" s="36">
        <v>490348.45379999996</v>
      </c>
      <c r="F169" s="36"/>
      <c r="G169" s="37">
        <v>10629.8472</v>
      </c>
      <c r="H169" s="37">
        <v>233794.1586</v>
      </c>
      <c r="I169" s="37">
        <v>77467.659599999999</v>
      </c>
      <c r="J169" s="36">
        <v>7596.8758701869992</v>
      </c>
      <c r="K169" s="36"/>
      <c r="L169" s="37">
        <v>16041.8586</v>
      </c>
      <c r="M169" s="37">
        <v>167433.38039999999</v>
      </c>
      <c r="N169" s="37">
        <v>0</v>
      </c>
      <c r="O169" s="36">
        <v>11981.558823441028</v>
      </c>
      <c r="P169" s="36"/>
      <c r="Q169" s="37">
        <v>132143.9736</v>
      </c>
      <c r="R169" s="38">
        <v>370.71442867888709</v>
      </c>
      <c r="S169" s="38">
        <v>132514.68802867888</v>
      </c>
    </row>
    <row r="170" spans="1:19">
      <c r="A170" s="34">
        <v>34505</v>
      </c>
      <c r="B170" s="35" t="s">
        <v>149</v>
      </c>
      <c r="C170" s="40">
        <v>6.6370000000000003E-4</v>
      </c>
      <c r="D170" s="40">
        <v>6.3159999999999996E-4</v>
      </c>
      <c r="E170" s="36">
        <v>5266088.4917000001</v>
      </c>
      <c r="F170" s="36"/>
      <c r="G170" s="37">
        <v>114159.05480000001</v>
      </c>
      <c r="H170" s="37">
        <v>2510828.2049000002</v>
      </c>
      <c r="I170" s="37">
        <v>831962.5514</v>
      </c>
      <c r="J170" s="36">
        <v>312315.00870820379</v>
      </c>
      <c r="K170" s="36"/>
      <c r="L170" s="37">
        <v>172281.2549</v>
      </c>
      <c r="M170" s="37">
        <v>1798147.8086000001</v>
      </c>
      <c r="N170" s="37">
        <v>0</v>
      </c>
      <c r="O170" s="36">
        <v>14468.842155314633</v>
      </c>
      <c r="P170" s="36"/>
      <c r="Q170" s="37">
        <v>1419157.8524</v>
      </c>
      <c r="R170" s="38">
        <v>135549.61768523091</v>
      </c>
      <c r="S170" s="38">
        <v>1554707.4700852309</v>
      </c>
    </row>
    <row r="171" spans="1:19">
      <c r="A171" s="34">
        <v>34600</v>
      </c>
      <c r="B171" s="35" t="s">
        <v>150</v>
      </c>
      <c r="C171" s="40">
        <v>1.2166E-3</v>
      </c>
      <c r="D171" s="40">
        <v>1.2158E-3</v>
      </c>
      <c r="E171" s="36">
        <v>9653040.9205999989</v>
      </c>
      <c r="F171" s="36"/>
      <c r="G171" s="37">
        <v>209260.06639999998</v>
      </c>
      <c r="H171" s="37">
        <v>4602491.4781999998</v>
      </c>
      <c r="I171" s="37">
        <v>1525034.8651999999</v>
      </c>
      <c r="J171" s="36">
        <v>28972.013399999589</v>
      </c>
      <c r="K171" s="36"/>
      <c r="L171" s="37">
        <v>315801.37819999998</v>
      </c>
      <c r="M171" s="37">
        <v>3296107.6148000001</v>
      </c>
      <c r="N171" s="37">
        <v>0</v>
      </c>
      <c r="O171" s="36">
        <v>142575.49473891023</v>
      </c>
      <c r="P171" s="36"/>
      <c r="Q171" s="37">
        <v>2601397.3832</v>
      </c>
      <c r="R171" s="38">
        <v>-96032.326345718437</v>
      </c>
      <c r="S171" s="38">
        <v>2505365.0568542816</v>
      </c>
    </row>
    <row r="172" spans="1:19">
      <c r="A172" s="34">
        <v>34605</v>
      </c>
      <c r="B172" s="35" t="s">
        <v>151</v>
      </c>
      <c r="C172" s="40">
        <v>2.5179999999999999E-4</v>
      </c>
      <c r="D172" s="40">
        <v>2.766E-4</v>
      </c>
      <c r="E172" s="36">
        <v>1997892.2438000001</v>
      </c>
      <c r="F172" s="36"/>
      <c r="G172" s="37">
        <v>43310.607199999999</v>
      </c>
      <c r="H172" s="37">
        <v>952578.78859999997</v>
      </c>
      <c r="I172" s="37">
        <v>315636.83960000001</v>
      </c>
      <c r="J172" s="36">
        <v>35103.069657624597</v>
      </c>
      <c r="K172" s="36"/>
      <c r="L172" s="37">
        <v>65361.488599999997</v>
      </c>
      <c r="M172" s="37">
        <v>682196.20039999997</v>
      </c>
      <c r="N172" s="37">
        <v>0</v>
      </c>
      <c r="O172" s="36">
        <v>92438.171995661804</v>
      </c>
      <c r="P172" s="36"/>
      <c r="Q172" s="37">
        <v>538411.85360000003</v>
      </c>
      <c r="R172" s="38">
        <v>-16999.139008014638</v>
      </c>
      <c r="S172" s="38">
        <v>521412.71459198539</v>
      </c>
    </row>
    <row r="173" spans="1:19">
      <c r="A173" s="34">
        <v>34700</v>
      </c>
      <c r="B173" s="35" t="s">
        <v>152</v>
      </c>
      <c r="C173" s="40">
        <v>3.3004000000000002E-3</v>
      </c>
      <c r="D173" s="40">
        <v>3.3E-3</v>
      </c>
      <c r="E173" s="36">
        <v>26186829.076400001</v>
      </c>
      <c r="F173" s="36"/>
      <c r="G173" s="37">
        <v>567682.00160000008</v>
      </c>
      <c r="H173" s="37">
        <v>12485667.330800001</v>
      </c>
      <c r="I173" s="37">
        <v>4137124.0088000004</v>
      </c>
      <c r="J173" s="36">
        <v>120080.7713277143</v>
      </c>
      <c r="K173" s="36"/>
      <c r="L173" s="37">
        <v>856707.93080000009</v>
      </c>
      <c r="M173" s="37">
        <v>8941701.1112000011</v>
      </c>
      <c r="N173" s="37">
        <v>0</v>
      </c>
      <c r="O173" s="36">
        <v>689060.95358752552</v>
      </c>
      <c r="P173" s="36"/>
      <c r="Q173" s="37">
        <v>7057086.9008000009</v>
      </c>
      <c r="R173" s="38">
        <v>-157285.46541804477</v>
      </c>
      <c r="S173" s="38">
        <v>6899801.4353819564</v>
      </c>
    </row>
    <row r="174" spans="1:19">
      <c r="A174" s="34">
        <v>34800</v>
      </c>
      <c r="B174" s="35" t="s">
        <v>153</v>
      </c>
      <c r="C174" s="40">
        <v>3.7389999999999998E-4</v>
      </c>
      <c r="D174" s="40">
        <v>3.6390000000000001E-4</v>
      </c>
      <c r="E174" s="36">
        <v>2966687.4898999999</v>
      </c>
      <c r="F174" s="36"/>
      <c r="G174" s="37">
        <v>64312.295599999998</v>
      </c>
      <c r="H174" s="37">
        <v>1414492.4902999999</v>
      </c>
      <c r="I174" s="37">
        <v>468691.87579999998</v>
      </c>
      <c r="J174" s="36">
        <v>194071.61132258613</v>
      </c>
      <c r="K174" s="36"/>
      <c r="L174" s="37">
        <v>97055.840299999996</v>
      </c>
      <c r="M174" s="37">
        <v>1012999.0442</v>
      </c>
      <c r="N174" s="37">
        <v>0</v>
      </c>
      <c r="O174" s="36">
        <v>15786.263735357861</v>
      </c>
      <c r="P174" s="36"/>
      <c r="Q174" s="37">
        <v>799492.42279999994</v>
      </c>
      <c r="R174" s="38">
        <v>74971.987973268217</v>
      </c>
      <c r="S174" s="38">
        <v>874464.4107732682</v>
      </c>
    </row>
    <row r="175" spans="1:19">
      <c r="A175" s="34">
        <v>34900</v>
      </c>
      <c r="B175" s="35" t="s">
        <v>287</v>
      </c>
      <c r="C175" s="40">
        <v>7.332E-3</v>
      </c>
      <c r="D175" s="40">
        <v>7.3692000000000002E-3</v>
      </c>
      <c r="E175" s="36">
        <v>58175321.412</v>
      </c>
      <c r="F175" s="36"/>
      <c r="G175" s="37">
        <v>1261133.328</v>
      </c>
      <c r="H175" s="37">
        <v>27737520.563999999</v>
      </c>
      <c r="I175" s="37">
        <v>9190823.3039999995</v>
      </c>
      <c r="J175" s="36">
        <v>0</v>
      </c>
      <c r="K175" s="36"/>
      <c r="L175" s="37">
        <v>1903218.564</v>
      </c>
      <c r="M175" s="37">
        <v>19864426.296</v>
      </c>
      <c r="N175" s="37">
        <v>0</v>
      </c>
      <c r="O175" s="36">
        <v>1403472.1310759326</v>
      </c>
      <c r="P175" s="36"/>
      <c r="Q175" s="37">
        <v>15677663.664000001</v>
      </c>
      <c r="R175" s="38">
        <v>-791381.49137194734</v>
      </c>
      <c r="S175" s="38">
        <v>14886282.172628053</v>
      </c>
    </row>
    <row r="176" spans="1:19">
      <c r="A176" s="34">
        <v>34901</v>
      </c>
      <c r="B176" s="35" t="s">
        <v>288</v>
      </c>
      <c r="C176" s="40">
        <v>1.797E-4</v>
      </c>
      <c r="D176" s="40">
        <v>1.8909999999999999E-4</v>
      </c>
      <c r="E176" s="36">
        <v>1425819.0477</v>
      </c>
      <c r="F176" s="36"/>
      <c r="G176" s="37">
        <v>30909.1188</v>
      </c>
      <c r="H176" s="37">
        <v>679818.93689999997</v>
      </c>
      <c r="I176" s="37">
        <v>225257.90340000001</v>
      </c>
      <c r="J176" s="36">
        <v>4513.940992196568</v>
      </c>
      <c r="K176" s="36"/>
      <c r="L176" s="37">
        <v>46645.986900000004</v>
      </c>
      <c r="M176" s="37">
        <v>486857.25660000002</v>
      </c>
      <c r="N176" s="37">
        <v>0</v>
      </c>
      <c r="O176" s="36">
        <v>101907.45610351468</v>
      </c>
      <c r="P176" s="36"/>
      <c r="Q176" s="37">
        <v>384243.88439999998</v>
      </c>
      <c r="R176" s="38">
        <v>-38565.76078994722</v>
      </c>
      <c r="S176" s="38">
        <v>345678.12361005275</v>
      </c>
    </row>
    <row r="177" spans="1:19">
      <c r="A177" s="34">
        <v>34903</v>
      </c>
      <c r="B177" s="35" t="s">
        <v>154</v>
      </c>
      <c r="C177" s="40">
        <v>1.26E-5</v>
      </c>
      <c r="D177" s="40">
        <v>1.34E-5</v>
      </c>
      <c r="E177" s="36">
        <v>99973.95659999999</v>
      </c>
      <c r="F177" s="36"/>
      <c r="G177" s="37">
        <v>2167.2503999999999</v>
      </c>
      <c r="H177" s="37">
        <v>47666.770199999999</v>
      </c>
      <c r="I177" s="37">
        <v>15794.377199999999</v>
      </c>
      <c r="J177" s="36">
        <v>2753.2352999999921</v>
      </c>
      <c r="K177" s="36"/>
      <c r="L177" s="37">
        <v>3270.6702</v>
      </c>
      <c r="M177" s="37">
        <v>34136.902799999996</v>
      </c>
      <c r="N177" s="37">
        <v>0</v>
      </c>
      <c r="O177" s="36">
        <v>14471.746509824763</v>
      </c>
      <c r="P177" s="36"/>
      <c r="Q177" s="37">
        <v>26941.975200000001</v>
      </c>
      <c r="R177" s="38">
        <v>-5866.0956373064573</v>
      </c>
      <c r="S177" s="38">
        <v>21075.879562693543</v>
      </c>
    </row>
    <row r="178" spans="1:19">
      <c r="A178" s="34">
        <v>34905</v>
      </c>
      <c r="B178" s="35" t="s">
        <v>155</v>
      </c>
      <c r="C178" s="40">
        <v>7.3019999999999997E-4</v>
      </c>
      <c r="D178" s="40">
        <v>7.2610000000000003E-4</v>
      </c>
      <c r="E178" s="36">
        <v>5793728.8181999996</v>
      </c>
      <c r="F178" s="36"/>
      <c r="G178" s="37">
        <v>125597.3208</v>
      </c>
      <c r="H178" s="37">
        <v>2762402.8254</v>
      </c>
      <c r="I178" s="37">
        <v>915321.76439999999</v>
      </c>
      <c r="J178" s="36">
        <v>30060.919056670122</v>
      </c>
      <c r="K178" s="36"/>
      <c r="L178" s="37">
        <v>189543.12539999999</v>
      </c>
      <c r="M178" s="37">
        <v>1978314.7955999998</v>
      </c>
      <c r="N178" s="37">
        <v>0</v>
      </c>
      <c r="O178" s="36">
        <v>131674.88477845467</v>
      </c>
      <c r="P178" s="36"/>
      <c r="Q178" s="37">
        <v>1561351.6103999999</v>
      </c>
      <c r="R178" s="38">
        <v>-39905.075177764171</v>
      </c>
      <c r="S178" s="38">
        <v>1521446.5352222356</v>
      </c>
    </row>
    <row r="179" spans="1:19">
      <c r="A179" s="34">
        <v>34910</v>
      </c>
      <c r="B179" s="35" t="s">
        <v>156</v>
      </c>
      <c r="C179" s="40">
        <v>2.2791E-3</v>
      </c>
      <c r="D179" s="40">
        <v>2.3143E-3</v>
      </c>
      <c r="E179" s="36">
        <v>18083384.483100001</v>
      </c>
      <c r="F179" s="36"/>
      <c r="G179" s="37">
        <v>392014.31640000001</v>
      </c>
      <c r="H179" s="37">
        <v>8622010.7906999998</v>
      </c>
      <c r="I179" s="37">
        <v>2856901.9901999999</v>
      </c>
      <c r="J179" s="36">
        <v>299235.6008458492</v>
      </c>
      <c r="K179" s="36"/>
      <c r="L179" s="37">
        <v>591601.94070000004</v>
      </c>
      <c r="M179" s="37">
        <v>6174715.4898000006</v>
      </c>
      <c r="N179" s="37">
        <v>0</v>
      </c>
      <c r="O179" s="36">
        <v>323191.04385000095</v>
      </c>
      <c r="P179" s="36"/>
      <c r="Q179" s="37">
        <v>4873290.1332</v>
      </c>
      <c r="R179" s="38">
        <v>63377.511800138192</v>
      </c>
      <c r="S179" s="38">
        <v>4936667.6450001383</v>
      </c>
    </row>
    <row r="180" spans="1:19">
      <c r="A180" s="34">
        <v>35000</v>
      </c>
      <c r="B180" s="35" t="s">
        <v>157</v>
      </c>
      <c r="C180" s="40">
        <v>1.5081999999999999E-3</v>
      </c>
      <c r="D180" s="40">
        <v>1.5556999999999999E-3</v>
      </c>
      <c r="E180" s="36">
        <v>11966723.916199999</v>
      </c>
      <c r="F180" s="36"/>
      <c r="G180" s="37">
        <v>259416.43279999998</v>
      </c>
      <c r="H180" s="37">
        <v>5705636.7313999999</v>
      </c>
      <c r="I180" s="37">
        <v>1890561.8803999999</v>
      </c>
      <c r="J180" s="36">
        <v>145627.20368937869</v>
      </c>
      <c r="K180" s="36"/>
      <c r="L180" s="37">
        <v>391494.03139999998</v>
      </c>
      <c r="M180" s="37">
        <v>4086133.0795999998</v>
      </c>
      <c r="N180" s="37">
        <v>0</v>
      </c>
      <c r="O180" s="36">
        <v>269759.80417499965</v>
      </c>
      <c r="P180" s="36"/>
      <c r="Q180" s="37">
        <v>3224911.6664</v>
      </c>
      <c r="R180" s="38">
        <v>-8342.2644865822658</v>
      </c>
      <c r="S180" s="38">
        <v>3216569.4019134175</v>
      </c>
    </row>
    <row r="181" spans="1:19">
      <c r="A181" s="34">
        <v>35005</v>
      </c>
      <c r="B181" s="35" t="s">
        <v>158</v>
      </c>
      <c r="C181" s="40">
        <v>7.0140000000000003E-4</v>
      </c>
      <c r="D181" s="40">
        <v>7.0509999999999995E-4</v>
      </c>
      <c r="E181" s="36">
        <v>5565216.9174000006</v>
      </c>
      <c r="F181" s="36"/>
      <c r="G181" s="37">
        <v>120643.60560000001</v>
      </c>
      <c r="H181" s="37">
        <v>2653450.2078</v>
      </c>
      <c r="I181" s="37">
        <v>879220.3308</v>
      </c>
      <c r="J181" s="36">
        <v>59501.913721770972</v>
      </c>
      <c r="K181" s="36"/>
      <c r="L181" s="37">
        <v>182067.30780000001</v>
      </c>
      <c r="M181" s="37">
        <v>1900287.5892</v>
      </c>
      <c r="N181" s="37">
        <v>0</v>
      </c>
      <c r="O181" s="36">
        <v>39857.693085969011</v>
      </c>
      <c r="P181" s="36"/>
      <c r="Q181" s="37">
        <v>1499769.9528000001</v>
      </c>
      <c r="R181" s="38">
        <v>44008.629035235273</v>
      </c>
      <c r="S181" s="38">
        <v>1543778.5818352355</v>
      </c>
    </row>
    <row r="182" spans="1:19">
      <c r="A182" s="34">
        <v>35100</v>
      </c>
      <c r="B182" s="35" t="s">
        <v>159</v>
      </c>
      <c r="C182" s="40">
        <v>1.3260600000000001E-2</v>
      </c>
      <c r="D182" s="40">
        <v>1.29987E-2</v>
      </c>
      <c r="E182" s="36">
        <v>105215448.32460001</v>
      </c>
      <c r="F182" s="36"/>
      <c r="G182" s="37">
        <v>2280876.2424000003</v>
      </c>
      <c r="H182" s="37">
        <v>50165870.8662</v>
      </c>
      <c r="I182" s="37">
        <v>16622453.8332</v>
      </c>
      <c r="J182" s="36">
        <v>410878.06896659161</v>
      </c>
      <c r="K182" s="36"/>
      <c r="L182" s="37">
        <v>3442146.7662000004</v>
      </c>
      <c r="M182" s="37">
        <v>35926651.846799999</v>
      </c>
      <c r="N182" s="37">
        <v>0</v>
      </c>
      <c r="O182" s="36">
        <v>1634545.3071461874</v>
      </c>
      <c r="P182" s="36"/>
      <c r="Q182" s="37">
        <v>28354504.4712</v>
      </c>
      <c r="R182" s="38">
        <v>-960846.67387155583</v>
      </c>
      <c r="S182" s="38">
        <v>27393657.797328446</v>
      </c>
    </row>
    <row r="183" spans="1:19">
      <c r="A183" s="34">
        <v>35105</v>
      </c>
      <c r="B183" s="35" t="s">
        <v>160</v>
      </c>
      <c r="C183" s="40">
        <v>1.1609000000000001E-3</v>
      </c>
      <c r="D183" s="40">
        <v>1.1724999999999999E-3</v>
      </c>
      <c r="E183" s="36">
        <v>9211092.5569000002</v>
      </c>
      <c r="F183" s="36"/>
      <c r="G183" s="37">
        <v>199679.44360000003</v>
      </c>
      <c r="H183" s="37">
        <v>4391774.0893000001</v>
      </c>
      <c r="I183" s="37">
        <v>1455213.6898000001</v>
      </c>
      <c r="J183" s="36">
        <v>41668.428506589902</v>
      </c>
      <c r="K183" s="36"/>
      <c r="L183" s="37">
        <v>301342.93930000003</v>
      </c>
      <c r="M183" s="37">
        <v>3145200.8302000002</v>
      </c>
      <c r="N183" s="37">
        <v>0</v>
      </c>
      <c r="O183" s="36">
        <v>228275.30436720111</v>
      </c>
      <c r="P183" s="36"/>
      <c r="Q183" s="37">
        <v>2482296.7468000003</v>
      </c>
      <c r="R183" s="38">
        <v>-41196.203344082533</v>
      </c>
      <c r="S183" s="38">
        <v>2441100.5434559179</v>
      </c>
    </row>
    <row r="184" spans="1:19">
      <c r="A184" s="34">
        <v>35106</v>
      </c>
      <c r="B184" s="35" t="s">
        <v>161</v>
      </c>
      <c r="C184" s="40">
        <v>2.8630000000000002E-4</v>
      </c>
      <c r="D184" s="40">
        <v>2.9930000000000001E-4</v>
      </c>
      <c r="E184" s="36">
        <v>2271630.4583000001</v>
      </c>
      <c r="F184" s="36"/>
      <c r="G184" s="37">
        <v>49244.745200000005</v>
      </c>
      <c r="H184" s="37">
        <v>1083094.9451000001</v>
      </c>
      <c r="I184" s="37">
        <v>358883.34860000003</v>
      </c>
      <c r="J184" s="36">
        <v>133199.9035429724</v>
      </c>
      <c r="K184" s="36"/>
      <c r="L184" s="37">
        <v>74316.895100000009</v>
      </c>
      <c r="M184" s="37">
        <v>775666.2914000001</v>
      </c>
      <c r="N184" s="37">
        <v>0</v>
      </c>
      <c r="O184" s="36">
        <v>99032.146200000047</v>
      </c>
      <c r="P184" s="36"/>
      <c r="Q184" s="37">
        <v>612181.54760000005</v>
      </c>
      <c r="R184" s="38">
        <v>57729.852052538859</v>
      </c>
      <c r="S184" s="38">
        <v>669911.39965253894</v>
      </c>
    </row>
    <row r="185" spans="1:19">
      <c r="A185" s="34">
        <v>35200</v>
      </c>
      <c r="B185" s="35" t="s">
        <v>162</v>
      </c>
      <c r="C185" s="40">
        <v>5.6130000000000004E-4</v>
      </c>
      <c r="D185" s="40">
        <v>5.8060000000000002E-4</v>
      </c>
      <c r="E185" s="36">
        <v>4453601.7333000004</v>
      </c>
      <c r="F185" s="36"/>
      <c r="G185" s="37">
        <v>96545.845200000011</v>
      </c>
      <c r="H185" s="37">
        <v>2123441.1200999999</v>
      </c>
      <c r="I185" s="37">
        <v>703601.89860000007</v>
      </c>
      <c r="J185" s="36">
        <v>123140.01877577988</v>
      </c>
      <c r="K185" s="36"/>
      <c r="L185" s="37">
        <v>145700.57010000001</v>
      </c>
      <c r="M185" s="37">
        <v>1520717.7414000002</v>
      </c>
      <c r="N185" s="37">
        <v>0</v>
      </c>
      <c r="O185" s="36">
        <v>37044.466875000566</v>
      </c>
      <c r="P185" s="36"/>
      <c r="Q185" s="37">
        <v>1200200.8476</v>
      </c>
      <c r="R185" s="38">
        <v>65581.88347712117</v>
      </c>
      <c r="S185" s="38">
        <v>1265782.7310771211</v>
      </c>
    </row>
    <row r="186" spans="1:19">
      <c r="A186" s="34">
        <v>35300</v>
      </c>
      <c r="B186" s="35" t="s">
        <v>163</v>
      </c>
      <c r="C186" s="40">
        <v>4.0270999999999996E-3</v>
      </c>
      <c r="D186" s="40">
        <v>3.8329000000000002E-3</v>
      </c>
      <c r="E186" s="36">
        <v>31952787.351099998</v>
      </c>
      <c r="F186" s="36"/>
      <c r="G186" s="37">
        <v>692677.30839999998</v>
      </c>
      <c r="H186" s="37">
        <v>15234829.386699999</v>
      </c>
      <c r="I186" s="37">
        <v>5048058.4461999992</v>
      </c>
      <c r="J186" s="36">
        <v>728127.21996864048</v>
      </c>
      <c r="K186" s="36"/>
      <c r="L186" s="37">
        <v>1045342.5366999999</v>
      </c>
      <c r="M186" s="37">
        <v>10910533.433799999</v>
      </c>
      <c r="N186" s="37">
        <v>0</v>
      </c>
      <c r="O186" s="36">
        <v>108700.66477299556</v>
      </c>
      <c r="P186" s="36"/>
      <c r="Q186" s="37">
        <v>8610954.6291999985</v>
      </c>
      <c r="R186" s="38">
        <v>155634.1091383897</v>
      </c>
      <c r="S186" s="38">
        <v>8766588.7383383885</v>
      </c>
    </row>
    <row r="187" spans="1:19">
      <c r="A187" s="34">
        <v>35305</v>
      </c>
      <c r="B187" s="35" t="s">
        <v>164</v>
      </c>
      <c r="C187" s="40">
        <v>1.4071000000000001E-3</v>
      </c>
      <c r="D187" s="40">
        <v>1.42E-3</v>
      </c>
      <c r="E187" s="36">
        <v>11164551.931100002</v>
      </c>
      <c r="F187" s="36"/>
      <c r="G187" s="37">
        <v>242026.82840000003</v>
      </c>
      <c r="H187" s="37">
        <v>5323167.6467000004</v>
      </c>
      <c r="I187" s="37">
        <v>1763830.8062000002</v>
      </c>
      <c r="J187" s="36">
        <v>468062.1192808178</v>
      </c>
      <c r="K187" s="36"/>
      <c r="L187" s="37">
        <v>365250.79670000001</v>
      </c>
      <c r="M187" s="37">
        <v>3812225.0738000004</v>
      </c>
      <c r="N187" s="37">
        <v>0</v>
      </c>
      <c r="O187" s="36">
        <v>12569.406674999802</v>
      </c>
      <c r="P187" s="36"/>
      <c r="Q187" s="37">
        <v>3008734.3892000001</v>
      </c>
      <c r="R187" s="38">
        <v>257478.04891765714</v>
      </c>
      <c r="S187" s="38">
        <v>3266212.4381176573</v>
      </c>
    </row>
    <row r="188" spans="1:19">
      <c r="A188" s="34">
        <v>35400</v>
      </c>
      <c r="B188" s="35" t="s">
        <v>165</v>
      </c>
      <c r="C188" s="40">
        <v>2.9510000000000001E-3</v>
      </c>
      <c r="D188" s="40">
        <v>3.0752000000000002E-3</v>
      </c>
      <c r="E188" s="36">
        <v>23414535.390999999</v>
      </c>
      <c r="F188" s="36"/>
      <c r="G188" s="37">
        <v>507583.804</v>
      </c>
      <c r="H188" s="37">
        <v>11163860.227</v>
      </c>
      <c r="I188" s="37">
        <v>3699143.4220000003</v>
      </c>
      <c r="J188" s="36">
        <v>17861.09413449038</v>
      </c>
      <c r="K188" s="36"/>
      <c r="L188" s="37">
        <v>766011.72700000007</v>
      </c>
      <c r="M188" s="37">
        <v>7995079.3780000005</v>
      </c>
      <c r="N188" s="37">
        <v>0</v>
      </c>
      <c r="O188" s="36">
        <v>628176.56337214448</v>
      </c>
      <c r="P188" s="36"/>
      <c r="Q188" s="37">
        <v>6309981.6519999998</v>
      </c>
      <c r="R188" s="38">
        <v>-227907.02917658119</v>
      </c>
      <c r="S188" s="38">
        <v>6082074.622823419</v>
      </c>
    </row>
    <row r="189" spans="1:19">
      <c r="A189" s="34">
        <v>35401</v>
      </c>
      <c r="B189" s="35" t="s">
        <v>166</v>
      </c>
      <c r="C189" s="40">
        <v>3.7200000000000003E-5</v>
      </c>
      <c r="D189" s="40">
        <v>2.7900000000000001E-5</v>
      </c>
      <c r="E189" s="36">
        <v>295161.20520000003</v>
      </c>
      <c r="F189" s="36"/>
      <c r="G189" s="37">
        <v>6398.5488000000005</v>
      </c>
      <c r="H189" s="37">
        <v>140730.4644</v>
      </c>
      <c r="I189" s="37">
        <v>46631.018400000001</v>
      </c>
      <c r="J189" s="36">
        <v>45361.980515889401</v>
      </c>
      <c r="K189" s="36"/>
      <c r="L189" s="37">
        <v>9656.2644</v>
      </c>
      <c r="M189" s="37">
        <v>100785.1416</v>
      </c>
      <c r="N189" s="37">
        <v>0</v>
      </c>
      <c r="O189" s="36">
        <v>20077.213111870064</v>
      </c>
      <c r="P189" s="36"/>
      <c r="Q189" s="37">
        <v>79542.974400000006</v>
      </c>
      <c r="R189" s="38">
        <v>4583.7427537137592</v>
      </c>
      <c r="S189" s="38">
        <v>84126.717153713762</v>
      </c>
    </row>
    <row r="190" spans="1:19">
      <c r="A190" s="34">
        <v>35402</v>
      </c>
      <c r="B190" s="35" t="s">
        <v>455</v>
      </c>
      <c r="C190" s="40">
        <v>0</v>
      </c>
      <c r="D190" s="40">
        <v>0</v>
      </c>
      <c r="E190" s="36">
        <v>0</v>
      </c>
      <c r="F190" s="36"/>
      <c r="G190" s="37">
        <v>0</v>
      </c>
      <c r="H190" s="37">
        <v>0</v>
      </c>
      <c r="I190" s="37">
        <v>0</v>
      </c>
      <c r="J190" s="36">
        <v>0</v>
      </c>
      <c r="K190" s="36"/>
      <c r="L190" s="37">
        <v>0</v>
      </c>
      <c r="M190" s="37">
        <v>0</v>
      </c>
      <c r="N190" s="37">
        <v>0</v>
      </c>
      <c r="O190" s="36">
        <v>99126.178703549056</v>
      </c>
      <c r="P190" s="36"/>
      <c r="Q190" s="37">
        <v>0</v>
      </c>
      <c r="R190" s="38">
        <v>-125476.17557411273</v>
      </c>
      <c r="S190" s="38">
        <v>-125476.17557411273</v>
      </c>
    </row>
    <row r="191" spans="1:19">
      <c r="A191" s="34">
        <v>35405</v>
      </c>
      <c r="B191" s="35" t="s">
        <v>168</v>
      </c>
      <c r="C191" s="40">
        <v>1.0463E-3</v>
      </c>
      <c r="D191" s="40">
        <v>1.0782999999999999E-3</v>
      </c>
      <c r="E191" s="36">
        <v>8301805.6183000002</v>
      </c>
      <c r="F191" s="36"/>
      <c r="G191" s="37">
        <v>179967.78520000001</v>
      </c>
      <c r="H191" s="37">
        <v>3958233.4651000001</v>
      </c>
      <c r="I191" s="37">
        <v>1311560.0686000001</v>
      </c>
      <c r="J191" s="36">
        <v>37230.433050455766</v>
      </c>
      <c r="K191" s="36"/>
      <c r="L191" s="37">
        <v>271595.41509999998</v>
      </c>
      <c r="M191" s="37">
        <v>2834717.5714000002</v>
      </c>
      <c r="N191" s="37">
        <v>0</v>
      </c>
      <c r="O191" s="36">
        <v>212447.62621572692</v>
      </c>
      <c r="P191" s="36"/>
      <c r="Q191" s="37">
        <v>2237253.0676000002</v>
      </c>
      <c r="R191" s="38">
        <v>-62293.776549889932</v>
      </c>
      <c r="S191" s="38">
        <v>2174959.2910501105</v>
      </c>
    </row>
    <row r="192" spans="1:19">
      <c r="A192" s="34">
        <v>35500</v>
      </c>
      <c r="B192" s="35" t="s">
        <v>169</v>
      </c>
      <c r="C192" s="40">
        <v>4.1085999999999996E-3</v>
      </c>
      <c r="D192" s="40">
        <v>4.3315999999999997E-3</v>
      </c>
      <c r="E192" s="36">
        <v>32599444.292599998</v>
      </c>
      <c r="F192" s="36"/>
      <c r="G192" s="37">
        <v>706695.63439999998</v>
      </c>
      <c r="H192" s="37">
        <v>15543150.162199998</v>
      </c>
      <c r="I192" s="37">
        <v>5150220.4891999997</v>
      </c>
      <c r="J192" s="36">
        <v>149136.59968069455</v>
      </c>
      <c r="K192" s="36"/>
      <c r="L192" s="37">
        <v>1066498.0621999998</v>
      </c>
      <c r="M192" s="37">
        <v>11131339.590799998</v>
      </c>
      <c r="N192" s="37">
        <v>0</v>
      </c>
      <c r="O192" s="36">
        <v>1371724.9624659023</v>
      </c>
      <c r="P192" s="36"/>
      <c r="Q192" s="37">
        <v>8785222.1671999991</v>
      </c>
      <c r="R192" s="38">
        <v>-473141.607772458</v>
      </c>
      <c r="S192" s="38">
        <v>8312080.5594275407</v>
      </c>
    </row>
    <row r="193" spans="1:19">
      <c r="A193" s="34">
        <v>35600</v>
      </c>
      <c r="B193" s="35" t="s">
        <v>170</v>
      </c>
      <c r="C193" s="40">
        <v>1.7339E-3</v>
      </c>
      <c r="D193" s="40">
        <v>1.7164999999999999E-3</v>
      </c>
      <c r="E193" s="36">
        <v>13757527.2499</v>
      </c>
      <c r="F193" s="36"/>
      <c r="G193" s="37">
        <v>298237.73560000001</v>
      </c>
      <c r="H193" s="37">
        <v>6559477.2103000004</v>
      </c>
      <c r="I193" s="37">
        <v>2173481.7958</v>
      </c>
      <c r="J193" s="36">
        <v>49875.662555011004</v>
      </c>
      <c r="K193" s="36"/>
      <c r="L193" s="37">
        <v>450080.56030000001</v>
      </c>
      <c r="M193" s="37">
        <v>4697617.1242000004</v>
      </c>
      <c r="N193" s="37">
        <v>0</v>
      </c>
      <c r="O193" s="36">
        <v>86728.285857215451</v>
      </c>
      <c r="P193" s="36"/>
      <c r="Q193" s="37">
        <v>3707515.1428</v>
      </c>
      <c r="R193" s="38">
        <v>-69838.942077956744</v>
      </c>
      <c r="S193" s="38">
        <v>3637676.2007220434</v>
      </c>
    </row>
    <row r="194" spans="1:19">
      <c r="A194" s="34">
        <v>35700</v>
      </c>
      <c r="B194" s="35" t="s">
        <v>171</v>
      </c>
      <c r="C194" s="40">
        <v>9.5529999999999996E-4</v>
      </c>
      <c r="D194" s="40">
        <v>9.657E-4</v>
      </c>
      <c r="E194" s="36">
        <v>7579771.4873000002</v>
      </c>
      <c r="F194" s="36"/>
      <c r="G194" s="37">
        <v>164315.42119999998</v>
      </c>
      <c r="H194" s="37">
        <v>3613973.4580999999</v>
      </c>
      <c r="I194" s="37">
        <v>1197489.5666</v>
      </c>
      <c r="J194" s="36">
        <v>20223.396494577395</v>
      </c>
      <c r="K194" s="36"/>
      <c r="L194" s="37">
        <v>247973.9081</v>
      </c>
      <c r="M194" s="37">
        <v>2588173.2733999998</v>
      </c>
      <c r="N194" s="37">
        <v>0</v>
      </c>
      <c r="O194" s="36">
        <v>216070.5701542813</v>
      </c>
      <c r="P194" s="36"/>
      <c r="Q194" s="37">
        <v>2042672.1355999999</v>
      </c>
      <c r="R194" s="38">
        <v>-92332.554659929359</v>
      </c>
      <c r="S194" s="38">
        <v>1950339.5809400706</v>
      </c>
    </row>
    <row r="195" spans="1:19">
      <c r="A195" s="34">
        <v>35800</v>
      </c>
      <c r="B195" s="35" t="s">
        <v>172</v>
      </c>
      <c r="C195" s="40">
        <v>1.3487E-3</v>
      </c>
      <c r="D195" s="40">
        <v>1.3967999999999999E-3</v>
      </c>
      <c r="E195" s="36">
        <v>10701180.5767</v>
      </c>
      <c r="F195" s="36"/>
      <c r="G195" s="37">
        <v>231981.7948</v>
      </c>
      <c r="H195" s="37">
        <v>5102235.9499000004</v>
      </c>
      <c r="I195" s="37">
        <v>1690625.1214000001</v>
      </c>
      <c r="J195" s="36">
        <v>0</v>
      </c>
      <c r="K195" s="36"/>
      <c r="L195" s="37">
        <v>350091.4999</v>
      </c>
      <c r="M195" s="37">
        <v>3654003.2385999998</v>
      </c>
      <c r="N195" s="37">
        <v>0</v>
      </c>
      <c r="O195" s="36">
        <v>242477.28033483803</v>
      </c>
      <c r="P195" s="36"/>
      <c r="Q195" s="37">
        <v>2883860.4723999999</v>
      </c>
      <c r="R195" s="38">
        <v>-114260.81726655188</v>
      </c>
      <c r="S195" s="38">
        <v>2769599.6551334481</v>
      </c>
    </row>
    <row r="196" spans="1:19">
      <c r="A196" s="34">
        <v>35805</v>
      </c>
      <c r="B196" s="35" t="s">
        <v>173</v>
      </c>
      <c r="C196" s="40">
        <v>2.3470000000000001E-4</v>
      </c>
      <c r="D196" s="40">
        <v>2.2379999999999999E-4</v>
      </c>
      <c r="E196" s="36">
        <v>1862213.3027000001</v>
      </c>
      <c r="F196" s="36"/>
      <c r="G196" s="37">
        <v>40369.338800000005</v>
      </c>
      <c r="H196" s="37">
        <v>887888.17190000007</v>
      </c>
      <c r="I196" s="37">
        <v>294201.61340000003</v>
      </c>
      <c r="J196" s="36">
        <v>229271.22818702681</v>
      </c>
      <c r="K196" s="36"/>
      <c r="L196" s="37">
        <v>60922.721900000004</v>
      </c>
      <c r="M196" s="37">
        <v>635867.5466</v>
      </c>
      <c r="N196" s="37">
        <v>0</v>
      </c>
      <c r="O196" s="36">
        <v>27165.857170237716</v>
      </c>
      <c r="P196" s="36"/>
      <c r="Q196" s="37">
        <v>501847.74440000003</v>
      </c>
      <c r="R196" s="38">
        <v>65931.02061179372</v>
      </c>
      <c r="S196" s="38">
        <v>567778.7650117937</v>
      </c>
    </row>
    <row r="197" spans="1:19">
      <c r="A197" s="34">
        <v>35900</v>
      </c>
      <c r="B197" s="35" t="s">
        <v>174</v>
      </c>
      <c r="C197" s="40">
        <v>2.4949E-3</v>
      </c>
      <c r="D197" s="40">
        <v>2.5728999999999999E-3</v>
      </c>
      <c r="E197" s="36">
        <v>19795636.850899998</v>
      </c>
      <c r="F197" s="36"/>
      <c r="G197" s="37">
        <v>429132.77960000001</v>
      </c>
      <c r="H197" s="37">
        <v>9438398.8072999995</v>
      </c>
      <c r="I197" s="37">
        <v>3127412.0378</v>
      </c>
      <c r="J197" s="36">
        <v>0</v>
      </c>
      <c r="K197" s="36"/>
      <c r="L197" s="37">
        <v>647618.65729999996</v>
      </c>
      <c r="M197" s="37">
        <v>6759377.6821999997</v>
      </c>
      <c r="N197" s="37">
        <v>0</v>
      </c>
      <c r="O197" s="36">
        <v>650209.89316038718</v>
      </c>
      <c r="P197" s="36"/>
      <c r="Q197" s="37">
        <v>5334724.9148000004</v>
      </c>
      <c r="R197" s="38">
        <v>-340266.53108602483</v>
      </c>
      <c r="S197" s="38">
        <v>4994458.3837139755</v>
      </c>
    </row>
    <row r="198" spans="1:19">
      <c r="A198" s="34">
        <v>35905</v>
      </c>
      <c r="B198" s="35" t="s">
        <v>175</v>
      </c>
      <c r="C198" s="40">
        <v>3.5080000000000002E-4</v>
      </c>
      <c r="D198" s="40">
        <v>3.5429999999999999E-4</v>
      </c>
      <c r="E198" s="36">
        <v>2783401.9028000003</v>
      </c>
      <c r="F198" s="36"/>
      <c r="G198" s="37">
        <v>60339.003199999999</v>
      </c>
      <c r="H198" s="37">
        <v>1327103.4116</v>
      </c>
      <c r="I198" s="37">
        <v>439735.51760000002</v>
      </c>
      <c r="J198" s="36">
        <v>77015.625665221698</v>
      </c>
      <c r="K198" s="36"/>
      <c r="L198" s="37">
        <v>91059.611600000004</v>
      </c>
      <c r="M198" s="37">
        <v>950414.72240000009</v>
      </c>
      <c r="N198" s="37">
        <v>0</v>
      </c>
      <c r="O198" s="36">
        <v>0</v>
      </c>
      <c r="P198" s="36"/>
      <c r="Q198" s="37">
        <v>750098.80160000001</v>
      </c>
      <c r="R198" s="38">
        <v>31950.477998383409</v>
      </c>
      <c r="S198" s="38">
        <v>782049.27959838347</v>
      </c>
    </row>
    <row r="199" spans="1:19">
      <c r="A199" s="34">
        <v>36000</v>
      </c>
      <c r="B199" s="35" t="s">
        <v>176</v>
      </c>
      <c r="C199" s="40">
        <v>5.97805E-2</v>
      </c>
      <c r="D199" s="40">
        <v>5.8661999999999999E-2</v>
      </c>
      <c r="E199" s="36">
        <v>474324850.20050001</v>
      </c>
      <c r="F199" s="36"/>
      <c r="G199" s="37">
        <v>10282485.122</v>
      </c>
      <c r="H199" s="37">
        <v>226154234.59850001</v>
      </c>
      <c r="I199" s="37">
        <v>74936171.921000004</v>
      </c>
      <c r="J199" s="36">
        <v>917582.18266370415</v>
      </c>
      <c r="K199" s="36"/>
      <c r="L199" s="37">
        <v>15517642.8485</v>
      </c>
      <c r="M199" s="37">
        <v>161961993.479</v>
      </c>
      <c r="N199" s="37">
        <v>0</v>
      </c>
      <c r="O199" s="36">
        <v>4697985.3134915493</v>
      </c>
      <c r="P199" s="36"/>
      <c r="Q199" s="37">
        <v>127825773.686</v>
      </c>
      <c r="R199" s="38">
        <v>-2558009.7643704303</v>
      </c>
      <c r="S199" s="38">
        <v>125267763.92162958</v>
      </c>
    </row>
    <row r="200" spans="1:19">
      <c r="A200" s="34">
        <v>36001</v>
      </c>
      <c r="B200" s="35" t="s">
        <v>177</v>
      </c>
      <c r="C200" s="40">
        <v>2.8799999999999999E-5</v>
      </c>
      <c r="D200" s="40">
        <v>3.2799999999999998E-5</v>
      </c>
      <c r="E200" s="36">
        <v>228511.9008</v>
      </c>
      <c r="F200" s="36"/>
      <c r="G200" s="37">
        <v>4953.7151999999996</v>
      </c>
      <c r="H200" s="37">
        <v>108952.6176</v>
      </c>
      <c r="I200" s="37">
        <v>36101.433599999997</v>
      </c>
      <c r="J200" s="36">
        <v>0</v>
      </c>
      <c r="K200" s="36"/>
      <c r="L200" s="37">
        <v>7475.8175999999994</v>
      </c>
      <c r="M200" s="37">
        <v>78027.206399999995</v>
      </c>
      <c r="N200" s="37">
        <v>0</v>
      </c>
      <c r="O200" s="36">
        <v>65699.448658072637</v>
      </c>
      <c r="P200" s="36"/>
      <c r="Q200" s="37">
        <v>61581.657599999999</v>
      </c>
      <c r="R200" s="38">
        <v>-41113.249682390713</v>
      </c>
      <c r="S200" s="38">
        <v>20468.407917609286</v>
      </c>
    </row>
    <row r="201" spans="1:19">
      <c r="A201" s="34">
        <v>36002</v>
      </c>
      <c r="B201" s="35" t="s">
        <v>451</v>
      </c>
      <c r="C201" s="40">
        <v>0</v>
      </c>
      <c r="D201" s="40">
        <v>1.4239999999999999E-4</v>
      </c>
      <c r="E201" s="36">
        <v>0</v>
      </c>
      <c r="F201" s="36"/>
      <c r="G201" s="37">
        <v>0</v>
      </c>
      <c r="H201" s="37">
        <v>0</v>
      </c>
      <c r="I201" s="37">
        <v>0</v>
      </c>
      <c r="J201" s="36">
        <v>27051.400538822461</v>
      </c>
      <c r="K201" s="36"/>
      <c r="L201" s="37">
        <v>0</v>
      </c>
      <c r="M201" s="37">
        <v>0</v>
      </c>
      <c r="N201" s="37">
        <v>0</v>
      </c>
      <c r="O201" s="36">
        <v>802301.20640154334</v>
      </c>
      <c r="P201" s="36"/>
      <c r="Q201" s="37">
        <v>0</v>
      </c>
      <c r="R201" s="38">
        <v>-255973.34256403596</v>
      </c>
      <c r="S201" s="38">
        <v>-255973.34256403596</v>
      </c>
    </row>
    <row r="202" spans="1:19">
      <c r="A202" s="34">
        <v>36003</v>
      </c>
      <c r="B202" s="35" t="s">
        <v>179</v>
      </c>
      <c r="C202" s="40">
        <v>4.3980000000000001E-4</v>
      </c>
      <c r="D202" s="40">
        <v>4.481E-4</v>
      </c>
      <c r="E202" s="36">
        <v>3489567.1518000001</v>
      </c>
      <c r="F202" s="36"/>
      <c r="G202" s="37">
        <v>75647.359200000006</v>
      </c>
      <c r="H202" s="37">
        <v>1663797.2646000001</v>
      </c>
      <c r="I202" s="37">
        <v>551298.97560000001</v>
      </c>
      <c r="J202" s="36">
        <v>3132.2997751988437</v>
      </c>
      <c r="K202" s="36"/>
      <c r="L202" s="37">
        <v>114161.96460000001</v>
      </c>
      <c r="M202" s="37">
        <v>1191540.4643999999</v>
      </c>
      <c r="N202" s="37">
        <v>0</v>
      </c>
      <c r="O202" s="36">
        <v>197848.50446039211</v>
      </c>
      <c r="P202" s="36"/>
      <c r="Q202" s="37">
        <v>940403.22960000008</v>
      </c>
      <c r="R202" s="38">
        <v>-72275.240569932284</v>
      </c>
      <c r="S202" s="38">
        <v>868127.98903006781</v>
      </c>
    </row>
    <row r="203" spans="1:19">
      <c r="A203" s="34">
        <v>36004</v>
      </c>
      <c r="B203" s="35" t="s">
        <v>289</v>
      </c>
      <c r="C203" s="40">
        <v>2.397E-4</v>
      </c>
      <c r="D203" s="40">
        <v>2.1230000000000001E-4</v>
      </c>
      <c r="E203" s="36">
        <v>1901885.5077</v>
      </c>
      <c r="F203" s="36"/>
      <c r="G203" s="37">
        <v>41229.358800000002</v>
      </c>
      <c r="H203" s="37">
        <v>906803.55689999997</v>
      </c>
      <c r="I203" s="37">
        <v>300469.22340000002</v>
      </c>
      <c r="J203" s="36">
        <v>357799.86150518706</v>
      </c>
      <c r="K203" s="36"/>
      <c r="L203" s="37">
        <v>62220.606899999999</v>
      </c>
      <c r="M203" s="37">
        <v>649413.93660000002</v>
      </c>
      <c r="N203" s="37">
        <v>0</v>
      </c>
      <c r="O203" s="36">
        <v>0</v>
      </c>
      <c r="P203" s="36"/>
      <c r="Q203" s="37">
        <v>512539.00439999998</v>
      </c>
      <c r="R203" s="38">
        <v>246050.82309527119</v>
      </c>
      <c r="S203" s="38">
        <v>758589.82749527111</v>
      </c>
    </row>
    <row r="204" spans="1:19">
      <c r="A204" s="34">
        <v>36005</v>
      </c>
      <c r="B204" s="35" t="s">
        <v>180</v>
      </c>
      <c r="C204" s="40">
        <v>5.0964000000000001E-3</v>
      </c>
      <c r="D204" s="40">
        <v>5.0835000000000003E-3</v>
      </c>
      <c r="E204" s="36">
        <v>40437085.112400003</v>
      </c>
      <c r="F204" s="36"/>
      <c r="G204" s="37">
        <v>876601.18559999997</v>
      </c>
      <c r="H204" s="37">
        <v>19280073.6228</v>
      </c>
      <c r="I204" s="37">
        <v>6388449.5208000001</v>
      </c>
      <c r="J204" s="36">
        <v>1374461.610015989</v>
      </c>
      <c r="K204" s="36"/>
      <c r="L204" s="37">
        <v>1322908.2228000001</v>
      </c>
      <c r="M204" s="37">
        <v>13807564.3992</v>
      </c>
      <c r="N204" s="37">
        <v>0</v>
      </c>
      <c r="O204" s="36">
        <v>0</v>
      </c>
      <c r="P204" s="36"/>
      <c r="Q204" s="37">
        <v>10897387.492800001</v>
      </c>
      <c r="R204" s="38">
        <v>877955.20650172117</v>
      </c>
      <c r="S204" s="38">
        <v>11775342.699301722</v>
      </c>
    </row>
    <row r="205" spans="1:19">
      <c r="A205" s="34">
        <v>36006</v>
      </c>
      <c r="B205" s="35" t="s">
        <v>181</v>
      </c>
      <c r="C205" s="40">
        <v>5.5060000000000005E-4</v>
      </c>
      <c r="D205" s="40">
        <v>5.3390000000000002E-4</v>
      </c>
      <c r="E205" s="36">
        <v>4368703.2146000005</v>
      </c>
      <c r="F205" s="36"/>
      <c r="G205" s="37">
        <v>94705.402400000006</v>
      </c>
      <c r="H205" s="37">
        <v>2082962.1962000001</v>
      </c>
      <c r="I205" s="37">
        <v>690189.21320000011</v>
      </c>
      <c r="J205" s="36">
        <v>13197.981988505931</v>
      </c>
      <c r="K205" s="36"/>
      <c r="L205" s="37">
        <v>142923.0962</v>
      </c>
      <c r="M205" s="37">
        <v>1491728.4668000001</v>
      </c>
      <c r="N205" s="37">
        <v>0</v>
      </c>
      <c r="O205" s="36">
        <v>142896.54920161975</v>
      </c>
      <c r="P205" s="36"/>
      <c r="Q205" s="37">
        <v>1177321.5512000001</v>
      </c>
      <c r="R205" s="38">
        <v>-45625.271548481207</v>
      </c>
      <c r="S205" s="38">
        <v>1131696.2796515189</v>
      </c>
    </row>
    <row r="206" spans="1:19">
      <c r="A206" s="34">
        <v>36007</v>
      </c>
      <c r="B206" s="35" t="s">
        <v>182</v>
      </c>
      <c r="C206" s="40">
        <v>1.94E-4</v>
      </c>
      <c r="D206" s="40">
        <v>1.7589999999999999E-4</v>
      </c>
      <c r="E206" s="36">
        <v>1539281.554</v>
      </c>
      <c r="F206" s="36"/>
      <c r="G206" s="37">
        <v>33368.775999999998</v>
      </c>
      <c r="H206" s="37">
        <v>733916.93799999997</v>
      </c>
      <c r="I206" s="37">
        <v>243183.26800000001</v>
      </c>
      <c r="J206" s="36">
        <v>50485.717137610947</v>
      </c>
      <c r="K206" s="36"/>
      <c r="L206" s="37">
        <v>50357.938000000002</v>
      </c>
      <c r="M206" s="37">
        <v>525599.93200000003</v>
      </c>
      <c r="N206" s="37">
        <v>0</v>
      </c>
      <c r="O206" s="36">
        <v>44108.917419800644</v>
      </c>
      <c r="P206" s="36"/>
      <c r="Q206" s="37">
        <v>414820.88799999998</v>
      </c>
      <c r="R206" s="38">
        <v>6248.3339765395758</v>
      </c>
      <c r="S206" s="38">
        <v>421069.22197653953</v>
      </c>
    </row>
    <row r="207" spans="1:19">
      <c r="A207" s="34">
        <v>36008</v>
      </c>
      <c r="B207" s="35" t="s">
        <v>183</v>
      </c>
      <c r="C207" s="40">
        <v>6.1220000000000003E-4</v>
      </c>
      <c r="D207" s="40">
        <v>5.4390000000000005E-4</v>
      </c>
      <c r="E207" s="36">
        <v>4857464.7801999999</v>
      </c>
      <c r="F207" s="36"/>
      <c r="G207" s="37">
        <v>105300.84880000001</v>
      </c>
      <c r="H207" s="37">
        <v>2315999.7394000003</v>
      </c>
      <c r="I207" s="37">
        <v>767406.16840000008</v>
      </c>
      <c r="J207" s="36">
        <v>126130.15094803063</v>
      </c>
      <c r="K207" s="36"/>
      <c r="L207" s="37">
        <v>158913.03940000001</v>
      </c>
      <c r="M207" s="37">
        <v>1658619.9916000001</v>
      </c>
      <c r="N207" s="37">
        <v>0</v>
      </c>
      <c r="O207" s="36">
        <v>86677.359235857366</v>
      </c>
      <c r="P207" s="36"/>
      <c r="Q207" s="37">
        <v>1309037.8744000001</v>
      </c>
      <c r="R207" s="38">
        <v>19477.688188911612</v>
      </c>
      <c r="S207" s="38">
        <v>1328515.5625889117</v>
      </c>
    </row>
    <row r="208" spans="1:19">
      <c r="A208" s="34">
        <v>36009</v>
      </c>
      <c r="B208" s="35" t="s">
        <v>184</v>
      </c>
      <c r="C208" s="40">
        <v>1.416E-4</v>
      </c>
      <c r="D208" s="40">
        <v>1.7899999999999999E-4</v>
      </c>
      <c r="E208" s="36">
        <v>1123516.8455999999</v>
      </c>
      <c r="F208" s="36"/>
      <c r="G208" s="37">
        <v>24355.7664</v>
      </c>
      <c r="H208" s="37">
        <v>535683.70319999999</v>
      </c>
      <c r="I208" s="37">
        <v>177498.71520000001</v>
      </c>
      <c r="J208" s="36">
        <v>133833.28484890447</v>
      </c>
      <c r="K208" s="36"/>
      <c r="L208" s="37">
        <v>36756.103199999998</v>
      </c>
      <c r="M208" s="37">
        <v>383633.7648</v>
      </c>
      <c r="N208" s="37">
        <v>0</v>
      </c>
      <c r="O208" s="36">
        <v>165129.62354999996</v>
      </c>
      <c r="P208" s="36"/>
      <c r="Q208" s="37">
        <v>302776.48320000002</v>
      </c>
      <c r="R208" s="38">
        <v>31645.476617802327</v>
      </c>
      <c r="S208" s="38">
        <v>334421.95981780236</v>
      </c>
    </row>
    <row r="209" spans="1:19">
      <c r="A209" s="34">
        <v>36100</v>
      </c>
      <c r="B209" s="35" t="s">
        <v>185</v>
      </c>
      <c r="C209" s="40">
        <v>7.4960000000000001E-4</v>
      </c>
      <c r="D209" s="40">
        <v>7.7249999999999997E-4</v>
      </c>
      <c r="E209" s="36">
        <v>5947656.9736000001</v>
      </c>
      <c r="F209" s="36"/>
      <c r="G209" s="37">
        <v>128934.19839999999</v>
      </c>
      <c r="H209" s="37">
        <v>2835794.5192</v>
      </c>
      <c r="I209" s="37">
        <v>939640.09120000002</v>
      </c>
      <c r="J209" s="36">
        <v>5467.3742039044491</v>
      </c>
      <c r="K209" s="36"/>
      <c r="L209" s="37">
        <v>194578.9192</v>
      </c>
      <c r="M209" s="37">
        <v>2030874.7888</v>
      </c>
      <c r="N209" s="37">
        <v>0</v>
      </c>
      <c r="O209" s="36">
        <v>90971.027600485337</v>
      </c>
      <c r="P209" s="36"/>
      <c r="Q209" s="37">
        <v>1602833.6991999999</v>
      </c>
      <c r="R209" s="38">
        <v>-58537.362389785274</v>
      </c>
      <c r="S209" s="38">
        <v>1544296.3368102147</v>
      </c>
    </row>
    <row r="210" spans="1:19">
      <c r="A210" s="34">
        <v>36102</v>
      </c>
      <c r="B210" s="35" t="s">
        <v>186</v>
      </c>
      <c r="C210" s="40">
        <v>2.1670000000000001E-4</v>
      </c>
      <c r="D210" s="40">
        <v>1.615E-4</v>
      </c>
      <c r="E210" s="36">
        <v>1719393.3647</v>
      </c>
      <c r="F210" s="36"/>
      <c r="G210" s="37">
        <v>37273.266800000005</v>
      </c>
      <c r="H210" s="37">
        <v>819792.78590000002</v>
      </c>
      <c r="I210" s="37">
        <v>271638.21740000002</v>
      </c>
      <c r="J210" s="36">
        <v>235689.36666113598</v>
      </c>
      <c r="K210" s="36"/>
      <c r="L210" s="37">
        <v>56250.335900000005</v>
      </c>
      <c r="M210" s="37">
        <v>587100.54260000004</v>
      </c>
      <c r="N210" s="37">
        <v>0</v>
      </c>
      <c r="O210" s="36">
        <v>98368.979962507859</v>
      </c>
      <c r="P210" s="36"/>
      <c r="Q210" s="37">
        <v>463359.2084</v>
      </c>
      <c r="R210" s="38">
        <v>18302.286418464573</v>
      </c>
      <c r="S210" s="38">
        <v>481661.49481846456</v>
      </c>
    </row>
    <row r="211" spans="1:19">
      <c r="A211" s="34">
        <v>36105</v>
      </c>
      <c r="B211" s="35" t="s">
        <v>187</v>
      </c>
      <c r="C211" s="40">
        <v>4.148E-4</v>
      </c>
      <c r="D211" s="40">
        <v>4.1159999999999998E-4</v>
      </c>
      <c r="E211" s="36">
        <v>3291206.1268000002</v>
      </c>
      <c r="F211" s="36"/>
      <c r="G211" s="37">
        <v>71347.2592</v>
      </c>
      <c r="H211" s="37">
        <v>1569220.3396000001</v>
      </c>
      <c r="I211" s="37">
        <v>519960.92560000002</v>
      </c>
      <c r="J211" s="36">
        <v>71811.266357238637</v>
      </c>
      <c r="K211" s="36"/>
      <c r="L211" s="37">
        <v>107672.5396</v>
      </c>
      <c r="M211" s="37">
        <v>1123808.5144</v>
      </c>
      <c r="N211" s="37">
        <v>0</v>
      </c>
      <c r="O211" s="36">
        <v>12596.266966170919</v>
      </c>
      <c r="P211" s="36"/>
      <c r="Q211" s="37">
        <v>886946.92960000003</v>
      </c>
      <c r="R211" s="38">
        <v>11140.724317419359</v>
      </c>
      <c r="S211" s="38">
        <v>898087.65391741937</v>
      </c>
    </row>
    <row r="212" spans="1:19">
      <c r="A212" s="34">
        <v>36200</v>
      </c>
      <c r="B212" s="35" t="s">
        <v>188</v>
      </c>
      <c r="C212" s="40">
        <v>1.593E-3</v>
      </c>
      <c r="D212" s="40">
        <v>1.632E-3</v>
      </c>
      <c r="E212" s="36">
        <v>12639564.513</v>
      </c>
      <c r="F212" s="36"/>
      <c r="G212" s="37">
        <v>274002.37199999997</v>
      </c>
      <c r="H212" s="37">
        <v>6026441.6610000003</v>
      </c>
      <c r="I212" s="37">
        <v>1996860.5460000001</v>
      </c>
      <c r="J212" s="36">
        <v>139962.57014690957</v>
      </c>
      <c r="K212" s="36"/>
      <c r="L212" s="37">
        <v>413506.16100000002</v>
      </c>
      <c r="M212" s="37">
        <v>4315879.8540000003</v>
      </c>
      <c r="N212" s="37">
        <v>0</v>
      </c>
      <c r="O212" s="36">
        <v>149910.71904019389</v>
      </c>
      <c r="P212" s="36"/>
      <c r="Q212" s="37">
        <v>3406235.4360000002</v>
      </c>
      <c r="R212" s="38">
        <v>-2371.8635530488827</v>
      </c>
      <c r="S212" s="38">
        <v>3403863.5724469512</v>
      </c>
    </row>
    <row r="213" spans="1:19">
      <c r="A213" s="34">
        <v>36205</v>
      </c>
      <c r="B213" s="35" t="s">
        <v>189</v>
      </c>
      <c r="C213" s="40">
        <v>2.875E-4</v>
      </c>
      <c r="D213" s="40">
        <v>2.812E-4</v>
      </c>
      <c r="E213" s="36">
        <v>2281151.7875000001</v>
      </c>
      <c r="F213" s="36"/>
      <c r="G213" s="37">
        <v>49451.15</v>
      </c>
      <c r="H213" s="37">
        <v>1087634.6375</v>
      </c>
      <c r="I213" s="37">
        <v>360387.57500000001</v>
      </c>
      <c r="J213" s="36">
        <v>100535.44514706002</v>
      </c>
      <c r="K213" s="36"/>
      <c r="L213" s="37">
        <v>74628.387499999997</v>
      </c>
      <c r="M213" s="37">
        <v>778917.42499999993</v>
      </c>
      <c r="N213" s="37">
        <v>0</v>
      </c>
      <c r="O213" s="36">
        <v>0</v>
      </c>
      <c r="P213" s="36"/>
      <c r="Q213" s="37">
        <v>614747.44999999995</v>
      </c>
      <c r="R213" s="38">
        <v>50646.661722983277</v>
      </c>
      <c r="S213" s="38">
        <v>665394.11172298319</v>
      </c>
    </row>
    <row r="214" spans="1:19">
      <c r="A214" s="34">
        <v>36300</v>
      </c>
      <c r="B214" s="35" t="s">
        <v>190</v>
      </c>
      <c r="C214" s="40">
        <v>5.0737999999999998E-3</v>
      </c>
      <c r="D214" s="40">
        <v>5.0688E-3</v>
      </c>
      <c r="E214" s="36">
        <v>40257766.745799996</v>
      </c>
      <c r="F214" s="36"/>
      <c r="G214" s="37">
        <v>872713.89520000003</v>
      </c>
      <c r="H214" s="37">
        <v>19194576.082600001</v>
      </c>
      <c r="I214" s="37">
        <v>6360119.9235999994</v>
      </c>
      <c r="J214" s="36">
        <v>422154.26420195692</v>
      </c>
      <c r="K214" s="36"/>
      <c r="L214" s="37">
        <v>1317041.7826</v>
      </c>
      <c r="M214" s="37">
        <v>13746334.716399999</v>
      </c>
      <c r="N214" s="37">
        <v>0</v>
      </c>
      <c r="O214" s="36">
        <v>319715.10939177085</v>
      </c>
      <c r="P214" s="36"/>
      <c r="Q214" s="37">
        <v>10849062.9976</v>
      </c>
      <c r="R214" s="38">
        <v>25215.929213967494</v>
      </c>
      <c r="S214" s="38">
        <v>10874278.926813968</v>
      </c>
    </row>
    <row r="215" spans="1:19">
      <c r="A215" s="34">
        <v>36301</v>
      </c>
      <c r="B215" s="35" t="s">
        <v>191</v>
      </c>
      <c r="C215" s="40">
        <v>7.8100000000000001E-5</v>
      </c>
      <c r="D215" s="40">
        <v>6.3499999999999999E-5</v>
      </c>
      <c r="E215" s="36">
        <v>619679.84210000001</v>
      </c>
      <c r="F215" s="36"/>
      <c r="G215" s="37">
        <v>13433.5124</v>
      </c>
      <c r="H215" s="37">
        <v>295458.3137</v>
      </c>
      <c r="I215" s="37">
        <v>97900.068199999994</v>
      </c>
      <c r="J215" s="36">
        <v>66124.546817209412</v>
      </c>
      <c r="K215" s="36"/>
      <c r="L215" s="37">
        <v>20272.9637</v>
      </c>
      <c r="M215" s="37">
        <v>211594.61180000001</v>
      </c>
      <c r="N215" s="37">
        <v>0</v>
      </c>
      <c r="O215" s="36">
        <v>0</v>
      </c>
      <c r="P215" s="36"/>
      <c r="Q215" s="37">
        <v>166997.48120000001</v>
      </c>
      <c r="R215" s="38">
        <v>25962.60163675552</v>
      </c>
      <c r="S215" s="38">
        <v>192960.08283675552</v>
      </c>
    </row>
    <row r="216" spans="1:19">
      <c r="A216" s="34">
        <v>36302</v>
      </c>
      <c r="B216" s="35" t="s">
        <v>192</v>
      </c>
      <c r="C216" s="40">
        <v>1.194E-4</v>
      </c>
      <c r="D216" s="40">
        <v>1.2420000000000001E-4</v>
      </c>
      <c r="E216" s="36">
        <v>947372.25540000002</v>
      </c>
      <c r="F216" s="36"/>
      <c r="G216" s="37">
        <v>20537.277600000001</v>
      </c>
      <c r="H216" s="37">
        <v>451699.39380000002</v>
      </c>
      <c r="I216" s="37">
        <v>149670.52679999999</v>
      </c>
      <c r="J216" s="36">
        <v>38370.228524101374</v>
      </c>
      <c r="K216" s="36"/>
      <c r="L216" s="37">
        <v>30993.4938</v>
      </c>
      <c r="M216" s="37">
        <v>323487.79320000001</v>
      </c>
      <c r="N216" s="37">
        <v>0</v>
      </c>
      <c r="O216" s="36">
        <v>59335.890047438748</v>
      </c>
      <c r="P216" s="36"/>
      <c r="Q216" s="37">
        <v>255307.28880000001</v>
      </c>
      <c r="R216" s="38">
        <v>7890.3116291649712</v>
      </c>
      <c r="S216" s="38">
        <v>263197.600429165</v>
      </c>
    </row>
    <row r="217" spans="1:19" s="179" customFormat="1">
      <c r="A217" s="186">
        <v>36303</v>
      </c>
      <c r="B217" s="187" t="s">
        <v>394</v>
      </c>
      <c r="C217" s="188">
        <v>0</v>
      </c>
      <c r="D217" s="188">
        <v>0</v>
      </c>
      <c r="E217" s="184"/>
      <c r="F217" s="184"/>
      <c r="G217" s="189"/>
      <c r="H217" s="189"/>
      <c r="I217" s="189"/>
      <c r="J217" s="184"/>
      <c r="K217" s="184"/>
      <c r="L217" s="189"/>
      <c r="M217" s="189"/>
      <c r="N217" s="189"/>
      <c r="O217" s="184"/>
      <c r="P217" s="184"/>
      <c r="Q217" s="189"/>
      <c r="R217" s="190"/>
      <c r="S217" s="190"/>
    </row>
    <row r="218" spans="1:19">
      <c r="A218" s="34">
        <v>36305</v>
      </c>
      <c r="B218" s="35" t="s">
        <v>193</v>
      </c>
      <c r="C218" s="40">
        <v>9.5120000000000003E-4</v>
      </c>
      <c r="D218" s="40">
        <v>9.9630000000000009E-4</v>
      </c>
      <c r="E218" s="36">
        <v>7547240.2791999998</v>
      </c>
      <c r="F218" s="36"/>
      <c r="G218" s="37">
        <v>163610.20480000001</v>
      </c>
      <c r="H218" s="37">
        <v>3598462.8424</v>
      </c>
      <c r="I218" s="37">
        <v>1192350.1264</v>
      </c>
      <c r="J218" s="36">
        <v>187769.20244437896</v>
      </c>
      <c r="K218" s="36"/>
      <c r="L218" s="37">
        <v>246909.64240000001</v>
      </c>
      <c r="M218" s="37">
        <v>2577065.2335999999</v>
      </c>
      <c r="N218" s="37">
        <v>0</v>
      </c>
      <c r="O218" s="36">
        <v>75794.013736194232</v>
      </c>
      <c r="P218" s="36"/>
      <c r="Q218" s="37">
        <v>2033905.3024000002</v>
      </c>
      <c r="R218" s="38">
        <v>39421.854440600044</v>
      </c>
      <c r="S218" s="38">
        <v>2073327.1568406003</v>
      </c>
    </row>
    <row r="219" spans="1:19">
      <c r="A219" s="71">
        <v>36310</v>
      </c>
      <c r="B219" s="35" t="s">
        <v>379</v>
      </c>
      <c r="C219" s="40">
        <v>3.8000000000000002E-5</v>
      </c>
      <c r="D219" s="40">
        <v>0</v>
      </c>
      <c r="E219" s="36">
        <v>301508.75800000003</v>
      </c>
      <c r="F219" s="36"/>
      <c r="G219" s="37">
        <v>6536.152</v>
      </c>
      <c r="H219" s="37">
        <v>143756.92600000001</v>
      </c>
      <c r="I219" s="37">
        <v>47633.836000000003</v>
      </c>
      <c r="J219" s="36">
        <v>138273.30599999998</v>
      </c>
      <c r="K219" s="36"/>
      <c r="L219" s="37">
        <v>9863.9260000000013</v>
      </c>
      <c r="M219" s="37">
        <v>102952.564</v>
      </c>
      <c r="N219" s="37">
        <v>0</v>
      </c>
      <c r="O219" s="36">
        <v>0</v>
      </c>
      <c r="P219" s="36"/>
      <c r="Q219" s="37">
        <v>81253.576000000001</v>
      </c>
      <c r="R219" s="38">
        <v>46091.101999999992</v>
      </c>
      <c r="S219" s="38">
        <v>127344.67799999999</v>
      </c>
    </row>
    <row r="220" spans="1:19">
      <c r="A220" s="34">
        <v>36400</v>
      </c>
      <c r="B220" s="35" t="s">
        <v>194</v>
      </c>
      <c r="C220" s="40">
        <v>5.6394000000000001E-3</v>
      </c>
      <c r="D220" s="40">
        <v>5.4936000000000004E-3</v>
      </c>
      <c r="E220" s="36">
        <v>44745486.575400002</v>
      </c>
      <c r="F220" s="36"/>
      <c r="G220" s="37">
        <v>969999.35759999999</v>
      </c>
      <c r="H220" s="37">
        <v>21334284.433800001</v>
      </c>
      <c r="I220" s="37">
        <v>7069111.9668000005</v>
      </c>
      <c r="J220" s="36">
        <v>736117.19882171438</v>
      </c>
      <c r="K220" s="36"/>
      <c r="L220" s="37">
        <v>1463858.5338000001</v>
      </c>
      <c r="M220" s="37">
        <v>15278702.3532</v>
      </c>
      <c r="N220" s="37">
        <v>0</v>
      </c>
      <c r="O220" s="36">
        <v>615427.32826220652</v>
      </c>
      <c r="P220" s="36"/>
      <c r="Q220" s="37">
        <v>12058458.3288</v>
      </c>
      <c r="R220" s="38">
        <v>-444562.08260905358</v>
      </c>
      <c r="S220" s="38">
        <v>11613896.246190947</v>
      </c>
    </row>
    <row r="221" spans="1:19">
      <c r="A221" s="34">
        <v>36405</v>
      </c>
      <c r="B221" s="35" t="s">
        <v>195</v>
      </c>
      <c r="C221" s="40">
        <v>9.7380000000000003E-4</v>
      </c>
      <c r="D221" s="40">
        <v>9.4269999999999998E-4</v>
      </c>
      <c r="E221" s="36">
        <v>7726558.6458000001</v>
      </c>
      <c r="F221" s="36"/>
      <c r="G221" s="37">
        <v>167497.4952</v>
      </c>
      <c r="H221" s="37">
        <v>3683960.3826000001</v>
      </c>
      <c r="I221" s="37">
        <v>1220679.7236000001</v>
      </c>
      <c r="J221" s="36">
        <v>253423.4166554304</v>
      </c>
      <c r="K221" s="36"/>
      <c r="L221" s="37">
        <v>252776.08260000002</v>
      </c>
      <c r="M221" s="37">
        <v>2638294.9164</v>
      </c>
      <c r="N221" s="37">
        <v>0</v>
      </c>
      <c r="O221" s="36">
        <v>0</v>
      </c>
      <c r="P221" s="36"/>
      <c r="Q221" s="37">
        <v>2082229.7976000002</v>
      </c>
      <c r="R221" s="38">
        <v>160624.68279388949</v>
      </c>
      <c r="S221" s="38">
        <v>2242854.4803938898</v>
      </c>
    </row>
    <row r="222" spans="1:19">
      <c r="A222" s="34">
        <v>36500</v>
      </c>
      <c r="B222" s="35" t="s">
        <v>196</v>
      </c>
      <c r="C222" s="40">
        <v>1.0977199999999999E-2</v>
      </c>
      <c r="D222" s="40">
        <v>1.07055E-2</v>
      </c>
      <c r="E222" s="36">
        <v>87097945.745199993</v>
      </c>
      <c r="F222" s="36"/>
      <c r="G222" s="37">
        <v>1888122.3088</v>
      </c>
      <c r="H222" s="37">
        <v>41527592.844399996</v>
      </c>
      <c r="I222" s="37">
        <v>13760161.6984</v>
      </c>
      <c r="J222" s="36">
        <v>1222797.7266062796</v>
      </c>
      <c r="K222" s="36"/>
      <c r="L222" s="37">
        <v>2849428.6443999996</v>
      </c>
      <c r="M222" s="37">
        <v>29740286.461599998</v>
      </c>
      <c r="N222" s="37">
        <v>0</v>
      </c>
      <c r="O222" s="36">
        <v>0</v>
      </c>
      <c r="P222" s="36"/>
      <c r="Q222" s="37">
        <v>23472019.854399998</v>
      </c>
      <c r="R222" s="38">
        <v>746837.57644512272</v>
      </c>
      <c r="S222" s="38">
        <v>24218857.430845119</v>
      </c>
    </row>
    <row r="223" spans="1:19">
      <c r="A223" s="34">
        <v>36501</v>
      </c>
      <c r="B223" s="35" t="s">
        <v>197</v>
      </c>
      <c r="C223" s="40">
        <v>1.429E-4</v>
      </c>
      <c r="D223" s="40">
        <v>1.205E-4</v>
      </c>
      <c r="E223" s="36">
        <v>1133831.6189000001</v>
      </c>
      <c r="F223" s="36"/>
      <c r="G223" s="37">
        <v>24579.371600000002</v>
      </c>
      <c r="H223" s="37">
        <v>540601.70330000005</v>
      </c>
      <c r="I223" s="37">
        <v>179128.29380000001</v>
      </c>
      <c r="J223" s="36">
        <v>72105.862322827234</v>
      </c>
      <c r="K223" s="36"/>
      <c r="L223" s="37">
        <v>37093.5533</v>
      </c>
      <c r="M223" s="37">
        <v>387155.82620000001</v>
      </c>
      <c r="N223" s="37">
        <v>0</v>
      </c>
      <c r="O223" s="36">
        <v>3465.6030734966926</v>
      </c>
      <c r="P223" s="36"/>
      <c r="Q223" s="37">
        <v>305556.2108</v>
      </c>
      <c r="R223" s="38">
        <v>27412.783927601693</v>
      </c>
      <c r="S223" s="38">
        <v>332968.9947276017</v>
      </c>
    </row>
    <row r="224" spans="1:19">
      <c r="A224" s="34">
        <v>36502</v>
      </c>
      <c r="B224" s="35" t="s">
        <v>198</v>
      </c>
      <c r="C224" s="40">
        <v>4.9200000000000003E-5</v>
      </c>
      <c r="D224" s="40">
        <v>5.1600000000000001E-5</v>
      </c>
      <c r="E224" s="36">
        <v>390374.49720000004</v>
      </c>
      <c r="F224" s="36"/>
      <c r="G224" s="37">
        <v>8462.5968000000012</v>
      </c>
      <c r="H224" s="37">
        <v>186127.38840000003</v>
      </c>
      <c r="I224" s="37">
        <v>61673.282400000004</v>
      </c>
      <c r="J224" s="36">
        <v>17297.38320514356</v>
      </c>
      <c r="K224" s="36"/>
      <c r="L224" s="37">
        <v>12771.188400000001</v>
      </c>
      <c r="M224" s="37">
        <v>133296.47760000001</v>
      </c>
      <c r="N224" s="37">
        <v>0</v>
      </c>
      <c r="O224" s="36">
        <v>21485.440846203928</v>
      </c>
      <c r="P224" s="36"/>
      <c r="Q224" s="37">
        <v>105201.99840000001</v>
      </c>
      <c r="R224" s="38">
        <v>2711.2961297467045</v>
      </c>
      <c r="S224" s="38">
        <v>107913.29452974672</v>
      </c>
    </row>
    <row r="225" spans="1:19">
      <c r="A225" s="34">
        <v>36505</v>
      </c>
      <c r="B225" s="35" t="s">
        <v>199</v>
      </c>
      <c r="C225" s="40">
        <v>2.2230000000000001E-3</v>
      </c>
      <c r="D225" s="40">
        <v>2.1451999999999999E-3</v>
      </c>
      <c r="E225" s="36">
        <v>17638262.343000002</v>
      </c>
      <c r="F225" s="36"/>
      <c r="G225" s="37">
        <v>382364.89200000005</v>
      </c>
      <c r="H225" s="37">
        <v>8409780.1710000001</v>
      </c>
      <c r="I225" s="37">
        <v>2786579.406</v>
      </c>
      <c r="J225" s="36">
        <v>639071.81673340488</v>
      </c>
      <c r="K225" s="36"/>
      <c r="L225" s="37">
        <v>577039.67100000009</v>
      </c>
      <c r="M225" s="37">
        <v>6022724.9939999999</v>
      </c>
      <c r="N225" s="37">
        <v>0</v>
      </c>
      <c r="O225" s="36">
        <v>118184.1601127982</v>
      </c>
      <c r="P225" s="36"/>
      <c r="Q225" s="37">
        <v>4753334.1960000005</v>
      </c>
      <c r="R225" s="38">
        <v>249914.48897918256</v>
      </c>
      <c r="S225" s="38">
        <v>5003248.6849791827</v>
      </c>
    </row>
    <row r="226" spans="1:19">
      <c r="A226" s="34">
        <v>36600</v>
      </c>
      <c r="B226" s="35" t="s">
        <v>200</v>
      </c>
      <c r="C226" s="40">
        <v>7.8490000000000005E-4</v>
      </c>
      <c r="D226" s="40">
        <v>7.938E-4</v>
      </c>
      <c r="E226" s="36">
        <v>6227742.7409000006</v>
      </c>
      <c r="F226" s="36"/>
      <c r="G226" s="37">
        <v>135005.93960000001</v>
      </c>
      <c r="H226" s="37">
        <v>2969337.1373000001</v>
      </c>
      <c r="I226" s="37">
        <v>983889.41780000005</v>
      </c>
      <c r="J226" s="36">
        <v>49467.950625000405</v>
      </c>
      <c r="K226" s="36"/>
      <c r="L226" s="37">
        <v>203741.98730000001</v>
      </c>
      <c r="M226" s="37">
        <v>2126512.3022000003</v>
      </c>
      <c r="N226" s="37">
        <v>0</v>
      </c>
      <c r="O226" s="36">
        <v>141488.43696645956</v>
      </c>
      <c r="P226" s="36"/>
      <c r="Q226" s="37">
        <v>1678313.9948000002</v>
      </c>
      <c r="R226" s="38">
        <v>-79804.119819760104</v>
      </c>
      <c r="S226" s="38">
        <v>1598509.8749802401</v>
      </c>
    </row>
    <row r="227" spans="1:19">
      <c r="A227" s="34">
        <v>36601</v>
      </c>
      <c r="B227" s="35" t="s">
        <v>201</v>
      </c>
      <c r="C227" s="40">
        <v>4.5150000000000002E-4</v>
      </c>
      <c r="D227" s="40">
        <v>4.0440000000000002E-4</v>
      </c>
      <c r="E227" s="36">
        <v>3582400.1115000001</v>
      </c>
      <c r="F227" s="36"/>
      <c r="G227" s="37">
        <v>77659.806000000011</v>
      </c>
      <c r="H227" s="37">
        <v>1708059.2655</v>
      </c>
      <c r="I227" s="37">
        <v>565965.18300000008</v>
      </c>
      <c r="J227" s="36">
        <v>245553.98927549386</v>
      </c>
      <c r="K227" s="36"/>
      <c r="L227" s="37">
        <v>117199.01550000001</v>
      </c>
      <c r="M227" s="37">
        <v>1223239.017</v>
      </c>
      <c r="N227" s="37">
        <v>0</v>
      </c>
      <c r="O227" s="36">
        <v>0</v>
      </c>
      <c r="P227" s="36"/>
      <c r="Q227" s="37">
        <v>965420.77800000005</v>
      </c>
      <c r="R227" s="38">
        <v>126840.91747415834</v>
      </c>
      <c r="S227" s="38">
        <v>1092261.6954741585</v>
      </c>
    </row>
    <row r="228" spans="1:19">
      <c r="A228" s="34">
        <v>36700</v>
      </c>
      <c r="B228" s="35" t="s">
        <v>202</v>
      </c>
      <c r="C228" s="40">
        <v>9.1883999999999993E-3</v>
      </c>
      <c r="D228" s="40">
        <v>9.1280000000000007E-3</v>
      </c>
      <c r="E228" s="36">
        <v>72904817.684399992</v>
      </c>
      <c r="F228" s="36"/>
      <c r="G228" s="37">
        <v>1580441.5536</v>
      </c>
      <c r="H228" s="37">
        <v>34760424.706799999</v>
      </c>
      <c r="I228" s="37">
        <v>11517861.544799998</v>
      </c>
      <c r="J228" s="36">
        <v>641939.97285600007</v>
      </c>
      <c r="K228" s="36"/>
      <c r="L228" s="37">
        <v>2385097.3067999999</v>
      </c>
      <c r="M228" s="37">
        <v>24893929.975199997</v>
      </c>
      <c r="N228" s="37">
        <v>0</v>
      </c>
      <c r="O228" s="36">
        <v>1438682.3789171567</v>
      </c>
      <c r="P228" s="36"/>
      <c r="Q228" s="37">
        <v>19647114.676799998</v>
      </c>
      <c r="R228" s="38">
        <v>-70317.477391091292</v>
      </c>
      <c r="S228" s="38">
        <v>19576797.199408907</v>
      </c>
    </row>
    <row r="229" spans="1:19">
      <c r="A229" s="34">
        <v>36701</v>
      </c>
      <c r="B229" s="35" t="s">
        <v>203</v>
      </c>
      <c r="C229" s="40">
        <v>3.2400000000000001E-5</v>
      </c>
      <c r="D229" s="40">
        <v>4.6300000000000001E-5</v>
      </c>
      <c r="E229" s="36">
        <v>257075.88840000003</v>
      </c>
      <c r="F229" s="36"/>
      <c r="G229" s="37">
        <v>5572.9296000000004</v>
      </c>
      <c r="H229" s="37">
        <v>122571.69480000001</v>
      </c>
      <c r="I229" s="37">
        <v>40614.112800000003</v>
      </c>
      <c r="J229" s="36">
        <v>65078.203430435053</v>
      </c>
      <c r="K229" s="36"/>
      <c r="L229" s="37">
        <v>8410.2947999999997</v>
      </c>
      <c r="M229" s="37">
        <v>87780.607199999999</v>
      </c>
      <c r="N229" s="37">
        <v>0</v>
      </c>
      <c r="O229" s="36">
        <v>60953.529375000056</v>
      </c>
      <c r="P229" s="36"/>
      <c r="Q229" s="37">
        <v>69279.36480000001</v>
      </c>
      <c r="R229" s="38">
        <v>29164.596667996502</v>
      </c>
      <c r="S229" s="38">
        <v>98443.961467996516</v>
      </c>
    </row>
    <row r="230" spans="1:19">
      <c r="A230" s="34">
        <v>36705</v>
      </c>
      <c r="B230" s="35" t="s">
        <v>204</v>
      </c>
      <c r="C230" s="40">
        <v>1.0859000000000001E-3</v>
      </c>
      <c r="D230" s="40">
        <v>1.0365999999999999E-3</v>
      </c>
      <c r="E230" s="36">
        <v>8616009.4819000009</v>
      </c>
      <c r="F230" s="36"/>
      <c r="G230" s="37">
        <v>186779.14360000001</v>
      </c>
      <c r="H230" s="37">
        <v>4108043.3143000002</v>
      </c>
      <c r="I230" s="37">
        <v>1361199.5398000001</v>
      </c>
      <c r="J230" s="36">
        <v>260375.48694243736</v>
      </c>
      <c r="K230" s="36"/>
      <c r="L230" s="37">
        <v>281874.6643</v>
      </c>
      <c r="M230" s="37">
        <v>2942004.9802000001</v>
      </c>
      <c r="N230" s="37">
        <v>0</v>
      </c>
      <c r="O230" s="36">
        <v>24907.881500731346</v>
      </c>
      <c r="P230" s="36"/>
      <c r="Q230" s="37">
        <v>2321927.8468000004</v>
      </c>
      <c r="R230" s="38">
        <v>63785.886479104782</v>
      </c>
      <c r="S230" s="38">
        <v>2385713.7332791053</v>
      </c>
    </row>
    <row r="231" spans="1:19">
      <c r="A231" s="34">
        <v>36800</v>
      </c>
      <c r="B231" s="35" t="s">
        <v>205</v>
      </c>
      <c r="C231" s="40">
        <v>3.5022999999999999E-3</v>
      </c>
      <c r="D231" s="40">
        <v>3.4369000000000001E-3</v>
      </c>
      <c r="E231" s="36">
        <v>27788792.714299999</v>
      </c>
      <c r="F231" s="36"/>
      <c r="G231" s="37">
        <v>602409.60919999995</v>
      </c>
      <c r="H231" s="37">
        <v>13249470.577099999</v>
      </c>
      <c r="I231" s="37">
        <v>4390210.1005999995</v>
      </c>
      <c r="J231" s="36">
        <v>569085.23204987065</v>
      </c>
      <c r="K231" s="36"/>
      <c r="L231" s="37">
        <v>909116.52709999995</v>
      </c>
      <c r="M231" s="37">
        <v>9488704.339399999</v>
      </c>
      <c r="N231" s="37">
        <v>0</v>
      </c>
      <c r="O231" s="36">
        <v>30544.226990873805</v>
      </c>
      <c r="P231" s="36"/>
      <c r="Q231" s="37">
        <v>7488799.9795999993</v>
      </c>
      <c r="R231" s="38">
        <v>195676.70544183019</v>
      </c>
      <c r="S231" s="38">
        <v>7684476.685041829</v>
      </c>
    </row>
    <row r="232" spans="1:19">
      <c r="A232" s="34">
        <v>36801</v>
      </c>
      <c r="B232" s="35" t="s">
        <v>452</v>
      </c>
      <c r="C232" s="40">
        <v>0</v>
      </c>
      <c r="D232" s="40">
        <v>0</v>
      </c>
      <c r="E232" s="36">
        <v>0</v>
      </c>
      <c r="F232" s="36"/>
      <c r="G232" s="37">
        <v>0</v>
      </c>
      <c r="H232" s="37">
        <v>0</v>
      </c>
      <c r="I232" s="37">
        <v>0</v>
      </c>
      <c r="J232" s="36">
        <v>0</v>
      </c>
      <c r="K232" s="36"/>
      <c r="L232" s="37">
        <v>0</v>
      </c>
      <c r="M232" s="37">
        <v>0</v>
      </c>
      <c r="N232" s="37">
        <v>0</v>
      </c>
      <c r="O232" s="36">
        <v>162661.08029980405</v>
      </c>
      <c r="P232" s="36"/>
      <c r="Q232" s="37">
        <v>0</v>
      </c>
      <c r="R232" s="38">
        <v>-70676.826419427161</v>
      </c>
      <c r="S232" s="38">
        <v>-70676.826419427161</v>
      </c>
    </row>
    <row r="233" spans="1:19">
      <c r="A233" s="34">
        <v>36802</v>
      </c>
      <c r="B233" s="35" t="s">
        <v>207</v>
      </c>
      <c r="C233" s="40">
        <v>1.2549999999999999E-4</v>
      </c>
      <c r="D233" s="40">
        <v>9.0199999999999997E-5</v>
      </c>
      <c r="E233" s="36">
        <v>995772.34549999994</v>
      </c>
      <c r="F233" s="36"/>
      <c r="G233" s="37">
        <v>21586.501999999997</v>
      </c>
      <c r="H233" s="37">
        <v>474776.16349999997</v>
      </c>
      <c r="I233" s="37">
        <v>157317.011</v>
      </c>
      <c r="J233" s="36">
        <v>102130.86076252781</v>
      </c>
      <c r="K233" s="36"/>
      <c r="L233" s="37">
        <v>32576.913499999995</v>
      </c>
      <c r="M233" s="37">
        <v>340014.38899999997</v>
      </c>
      <c r="N233" s="37">
        <v>0</v>
      </c>
      <c r="O233" s="36">
        <v>22784.117334040158</v>
      </c>
      <c r="P233" s="36"/>
      <c r="Q233" s="37">
        <v>268350.62599999999</v>
      </c>
      <c r="R233" s="38">
        <v>12992.053624312448</v>
      </c>
      <c r="S233" s="38">
        <v>281342.67962431244</v>
      </c>
    </row>
    <row r="234" spans="1:19">
      <c r="A234" s="34">
        <v>36810</v>
      </c>
      <c r="B234" s="35" t="s">
        <v>208</v>
      </c>
      <c r="C234" s="40">
        <v>6.5713000000000004E-3</v>
      </c>
      <c r="D234" s="40">
        <v>6.6347000000000003E-3</v>
      </c>
      <c r="E234" s="36">
        <v>52139592.143300004</v>
      </c>
      <c r="F234" s="36"/>
      <c r="G234" s="37">
        <v>1130289.8852000001</v>
      </c>
      <c r="H234" s="37">
        <v>24859733.890100002</v>
      </c>
      <c r="I234" s="37">
        <v>8237269.1186000006</v>
      </c>
      <c r="J234" s="36">
        <v>317367.35495945904</v>
      </c>
      <c r="K234" s="36"/>
      <c r="L234" s="37">
        <v>1705758.3401000001</v>
      </c>
      <c r="M234" s="37">
        <v>17803478.521400001</v>
      </c>
      <c r="N234" s="37">
        <v>0</v>
      </c>
      <c r="O234" s="36">
        <v>591783.85410000058</v>
      </c>
      <c r="P234" s="36"/>
      <c r="Q234" s="37">
        <v>14051095.367600001</v>
      </c>
      <c r="R234" s="38">
        <v>-6797.9412049981765</v>
      </c>
      <c r="S234" s="38">
        <v>14044297.426395003</v>
      </c>
    </row>
    <row r="235" spans="1:19">
      <c r="A235" s="34">
        <v>36900</v>
      </c>
      <c r="B235" s="35" t="s">
        <v>209</v>
      </c>
      <c r="C235" s="40">
        <v>6.4899999999999995E-4</v>
      </c>
      <c r="D235" s="40">
        <v>6.5419999999999996E-4</v>
      </c>
      <c r="E235" s="36">
        <v>5149452.2089999998</v>
      </c>
      <c r="F235" s="36"/>
      <c r="G235" s="37">
        <v>111630.59599999999</v>
      </c>
      <c r="H235" s="37">
        <v>2455216.9729999998</v>
      </c>
      <c r="I235" s="37">
        <v>813535.77799999993</v>
      </c>
      <c r="J235" s="36">
        <v>48472.286375499069</v>
      </c>
      <c r="K235" s="36"/>
      <c r="L235" s="37">
        <v>168465.473</v>
      </c>
      <c r="M235" s="37">
        <v>1758321.4219999998</v>
      </c>
      <c r="N235" s="37">
        <v>0</v>
      </c>
      <c r="O235" s="36">
        <v>25680.871199999907</v>
      </c>
      <c r="P235" s="36"/>
      <c r="Q235" s="37">
        <v>1387725.548</v>
      </c>
      <c r="R235" s="38">
        <v>13890.360626865011</v>
      </c>
      <c r="S235" s="38">
        <v>1401615.9086268649</v>
      </c>
    </row>
    <row r="236" spans="1:19">
      <c r="A236" s="34">
        <v>36901</v>
      </c>
      <c r="B236" s="35" t="s">
        <v>210</v>
      </c>
      <c r="C236" s="40">
        <v>2.232E-4</v>
      </c>
      <c r="D236" s="40">
        <v>2.1709999999999999E-4</v>
      </c>
      <c r="E236" s="36">
        <v>1770967.2312</v>
      </c>
      <c r="F236" s="36"/>
      <c r="G236" s="37">
        <v>38391.292800000003</v>
      </c>
      <c r="H236" s="37">
        <v>844382.78639999998</v>
      </c>
      <c r="I236" s="37">
        <v>279786.11040000001</v>
      </c>
      <c r="J236" s="36">
        <v>84676.412427284697</v>
      </c>
      <c r="K236" s="36"/>
      <c r="L236" s="37">
        <v>57937.5864</v>
      </c>
      <c r="M236" s="37">
        <v>604710.84959999996</v>
      </c>
      <c r="N236" s="37">
        <v>0</v>
      </c>
      <c r="O236" s="36">
        <v>390.68566495665857</v>
      </c>
      <c r="P236" s="36"/>
      <c r="Q236" s="37">
        <v>477257.84639999998</v>
      </c>
      <c r="R236" s="38">
        <v>36645.836233487214</v>
      </c>
      <c r="S236" s="38">
        <v>513903.68263348722</v>
      </c>
    </row>
    <row r="237" spans="1:19">
      <c r="A237" s="34">
        <v>36905</v>
      </c>
      <c r="B237" s="35" t="s">
        <v>211</v>
      </c>
      <c r="C237" s="40">
        <v>2.2240000000000001E-4</v>
      </c>
      <c r="D237" s="40">
        <v>2.084E-4</v>
      </c>
      <c r="E237" s="36">
        <v>1764619.6784000001</v>
      </c>
      <c r="F237" s="36"/>
      <c r="G237" s="37">
        <v>38253.689600000005</v>
      </c>
      <c r="H237" s="37">
        <v>841356.32480000006</v>
      </c>
      <c r="I237" s="37">
        <v>278783.2928</v>
      </c>
      <c r="J237" s="36">
        <v>131940.93216349755</v>
      </c>
      <c r="K237" s="36"/>
      <c r="L237" s="37">
        <v>57729.924800000001</v>
      </c>
      <c r="M237" s="37">
        <v>602543.42720000003</v>
      </c>
      <c r="N237" s="37">
        <v>0</v>
      </c>
      <c r="O237" s="36">
        <v>346.43581865510316</v>
      </c>
      <c r="P237" s="36"/>
      <c r="Q237" s="37">
        <v>475547.24480000004</v>
      </c>
      <c r="R237" s="38">
        <v>54536.458707663536</v>
      </c>
      <c r="S237" s="38">
        <v>530083.70350766357</v>
      </c>
    </row>
    <row r="238" spans="1:19">
      <c r="A238" s="34">
        <v>37000</v>
      </c>
      <c r="B238" s="35" t="s">
        <v>212</v>
      </c>
      <c r="C238" s="40">
        <v>2.1825E-3</v>
      </c>
      <c r="D238" s="40">
        <v>2.2902999999999999E-3</v>
      </c>
      <c r="E238" s="36">
        <v>17316917.482499998</v>
      </c>
      <c r="F238" s="36"/>
      <c r="G238" s="37">
        <v>375398.73</v>
      </c>
      <c r="H238" s="37">
        <v>8256565.5525000002</v>
      </c>
      <c r="I238" s="37">
        <v>2735811.7650000001</v>
      </c>
      <c r="J238" s="36">
        <v>348379.86811934772</v>
      </c>
      <c r="K238" s="36"/>
      <c r="L238" s="37">
        <v>566526.80249999999</v>
      </c>
      <c r="M238" s="37">
        <v>5912999.2350000003</v>
      </c>
      <c r="N238" s="37">
        <v>0</v>
      </c>
      <c r="O238" s="36">
        <v>542530.57629822777</v>
      </c>
      <c r="P238" s="36"/>
      <c r="Q238" s="37">
        <v>4666734.99</v>
      </c>
      <c r="R238" s="38">
        <v>-93289.98667771474</v>
      </c>
      <c r="S238" s="38">
        <v>4573445.0033222856</v>
      </c>
    </row>
    <row r="239" spans="1:19">
      <c r="A239" s="34">
        <v>37001</v>
      </c>
      <c r="B239" s="35" t="s">
        <v>367</v>
      </c>
      <c r="C239" s="40">
        <v>8.7800000000000006E-5</v>
      </c>
      <c r="D239" s="40">
        <v>4.4100000000000001E-5</v>
      </c>
      <c r="E239" s="36">
        <v>696643.91980000003</v>
      </c>
      <c r="F239" s="36"/>
      <c r="G239" s="37">
        <v>15101.951200000001</v>
      </c>
      <c r="H239" s="37">
        <v>332154.1606</v>
      </c>
      <c r="I239" s="37">
        <v>110059.23160000001</v>
      </c>
      <c r="J239" s="36">
        <v>251793.41212700447</v>
      </c>
      <c r="K239" s="36"/>
      <c r="L239" s="37">
        <v>22790.8606</v>
      </c>
      <c r="M239" s="37">
        <v>237874.60840000003</v>
      </c>
      <c r="N239" s="37">
        <v>0</v>
      </c>
      <c r="O239" s="36">
        <v>0</v>
      </c>
      <c r="P239" s="36"/>
      <c r="Q239" s="37">
        <v>187738.52560000002</v>
      </c>
      <c r="R239" s="38">
        <v>91143.950423997769</v>
      </c>
      <c r="S239" s="38">
        <v>278882.47602399776</v>
      </c>
    </row>
    <row r="240" spans="1:19">
      <c r="A240" s="34">
        <v>37005</v>
      </c>
      <c r="B240" s="35" t="s">
        <v>213</v>
      </c>
      <c r="C240" s="40">
        <v>5.287E-4</v>
      </c>
      <c r="D240" s="40">
        <v>5.3939999999999999E-4</v>
      </c>
      <c r="E240" s="36">
        <v>4194938.9567</v>
      </c>
      <c r="F240" s="36"/>
      <c r="G240" s="37">
        <v>90938.514800000004</v>
      </c>
      <c r="H240" s="37">
        <v>2000112.8099</v>
      </c>
      <c r="I240" s="37">
        <v>662737.08140000002</v>
      </c>
      <c r="J240" s="36">
        <v>68236.102690231099</v>
      </c>
      <c r="K240" s="36"/>
      <c r="L240" s="37">
        <v>137238.35990000001</v>
      </c>
      <c r="M240" s="37">
        <v>1432395.2786000001</v>
      </c>
      <c r="N240" s="37">
        <v>0</v>
      </c>
      <c r="O240" s="36">
        <v>0</v>
      </c>
      <c r="P240" s="36"/>
      <c r="Q240" s="37">
        <v>1130493.8324</v>
      </c>
      <c r="R240" s="38">
        <v>34631.456984606411</v>
      </c>
      <c r="S240" s="38">
        <v>1165125.2893846063</v>
      </c>
    </row>
    <row r="241" spans="1:19">
      <c r="A241" s="34">
        <v>37100</v>
      </c>
      <c r="B241" s="35" t="s">
        <v>214</v>
      </c>
      <c r="C241" s="40">
        <v>3.2637999999999999E-3</v>
      </c>
      <c r="D241" s="40">
        <v>3.1722999999999999E-3</v>
      </c>
      <c r="E241" s="36">
        <v>25896428.535799999</v>
      </c>
      <c r="F241" s="36"/>
      <c r="G241" s="37">
        <v>561386.65519999992</v>
      </c>
      <c r="H241" s="37">
        <v>12347206.7126</v>
      </c>
      <c r="I241" s="37">
        <v>4091245.1036</v>
      </c>
      <c r="J241" s="36">
        <v>411091.3006870895</v>
      </c>
      <c r="K241" s="36"/>
      <c r="L241" s="37">
        <v>847207.41259999992</v>
      </c>
      <c r="M241" s="37">
        <v>8842541.5363999996</v>
      </c>
      <c r="N241" s="37">
        <v>0</v>
      </c>
      <c r="O241" s="36">
        <v>148828.89330646381</v>
      </c>
      <c r="P241" s="36"/>
      <c r="Q241" s="37">
        <v>6978826.8775999993</v>
      </c>
      <c r="R241" s="38">
        <v>15996.052763708052</v>
      </c>
      <c r="S241" s="38">
        <v>6994822.9303637072</v>
      </c>
    </row>
    <row r="242" spans="1:19">
      <c r="A242" s="34">
        <v>37200</v>
      </c>
      <c r="B242" s="35" t="s">
        <v>215</v>
      </c>
      <c r="C242" s="40">
        <v>7.2869999999999999E-4</v>
      </c>
      <c r="D242" s="40">
        <v>7.157E-4</v>
      </c>
      <c r="E242" s="36">
        <v>5781827.1567000002</v>
      </c>
      <c r="F242" s="36"/>
      <c r="G242" s="37">
        <v>125339.31479999999</v>
      </c>
      <c r="H242" s="37">
        <v>2756728.2099000001</v>
      </c>
      <c r="I242" s="37">
        <v>913441.48139999993</v>
      </c>
      <c r="J242" s="36">
        <v>70931.100645987666</v>
      </c>
      <c r="K242" s="36"/>
      <c r="L242" s="37">
        <v>189153.7599</v>
      </c>
      <c r="M242" s="37">
        <v>1974250.8785999999</v>
      </c>
      <c r="N242" s="37">
        <v>0</v>
      </c>
      <c r="O242" s="36">
        <v>83365.144703692305</v>
      </c>
      <c r="P242" s="36"/>
      <c r="Q242" s="37">
        <v>1558144.2323999999</v>
      </c>
      <c r="R242" s="38">
        <v>-15227.733084633699</v>
      </c>
      <c r="S242" s="38">
        <v>1542916.4993153661</v>
      </c>
    </row>
    <row r="243" spans="1:19">
      <c r="A243" s="34">
        <v>37300</v>
      </c>
      <c r="B243" s="35" t="s">
        <v>216</v>
      </c>
      <c r="C243" s="40">
        <v>1.9358999999999999E-3</v>
      </c>
      <c r="D243" s="40">
        <v>1.8910000000000001E-3</v>
      </c>
      <c r="E243" s="36">
        <v>15360284.331899999</v>
      </c>
      <c r="F243" s="36"/>
      <c r="G243" s="37">
        <v>332982.54359999998</v>
      </c>
      <c r="H243" s="37">
        <v>7323658.7642999999</v>
      </c>
      <c r="I243" s="37">
        <v>2426693.2398000001</v>
      </c>
      <c r="J243" s="36">
        <v>101090.02293557762</v>
      </c>
      <c r="K243" s="36"/>
      <c r="L243" s="37">
        <v>502515.11429999996</v>
      </c>
      <c r="M243" s="37">
        <v>5244891.2801999999</v>
      </c>
      <c r="N243" s="37">
        <v>0</v>
      </c>
      <c r="O243" s="36">
        <v>180395.76273556467</v>
      </c>
      <c r="P243" s="36"/>
      <c r="Q243" s="37">
        <v>4139442.0467999997</v>
      </c>
      <c r="R243" s="38">
        <v>-139993.40767954348</v>
      </c>
      <c r="S243" s="38">
        <v>3999448.6391204563</v>
      </c>
    </row>
    <row r="244" spans="1:19">
      <c r="A244" s="34">
        <v>37301</v>
      </c>
      <c r="B244" s="35" t="s">
        <v>217</v>
      </c>
      <c r="C244" s="40">
        <v>2.153E-4</v>
      </c>
      <c r="D244" s="40">
        <v>1.974E-4</v>
      </c>
      <c r="E244" s="36">
        <v>1708285.1473000001</v>
      </c>
      <c r="F244" s="36"/>
      <c r="G244" s="37">
        <v>37032.461199999998</v>
      </c>
      <c r="H244" s="37">
        <v>814496.47810000007</v>
      </c>
      <c r="I244" s="37">
        <v>269883.28659999999</v>
      </c>
      <c r="J244" s="36">
        <v>96078.707374774269</v>
      </c>
      <c r="K244" s="36"/>
      <c r="L244" s="37">
        <v>55886.928099999997</v>
      </c>
      <c r="M244" s="37">
        <v>583307.55339999998</v>
      </c>
      <c r="N244" s="37">
        <v>0</v>
      </c>
      <c r="O244" s="36">
        <v>913.92488619154881</v>
      </c>
      <c r="P244" s="36"/>
      <c r="Q244" s="37">
        <v>460365.6556</v>
      </c>
      <c r="R244" s="38">
        <v>49407.438183021812</v>
      </c>
      <c r="S244" s="38">
        <v>509773.09378302179</v>
      </c>
    </row>
    <row r="245" spans="1:19">
      <c r="A245" s="34">
        <v>37305</v>
      </c>
      <c r="B245" s="35" t="s">
        <v>218</v>
      </c>
      <c r="C245" s="40">
        <v>5.2039999999999996E-4</v>
      </c>
      <c r="D245" s="40">
        <v>5.6899999999999995E-4</v>
      </c>
      <c r="E245" s="36">
        <v>4129083.0963999997</v>
      </c>
      <c r="F245" s="36"/>
      <c r="G245" s="37">
        <v>89510.881599999993</v>
      </c>
      <c r="H245" s="37">
        <v>1968713.2707999998</v>
      </c>
      <c r="I245" s="37">
        <v>652332.84879999992</v>
      </c>
      <c r="J245" s="36">
        <v>0</v>
      </c>
      <c r="K245" s="36"/>
      <c r="L245" s="37">
        <v>135083.8708</v>
      </c>
      <c r="M245" s="37">
        <v>1409908.2711999998</v>
      </c>
      <c r="N245" s="37">
        <v>0</v>
      </c>
      <c r="O245" s="36">
        <v>298639.55786158366</v>
      </c>
      <c r="P245" s="36"/>
      <c r="Q245" s="37">
        <v>1112746.3407999999</v>
      </c>
      <c r="R245" s="38">
        <v>-164904.03686894747</v>
      </c>
      <c r="S245" s="38">
        <v>947842.30393105245</v>
      </c>
    </row>
    <row r="246" spans="1:19">
      <c r="A246" s="34">
        <v>37400</v>
      </c>
      <c r="B246" s="35" t="s">
        <v>219</v>
      </c>
      <c r="C246" s="40">
        <v>8.9949000000000001E-3</v>
      </c>
      <c r="D246" s="40">
        <v>9.1569000000000008E-3</v>
      </c>
      <c r="E246" s="36">
        <v>71369503.350899994</v>
      </c>
      <c r="F246" s="36"/>
      <c r="G246" s="37">
        <v>1547158.7796</v>
      </c>
      <c r="H246" s="37">
        <v>34028399.307300001</v>
      </c>
      <c r="I246" s="37">
        <v>11275305.037800001</v>
      </c>
      <c r="J246" s="36">
        <v>63116.461620824324</v>
      </c>
      <c r="K246" s="36"/>
      <c r="L246" s="37">
        <v>2334869.1573000001</v>
      </c>
      <c r="M246" s="37">
        <v>24369684.6822</v>
      </c>
      <c r="N246" s="37">
        <v>0</v>
      </c>
      <c r="O246" s="36">
        <v>2161809.5314289397</v>
      </c>
      <c r="P246" s="36"/>
      <c r="Q246" s="37">
        <v>19233362.914799999</v>
      </c>
      <c r="R246" s="38">
        <v>-859967.58949602686</v>
      </c>
      <c r="S246" s="38">
        <v>18373395.325303972</v>
      </c>
    </row>
    <row r="247" spans="1:19">
      <c r="A247" s="34">
        <v>37405</v>
      </c>
      <c r="B247" s="35" t="s">
        <v>220</v>
      </c>
      <c r="C247" s="40">
        <v>2.1207999999999999E-3</v>
      </c>
      <c r="D247" s="40">
        <v>2.0752000000000001E-3</v>
      </c>
      <c r="E247" s="36">
        <v>16827362.472799998</v>
      </c>
      <c r="F247" s="36"/>
      <c r="G247" s="37">
        <v>364786.08319999999</v>
      </c>
      <c r="H247" s="37">
        <v>8023149.7015999993</v>
      </c>
      <c r="I247" s="37">
        <v>2658469.4575999998</v>
      </c>
      <c r="J247" s="36">
        <v>435489.33372825023</v>
      </c>
      <c r="K247" s="36"/>
      <c r="L247" s="37">
        <v>550510.90159999998</v>
      </c>
      <c r="M247" s="37">
        <v>5745836.7823999999</v>
      </c>
      <c r="N247" s="37">
        <v>0</v>
      </c>
      <c r="O247" s="36">
        <v>0</v>
      </c>
      <c r="P247" s="36"/>
      <c r="Q247" s="37">
        <v>4534804.8415999999</v>
      </c>
      <c r="R247" s="38">
        <v>247569.89306118755</v>
      </c>
      <c r="S247" s="38">
        <v>4782374.734661187</v>
      </c>
    </row>
    <row r="248" spans="1:19">
      <c r="A248" s="34">
        <v>37500</v>
      </c>
      <c r="B248" s="35" t="s">
        <v>221</v>
      </c>
      <c r="C248" s="40">
        <v>1.0158000000000001E-3</v>
      </c>
      <c r="D248" s="40">
        <v>1.0169000000000001E-3</v>
      </c>
      <c r="E248" s="36">
        <v>8059805.1678000009</v>
      </c>
      <c r="F248" s="36"/>
      <c r="G248" s="37">
        <v>174721.66320000001</v>
      </c>
      <c r="H248" s="37">
        <v>3842849.6166000003</v>
      </c>
      <c r="I248" s="37">
        <v>1273327.6476</v>
      </c>
      <c r="J248" s="36">
        <v>137315.09112475795</v>
      </c>
      <c r="K248" s="36"/>
      <c r="L248" s="37">
        <v>263678.31660000002</v>
      </c>
      <c r="M248" s="37">
        <v>2752084.5924000004</v>
      </c>
      <c r="N248" s="37">
        <v>0</v>
      </c>
      <c r="O248" s="36">
        <v>77195.254010913399</v>
      </c>
      <c r="P248" s="36"/>
      <c r="Q248" s="37">
        <v>2172036.3816</v>
      </c>
      <c r="R248" s="38">
        <v>74652.015300922722</v>
      </c>
      <c r="S248" s="38">
        <v>2246688.3969009225</v>
      </c>
    </row>
    <row r="249" spans="1:19">
      <c r="A249" s="34">
        <v>37600</v>
      </c>
      <c r="B249" s="35" t="s">
        <v>222</v>
      </c>
      <c r="C249" s="40">
        <v>6.3562999999999996E-3</v>
      </c>
      <c r="D249" s="40">
        <v>6.4549000000000004E-3</v>
      </c>
      <c r="E249" s="36">
        <v>50433687.328299999</v>
      </c>
      <c r="F249" s="36"/>
      <c r="G249" s="37">
        <v>1093309.0252</v>
      </c>
      <c r="H249" s="37">
        <v>24046372.335099999</v>
      </c>
      <c r="I249" s="37">
        <v>7967761.8885999992</v>
      </c>
      <c r="J249" s="36">
        <v>0</v>
      </c>
      <c r="K249" s="36"/>
      <c r="L249" s="37">
        <v>1649949.2851</v>
      </c>
      <c r="M249" s="37">
        <v>17220983.751399998</v>
      </c>
      <c r="N249" s="37">
        <v>0</v>
      </c>
      <c r="O249" s="36">
        <v>1477163.3539370676</v>
      </c>
      <c r="P249" s="36"/>
      <c r="Q249" s="37">
        <v>13591371.1876</v>
      </c>
      <c r="R249" s="38">
        <v>-668463.48237333901</v>
      </c>
      <c r="S249" s="38">
        <v>12922907.705226662</v>
      </c>
    </row>
    <row r="250" spans="1:19">
      <c r="A250" s="34">
        <v>37601</v>
      </c>
      <c r="B250" s="35" t="s">
        <v>223</v>
      </c>
      <c r="C250" s="40">
        <v>2.5470000000000001E-4</v>
      </c>
      <c r="D250" s="40">
        <v>2.029E-4</v>
      </c>
      <c r="E250" s="36">
        <v>2020902.1227000002</v>
      </c>
      <c r="F250" s="36"/>
      <c r="G250" s="37">
        <v>43809.418799999999</v>
      </c>
      <c r="H250" s="37">
        <v>963549.71189999999</v>
      </c>
      <c r="I250" s="37">
        <v>319272.05340000003</v>
      </c>
      <c r="J250" s="36">
        <v>528352.37105736102</v>
      </c>
      <c r="K250" s="36"/>
      <c r="L250" s="37">
        <v>66114.261899999998</v>
      </c>
      <c r="M250" s="37">
        <v>690053.10660000006</v>
      </c>
      <c r="N250" s="37">
        <v>0</v>
      </c>
      <c r="O250" s="36">
        <v>0</v>
      </c>
      <c r="P250" s="36"/>
      <c r="Q250" s="37">
        <v>544612.7844</v>
      </c>
      <c r="R250" s="38">
        <v>253474.6514398338</v>
      </c>
      <c r="S250" s="38">
        <v>798087.43583983381</v>
      </c>
    </row>
    <row r="251" spans="1:19">
      <c r="A251" s="34">
        <v>37605</v>
      </c>
      <c r="B251" s="35" t="s">
        <v>224</v>
      </c>
      <c r="C251" s="40">
        <v>7.8950000000000005E-4</v>
      </c>
      <c r="D251" s="40">
        <v>7.6970000000000001E-4</v>
      </c>
      <c r="E251" s="36">
        <v>6264241.1695000008</v>
      </c>
      <c r="F251" s="36"/>
      <c r="G251" s="37">
        <v>135797.158</v>
      </c>
      <c r="H251" s="37">
        <v>2986739.2915000003</v>
      </c>
      <c r="I251" s="37">
        <v>989655.61900000006</v>
      </c>
      <c r="J251" s="36">
        <v>93527.022841870348</v>
      </c>
      <c r="K251" s="36"/>
      <c r="L251" s="37">
        <v>204936.04150000002</v>
      </c>
      <c r="M251" s="37">
        <v>2138974.9810000001</v>
      </c>
      <c r="N251" s="37">
        <v>0</v>
      </c>
      <c r="O251" s="36">
        <v>12074.42817898218</v>
      </c>
      <c r="P251" s="36"/>
      <c r="Q251" s="37">
        <v>1688149.9540000001</v>
      </c>
      <c r="R251" s="38">
        <v>26905.890631380964</v>
      </c>
      <c r="S251" s="38">
        <v>1715055.8446313811</v>
      </c>
    </row>
    <row r="252" spans="1:19">
      <c r="A252" s="34">
        <v>37610</v>
      </c>
      <c r="B252" s="35" t="s">
        <v>225</v>
      </c>
      <c r="C252" s="40">
        <v>1.9607000000000001E-3</v>
      </c>
      <c r="D252" s="40">
        <v>1.9426999999999999E-3</v>
      </c>
      <c r="E252" s="36">
        <v>15557058.468700001</v>
      </c>
      <c r="F252" s="36"/>
      <c r="G252" s="37">
        <v>337248.24280000001</v>
      </c>
      <c r="H252" s="37">
        <v>7417479.0739000002</v>
      </c>
      <c r="I252" s="37">
        <v>2457780.5854000002</v>
      </c>
      <c r="J252" s="36">
        <v>4595.303081303131</v>
      </c>
      <c r="K252" s="36"/>
      <c r="L252" s="37">
        <v>508952.62390000001</v>
      </c>
      <c r="M252" s="37">
        <v>5312081.3746000007</v>
      </c>
      <c r="N252" s="37">
        <v>0</v>
      </c>
      <c r="O252" s="36">
        <v>738728.76217457221</v>
      </c>
      <c r="P252" s="36"/>
      <c r="Q252" s="37">
        <v>4192470.6964000002</v>
      </c>
      <c r="R252" s="38">
        <v>-311486.15783409477</v>
      </c>
      <c r="S252" s="38">
        <v>3880984.5385659053</v>
      </c>
    </row>
    <row r="253" spans="1:19">
      <c r="A253" s="34">
        <v>37700</v>
      </c>
      <c r="B253" s="35" t="s">
        <v>226</v>
      </c>
      <c r="C253" s="40">
        <v>2.6852E-3</v>
      </c>
      <c r="D253" s="40">
        <v>2.7463000000000001E-3</v>
      </c>
      <c r="E253" s="36">
        <v>21305560.973200001</v>
      </c>
      <c r="F253" s="36"/>
      <c r="G253" s="37">
        <v>461865.14079999999</v>
      </c>
      <c r="H253" s="37">
        <v>10158318.360400001</v>
      </c>
      <c r="I253" s="37">
        <v>3365957.2744</v>
      </c>
      <c r="J253" s="36">
        <v>39388.166097327092</v>
      </c>
      <c r="K253" s="36"/>
      <c r="L253" s="37">
        <v>697016.16040000005</v>
      </c>
      <c r="M253" s="37">
        <v>7274953.2856000001</v>
      </c>
      <c r="N253" s="37">
        <v>0</v>
      </c>
      <c r="O253" s="36">
        <v>367640.80478820082</v>
      </c>
      <c r="P253" s="36"/>
      <c r="Q253" s="37">
        <v>5741634.2703999998</v>
      </c>
      <c r="R253" s="38">
        <v>-169271.38500130421</v>
      </c>
      <c r="S253" s="38">
        <v>5572362.8853986952</v>
      </c>
    </row>
    <row r="254" spans="1:19">
      <c r="A254" s="34">
        <v>37705</v>
      </c>
      <c r="B254" s="35" t="s">
        <v>227</v>
      </c>
      <c r="C254" s="40">
        <v>8.0670000000000004E-4</v>
      </c>
      <c r="D254" s="40">
        <v>8.03E-4</v>
      </c>
      <c r="E254" s="36">
        <v>6400713.5547000002</v>
      </c>
      <c r="F254" s="36"/>
      <c r="G254" s="37">
        <v>138755.6268</v>
      </c>
      <c r="H254" s="37">
        <v>3051808.2159000002</v>
      </c>
      <c r="I254" s="37">
        <v>1011216.1974000001</v>
      </c>
      <c r="J254" s="36">
        <v>115363.51956521168</v>
      </c>
      <c r="K254" s="36"/>
      <c r="L254" s="37">
        <v>209400.7659</v>
      </c>
      <c r="M254" s="37">
        <v>2185574.5626000003</v>
      </c>
      <c r="N254" s="37">
        <v>0</v>
      </c>
      <c r="O254" s="36">
        <v>1034.8190445437281</v>
      </c>
      <c r="P254" s="36"/>
      <c r="Q254" s="37">
        <v>1724927.8884000001</v>
      </c>
      <c r="R254" s="38">
        <v>111972.41069440203</v>
      </c>
      <c r="S254" s="38">
        <v>1836900.299094402</v>
      </c>
    </row>
    <row r="255" spans="1:19">
      <c r="A255" s="34">
        <v>37800</v>
      </c>
      <c r="B255" s="35" t="s">
        <v>228</v>
      </c>
      <c r="C255" s="40">
        <v>8.3280000000000003E-3</v>
      </c>
      <c r="D255" s="40">
        <v>8.3046000000000005E-3</v>
      </c>
      <c r="E255" s="36">
        <v>66078024.648000002</v>
      </c>
      <c r="F255" s="36"/>
      <c r="G255" s="37">
        <v>1432449.3120000002</v>
      </c>
      <c r="H255" s="37">
        <v>31505465.256000001</v>
      </c>
      <c r="I255" s="37">
        <v>10439331.216</v>
      </c>
      <c r="J255" s="36">
        <v>102692.10433177368</v>
      </c>
      <c r="K255" s="36"/>
      <c r="L255" s="37">
        <v>2161757.2560000001</v>
      </c>
      <c r="M255" s="37">
        <v>22562867.184</v>
      </c>
      <c r="N255" s="37">
        <v>0</v>
      </c>
      <c r="O255" s="36">
        <v>244809.39491119437</v>
      </c>
      <c r="P255" s="36"/>
      <c r="Q255" s="37">
        <v>17807362.655999999</v>
      </c>
      <c r="R255" s="38">
        <v>22825.090077412184</v>
      </c>
      <c r="S255" s="38">
        <v>17830187.746077411</v>
      </c>
    </row>
    <row r="256" spans="1:19">
      <c r="A256" s="34">
        <v>37801</v>
      </c>
      <c r="B256" s="35" t="s">
        <v>229</v>
      </c>
      <c r="C256" s="40">
        <v>6.2799999999999995E-5</v>
      </c>
      <c r="D256" s="40">
        <v>5.3900000000000002E-5</v>
      </c>
      <c r="E256" s="36">
        <v>498282.89479999995</v>
      </c>
      <c r="F256" s="36"/>
      <c r="G256" s="37">
        <v>10801.851199999999</v>
      </c>
      <c r="H256" s="37">
        <v>237577.23559999999</v>
      </c>
      <c r="I256" s="37">
        <v>78721.181599999996</v>
      </c>
      <c r="J256" s="36">
        <v>93849.588554589922</v>
      </c>
      <c r="K256" s="36"/>
      <c r="L256" s="37">
        <v>16301.435599999999</v>
      </c>
      <c r="M256" s="37">
        <v>170142.65839999999</v>
      </c>
      <c r="N256" s="37">
        <v>0</v>
      </c>
      <c r="O256" s="36">
        <v>9395.7935064587764</v>
      </c>
      <c r="P256" s="36"/>
      <c r="Q256" s="37">
        <v>134282.22559999998</v>
      </c>
      <c r="R256" s="38">
        <v>69393.404675594662</v>
      </c>
      <c r="S256" s="38">
        <v>203675.63027559465</v>
      </c>
    </row>
    <row r="257" spans="1:19">
      <c r="A257" s="34">
        <v>37805</v>
      </c>
      <c r="B257" s="35" t="s">
        <v>230</v>
      </c>
      <c r="C257" s="40">
        <v>6.332E-4</v>
      </c>
      <c r="D257" s="40">
        <v>6.6949999999999996E-4</v>
      </c>
      <c r="E257" s="36">
        <v>5024088.0411999999</v>
      </c>
      <c r="F257" s="36"/>
      <c r="G257" s="37">
        <v>108912.9328</v>
      </c>
      <c r="H257" s="37">
        <v>2395444.3563999999</v>
      </c>
      <c r="I257" s="37">
        <v>793730.13040000002</v>
      </c>
      <c r="J257" s="36">
        <v>34986.092353950829</v>
      </c>
      <c r="K257" s="36"/>
      <c r="L257" s="37">
        <v>164364.15640000001</v>
      </c>
      <c r="M257" s="37">
        <v>1715514.8296000001</v>
      </c>
      <c r="N257" s="37">
        <v>0</v>
      </c>
      <c r="O257" s="36">
        <v>394787.81416063302</v>
      </c>
      <c r="P257" s="36"/>
      <c r="Q257" s="37">
        <v>1353941.1664</v>
      </c>
      <c r="R257" s="38">
        <v>-135447.03605478615</v>
      </c>
      <c r="S257" s="38">
        <v>1218494.1303452139</v>
      </c>
    </row>
    <row r="258" spans="1:19">
      <c r="A258" s="34">
        <v>37900</v>
      </c>
      <c r="B258" s="35" t="s">
        <v>231</v>
      </c>
      <c r="C258" s="40">
        <v>4.3984999999999996E-3</v>
      </c>
      <c r="D258" s="40">
        <v>4.5617000000000001E-3</v>
      </c>
      <c r="E258" s="36">
        <v>34899638.738499999</v>
      </c>
      <c r="F258" s="36"/>
      <c r="G258" s="37">
        <v>756559.59399999992</v>
      </c>
      <c r="H258" s="37">
        <v>16639864.1845</v>
      </c>
      <c r="I258" s="37">
        <v>5513616.517</v>
      </c>
      <c r="J258" s="36">
        <v>38934.712157509181</v>
      </c>
      <c r="K258" s="36"/>
      <c r="L258" s="37">
        <v>1141749.4345</v>
      </c>
      <c r="M258" s="37">
        <v>11916759.283</v>
      </c>
      <c r="N258" s="37">
        <v>0</v>
      </c>
      <c r="O258" s="36">
        <v>1476180.964509917</v>
      </c>
      <c r="P258" s="36"/>
      <c r="Q258" s="37">
        <v>9405101.4219999984</v>
      </c>
      <c r="R258" s="38">
        <v>-572498.21399822226</v>
      </c>
      <c r="S258" s="38">
        <v>8832603.2080017757</v>
      </c>
    </row>
    <row r="259" spans="1:19">
      <c r="A259" s="34">
        <v>37901</v>
      </c>
      <c r="B259" s="35" t="s">
        <v>232</v>
      </c>
      <c r="C259" s="40">
        <v>5.91E-5</v>
      </c>
      <c r="D259" s="40">
        <v>6.1799999999999998E-5</v>
      </c>
      <c r="E259" s="36">
        <v>468925.46309999999</v>
      </c>
      <c r="F259" s="36"/>
      <c r="G259" s="37">
        <v>10165.436400000001</v>
      </c>
      <c r="H259" s="37">
        <v>223579.85070000001</v>
      </c>
      <c r="I259" s="37">
        <v>74083.150200000004</v>
      </c>
      <c r="J259" s="36">
        <v>278.98292115298568</v>
      </c>
      <c r="K259" s="36"/>
      <c r="L259" s="37">
        <v>15341.000700000001</v>
      </c>
      <c r="M259" s="37">
        <v>160118.32980000001</v>
      </c>
      <c r="N259" s="37">
        <v>0</v>
      </c>
      <c r="O259" s="36">
        <v>17740.72887711578</v>
      </c>
      <c r="P259" s="36"/>
      <c r="Q259" s="37">
        <v>126370.69319999999</v>
      </c>
      <c r="R259" s="38">
        <v>-6239.7944490916507</v>
      </c>
      <c r="S259" s="38">
        <v>120130.89875090834</v>
      </c>
    </row>
    <row r="260" spans="1:19">
      <c r="A260" s="34">
        <v>37905</v>
      </c>
      <c r="B260" s="35" t="s">
        <v>233</v>
      </c>
      <c r="C260" s="40">
        <v>5.3850000000000002E-4</v>
      </c>
      <c r="D260" s="40">
        <v>5.1179999999999997E-4</v>
      </c>
      <c r="E260" s="36">
        <v>4272696.4785000002</v>
      </c>
      <c r="F260" s="36"/>
      <c r="G260" s="37">
        <v>92624.15400000001</v>
      </c>
      <c r="H260" s="37">
        <v>2037186.9645</v>
      </c>
      <c r="I260" s="37">
        <v>675021.59700000007</v>
      </c>
      <c r="J260" s="36">
        <v>170212.22899410577</v>
      </c>
      <c r="K260" s="36"/>
      <c r="L260" s="37">
        <v>139782.2145</v>
      </c>
      <c r="M260" s="37">
        <v>1458946.203</v>
      </c>
      <c r="N260" s="37">
        <v>0</v>
      </c>
      <c r="O260" s="36">
        <v>27442.988668980397</v>
      </c>
      <c r="P260" s="36"/>
      <c r="Q260" s="37">
        <v>1151448.702</v>
      </c>
      <c r="R260" s="38">
        <v>42197.887950053766</v>
      </c>
      <c r="S260" s="38">
        <v>1193646.5899500537</v>
      </c>
    </row>
    <row r="261" spans="1:19">
      <c r="A261" s="34">
        <v>38000</v>
      </c>
      <c r="B261" s="35" t="s">
        <v>234</v>
      </c>
      <c r="C261" s="40">
        <v>7.2432E-3</v>
      </c>
      <c r="D261" s="40">
        <v>7.1815000000000004E-3</v>
      </c>
      <c r="E261" s="36">
        <v>57470743.051200002</v>
      </c>
      <c r="F261" s="36"/>
      <c r="G261" s="37">
        <v>1245859.3728</v>
      </c>
      <c r="H261" s="37">
        <v>27401583.326400001</v>
      </c>
      <c r="I261" s="37">
        <v>9079510.5504000001</v>
      </c>
      <c r="J261" s="36">
        <v>0</v>
      </c>
      <c r="K261" s="36"/>
      <c r="L261" s="37">
        <v>1880168.1264</v>
      </c>
      <c r="M261" s="37">
        <v>19623842.409600001</v>
      </c>
      <c r="N261" s="37">
        <v>0</v>
      </c>
      <c r="O261" s="36">
        <v>771275.06445269822</v>
      </c>
      <c r="P261" s="36"/>
      <c r="Q261" s="37">
        <v>15487786.886399999</v>
      </c>
      <c r="R261" s="38">
        <v>-749663.22766684717</v>
      </c>
      <c r="S261" s="38">
        <v>14738123.658733152</v>
      </c>
    </row>
    <row r="262" spans="1:19">
      <c r="A262" s="34">
        <v>38005</v>
      </c>
      <c r="B262" s="35" t="s">
        <v>235</v>
      </c>
      <c r="C262" s="40">
        <v>1.3967000000000001E-3</v>
      </c>
      <c r="D262" s="40">
        <v>1.4989000000000001E-3</v>
      </c>
      <c r="E262" s="36">
        <v>11082033.7447</v>
      </c>
      <c r="F262" s="36"/>
      <c r="G262" s="37">
        <v>240237.98680000001</v>
      </c>
      <c r="H262" s="37">
        <v>5283823.6458999999</v>
      </c>
      <c r="I262" s="37">
        <v>1750794.1774000002</v>
      </c>
      <c r="J262" s="36">
        <v>244725.0221864745</v>
      </c>
      <c r="K262" s="36"/>
      <c r="L262" s="37">
        <v>362551.19589999999</v>
      </c>
      <c r="M262" s="37">
        <v>3784048.5826000003</v>
      </c>
      <c r="N262" s="37">
        <v>0</v>
      </c>
      <c r="O262" s="36">
        <v>379335.56099999975</v>
      </c>
      <c r="P262" s="36"/>
      <c r="Q262" s="37">
        <v>2986496.5684000002</v>
      </c>
      <c r="R262" s="38">
        <v>26465.885999024729</v>
      </c>
      <c r="S262" s="38">
        <v>3012962.4543990251</v>
      </c>
    </row>
    <row r="263" spans="1:19">
      <c r="A263" s="34">
        <v>38100</v>
      </c>
      <c r="B263" s="35" t="s">
        <v>236</v>
      </c>
      <c r="C263" s="40">
        <v>3.2550999999999999E-3</v>
      </c>
      <c r="D263" s="40">
        <v>3.3161000000000002E-3</v>
      </c>
      <c r="E263" s="36">
        <v>25827398.899099998</v>
      </c>
      <c r="F263" s="36"/>
      <c r="G263" s="37">
        <v>559890.22039999999</v>
      </c>
      <c r="H263" s="37">
        <v>12314293.9427</v>
      </c>
      <c r="I263" s="37">
        <v>4080339.4622</v>
      </c>
      <c r="J263" s="36">
        <v>0</v>
      </c>
      <c r="K263" s="36"/>
      <c r="L263" s="37">
        <v>844949.09270000004</v>
      </c>
      <c r="M263" s="37">
        <v>8818970.8178000003</v>
      </c>
      <c r="N263" s="37">
        <v>0</v>
      </c>
      <c r="O263" s="36">
        <v>488666.50455304852</v>
      </c>
      <c r="P263" s="36"/>
      <c r="Q263" s="37">
        <v>6960224.0851999996</v>
      </c>
      <c r="R263" s="38">
        <v>-339175.75322511792</v>
      </c>
      <c r="S263" s="38">
        <v>6621048.3319748817</v>
      </c>
    </row>
    <row r="264" spans="1:19">
      <c r="A264" s="34">
        <v>38105</v>
      </c>
      <c r="B264" s="35" t="s">
        <v>237</v>
      </c>
      <c r="C264" s="40">
        <v>6.6710000000000001E-4</v>
      </c>
      <c r="D264" s="40">
        <v>6.8400000000000004E-4</v>
      </c>
      <c r="E264" s="36">
        <v>5293065.5910999998</v>
      </c>
      <c r="F264" s="36"/>
      <c r="G264" s="37">
        <v>114743.86840000001</v>
      </c>
      <c r="H264" s="37">
        <v>2523690.6666999999</v>
      </c>
      <c r="I264" s="37">
        <v>836224.52619999996</v>
      </c>
      <c r="J264" s="36">
        <v>0</v>
      </c>
      <c r="K264" s="36"/>
      <c r="L264" s="37">
        <v>173163.8167</v>
      </c>
      <c r="M264" s="37">
        <v>1807359.3537999999</v>
      </c>
      <c r="N264" s="37">
        <v>0</v>
      </c>
      <c r="O264" s="36">
        <v>124417.61185246008</v>
      </c>
      <c r="P264" s="36"/>
      <c r="Q264" s="37">
        <v>1426427.9092000001</v>
      </c>
      <c r="R264" s="38">
        <v>-57634.682532310129</v>
      </c>
      <c r="S264" s="38">
        <v>1368793.2266676901</v>
      </c>
    </row>
    <row r="265" spans="1:19">
      <c r="A265" s="34">
        <v>38200</v>
      </c>
      <c r="B265" s="35" t="s">
        <v>238</v>
      </c>
      <c r="C265" s="40">
        <v>3.1018E-3</v>
      </c>
      <c r="D265" s="40">
        <v>3.2125000000000001E-3</v>
      </c>
      <c r="E265" s="36">
        <v>24611049.093800001</v>
      </c>
      <c r="F265" s="36"/>
      <c r="G265" s="37">
        <v>533522.00719999999</v>
      </c>
      <c r="H265" s="37">
        <v>11734348.238600001</v>
      </c>
      <c r="I265" s="37">
        <v>3888174.5396000003</v>
      </c>
      <c r="J265" s="36">
        <v>22177.389970541612</v>
      </c>
      <c r="K265" s="36"/>
      <c r="L265" s="37">
        <v>805155.93859999999</v>
      </c>
      <c r="M265" s="37">
        <v>8403638.5003999993</v>
      </c>
      <c r="N265" s="37">
        <v>0</v>
      </c>
      <c r="O265" s="36">
        <v>877789.13072814979</v>
      </c>
      <c r="P265" s="36"/>
      <c r="Q265" s="37">
        <v>6632430.0536000002</v>
      </c>
      <c r="R265" s="38">
        <v>-294438.00906240375</v>
      </c>
      <c r="S265" s="38">
        <v>6337992.0445375964</v>
      </c>
    </row>
    <row r="266" spans="1:19">
      <c r="A266" s="34">
        <v>38205</v>
      </c>
      <c r="B266" s="35" t="s">
        <v>239</v>
      </c>
      <c r="C266" s="40">
        <v>4.6220000000000001E-4</v>
      </c>
      <c r="D266" s="40">
        <v>4.5439999999999999E-4</v>
      </c>
      <c r="E266" s="36">
        <v>3667298.6302</v>
      </c>
      <c r="F266" s="36"/>
      <c r="G266" s="37">
        <v>79500.248800000001</v>
      </c>
      <c r="H266" s="37">
        <v>1748538.1894</v>
      </c>
      <c r="I266" s="37">
        <v>579377.86840000004</v>
      </c>
      <c r="J266" s="36">
        <v>84715.190010802049</v>
      </c>
      <c r="K266" s="36"/>
      <c r="L266" s="37">
        <v>119976.48940000001</v>
      </c>
      <c r="M266" s="37">
        <v>1252228.2916000001</v>
      </c>
      <c r="N266" s="37">
        <v>0</v>
      </c>
      <c r="O266" s="36">
        <v>50074.843904902518</v>
      </c>
      <c r="P266" s="36"/>
      <c r="Q266" s="37">
        <v>988300.07440000004</v>
      </c>
      <c r="R266" s="38">
        <v>-5092.9291398108398</v>
      </c>
      <c r="S266" s="38">
        <v>983207.14526018919</v>
      </c>
    </row>
    <row r="267" spans="1:19">
      <c r="A267" s="34">
        <v>38210</v>
      </c>
      <c r="B267" s="35" t="s">
        <v>240</v>
      </c>
      <c r="C267" s="40">
        <v>1.1766000000000001E-3</v>
      </c>
      <c r="D267" s="40">
        <v>1.1793000000000001E-3</v>
      </c>
      <c r="E267" s="36">
        <v>9335663.2806000002</v>
      </c>
      <c r="F267" s="36"/>
      <c r="G267" s="37">
        <v>202379.90640000001</v>
      </c>
      <c r="H267" s="37">
        <v>4451168.3982000006</v>
      </c>
      <c r="I267" s="37">
        <v>1474893.9852</v>
      </c>
      <c r="J267" s="36">
        <v>50508.807303270725</v>
      </c>
      <c r="K267" s="36"/>
      <c r="L267" s="37">
        <v>305418.29820000002</v>
      </c>
      <c r="M267" s="37">
        <v>3187736.4948000005</v>
      </c>
      <c r="N267" s="37">
        <v>0</v>
      </c>
      <c r="O267" s="36">
        <v>109353.42781252696</v>
      </c>
      <c r="P267" s="36"/>
      <c r="Q267" s="37">
        <v>2515867.3032</v>
      </c>
      <c r="R267" s="38">
        <v>-10435.595873778104</v>
      </c>
      <c r="S267" s="38">
        <v>2505431.7073262217</v>
      </c>
    </row>
    <row r="268" spans="1:19">
      <c r="A268" s="34">
        <v>38300</v>
      </c>
      <c r="B268" s="35" t="s">
        <v>241</v>
      </c>
      <c r="C268" s="40">
        <v>2.4562E-3</v>
      </c>
      <c r="D268" s="40">
        <v>2.5320999999999998E-3</v>
      </c>
      <c r="E268" s="36">
        <v>19488573.984200001</v>
      </c>
      <c r="F268" s="36"/>
      <c r="G268" s="37">
        <v>422476.22479999997</v>
      </c>
      <c r="H268" s="37">
        <v>9291993.7273999993</v>
      </c>
      <c r="I268" s="37">
        <v>3078900.7363999998</v>
      </c>
      <c r="J268" s="36">
        <v>0</v>
      </c>
      <c r="K268" s="36"/>
      <c r="L268" s="37">
        <v>637573.02740000002</v>
      </c>
      <c r="M268" s="37">
        <v>6654528.6235999996</v>
      </c>
      <c r="N268" s="37">
        <v>0</v>
      </c>
      <c r="O268" s="36">
        <v>602846.88892541314</v>
      </c>
      <c r="P268" s="36"/>
      <c r="Q268" s="37">
        <v>5251974.5624000002</v>
      </c>
      <c r="R268" s="38">
        <v>-380450.92831065273</v>
      </c>
      <c r="S268" s="38">
        <v>4871523.634089347</v>
      </c>
    </row>
    <row r="269" spans="1:19">
      <c r="A269" s="34">
        <v>38400</v>
      </c>
      <c r="B269" s="35" t="s">
        <v>242</v>
      </c>
      <c r="C269" s="40">
        <v>3.0192000000000001E-3</v>
      </c>
      <c r="D269" s="40">
        <v>3.1153999999999999E-3</v>
      </c>
      <c r="E269" s="36">
        <v>23955664.267200001</v>
      </c>
      <c r="F269" s="36"/>
      <c r="G269" s="37">
        <v>519314.4768</v>
      </c>
      <c r="H269" s="37">
        <v>11421866.078400001</v>
      </c>
      <c r="I269" s="37">
        <v>3784633.6224000002</v>
      </c>
      <c r="J269" s="36">
        <v>5204.2106585684533</v>
      </c>
      <c r="K269" s="36"/>
      <c r="L269" s="37">
        <v>783714.87840000005</v>
      </c>
      <c r="M269" s="37">
        <v>8179852.1376</v>
      </c>
      <c r="N269" s="37">
        <v>0</v>
      </c>
      <c r="O269" s="36">
        <v>902456.42417586537</v>
      </c>
      <c r="P269" s="36"/>
      <c r="Q269" s="37">
        <v>6455810.4384000003</v>
      </c>
      <c r="R269" s="38">
        <v>-488225.78488838917</v>
      </c>
      <c r="S269" s="38">
        <v>5967584.6535116108</v>
      </c>
    </row>
    <row r="270" spans="1:19">
      <c r="A270" s="34">
        <v>38402</v>
      </c>
      <c r="B270" s="35" t="s">
        <v>243</v>
      </c>
      <c r="C270" s="40">
        <v>1.2290000000000001E-4</v>
      </c>
      <c r="D270" s="40">
        <v>1.052E-4</v>
      </c>
      <c r="E270" s="36">
        <v>975142.79890000005</v>
      </c>
      <c r="F270" s="36"/>
      <c r="G270" s="37">
        <v>21139.2916</v>
      </c>
      <c r="H270" s="37">
        <v>464940.16330000001</v>
      </c>
      <c r="I270" s="37">
        <v>154057.85380000001</v>
      </c>
      <c r="J270" s="36">
        <v>59382.852558847051</v>
      </c>
      <c r="K270" s="36"/>
      <c r="L270" s="37">
        <v>31902.013300000002</v>
      </c>
      <c r="M270" s="37">
        <v>332970.26620000001</v>
      </c>
      <c r="N270" s="37">
        <v>0</v>
      </c>
      <c r="O270" s="36">
        <v>19264.249430202603</v>
      </c>
      <c r="P270" s="36"/>
      <c r="Q270" s="37">
        <v>262791.17080000002</v>
      </c>
      <c r="R270" s="38">
        <v>18980.157976707171</v>
      </c>
      <c r="S270" s="38">
        <v>281771.32877670717</v>
      </c>
    </row>
    <row r="271" spans="1:19">
      <c r="A271" s="34">
        <v>38405</v>
      </c>
      <c r="B271" s="35" t="s">
        <v>244</v>
      </c>
      <c r="C271" s="40">
        <v>7.9290000000000003E-4</v>
      </c>
      <c r="D271" s="40">
        <v>7.6369999999999997E-4</v>
      </c>
      <c r="E271" s="36">
        <v>6291218.2689000005</v>
      </c>
      <c r="F271" s="36"/>
      <c r="G271" s="37">
        <v>136381.97160000002</v>
      </c>
      <c r="H271" s="37">
        <v>2999601.7533</v>
      </c>
      <c r="I271" s="37">
        <v>993917.59380000003</v>
      </c>
      <c r="J271" s="36">
        <v>60717.644850000332</v>
      </c>
      <c r="K271" s="36"/>
      <c r="L271" s="37">
        <v>205818.60330000002</v>
      </c>
      <c r="M271" s="37">
        <v>2148186.5262000002</v>
      </c>
      <c r="N271" s="37">
        <v>0</v>
      </c>
      <c r="O271" s="36">
        <v>77576.729354442577</v>
      </c>
      <c r="P271" s="36"/>
      <c r="Q271" s="37">
        <v>1695420.0108</v>
      </c>
      <c r="R271" s="38">
        <v>-38230.201998603516</v>
      </c>
      <c r="S271" s="38">
        <v>1657189.8088013965</v>
      </c>
    </row>
    <row r="272" spans="1:19">
      <c r="A272" s="34">
        <v>38500</v>
      </c>
      <c r="B272" s="35" t="s">
        <v>245</v>
      </c>
      <c r="C272" s="40">
        <v>2.3335999999999999E-3</v>
      </c>
      <c r="D272" s="40">
        <v>2.4922999999999998E-3</v>
      </c>
      <c r="E272" s="36">
        <v>18515811.5176</v>
      </c>
      <c r="F272" s="36"/>
      <c r="G272" s="37">
        <v>401388.5344</v>
      </c>
      <c r="H272" s="37">
        <v>8828188.4871999994</v>
      </c>
      <c r="I272" s="37">
        <v>2925218.9391999999</v>
      </c>
      <c r="J272" s="36">
        <v>0</v>
      </c>
      <c r="K272" s="36"/>
      <c r="L272" s="37">
        <v>605748.8872</v>
      </c>
      <c r="M272" s="37">
        <v>6322371.1408000002</v>
      </c>
      <c r="N272" s="37">
        <v>0</v>
      </c>
      <c r="O272" s="36">
        <v>1041227.5498657789</v>
      </c>
      <c r="P272" s="36"/>
      <c r="Q272" s="37">
        <v>4989824.8672000002</v>
      </c>
      <c r="R272" s="38">
        <v>-448058.13316080748</v>
      </c>
      <c r="S272" s="38">
        <v>4541766.734039193</v>
      </c>
    </row>
    <row r="273" spans="1:19">
      <c r="A273" s="34">
        <v>38600</v>
      </c>
      <c r="B273" s="35" t="s">
        <v>246</v>
      </c>
      <c r="C273" s="40">
        <v>3.0501E-3</v>
      </c>
      <c r="D273" s="40">
        <v>3.0961000000000001E-3</v>
      </c>
      <c r="E273" s="36">
        <v>24200838.494100001</v>
      </c>
      <c r="F273" s="36"/>
      <c r="G273" s="37">
        <v>524629.40040000004</v>
      </c>
      <c r="H273" s="37">
        <v>11538763.1577</v>
      </c>
      <c r="I273" s="37">
        <v>3823367.4522000002</v>
      </c>
      <c r="J273" s="36">
        <v>2556.7645162689082</v>
      </c>
      <c r="K273" s="36"/>
      <c r="L273" s="37">
        <v>791735.8077</v>
      </c>
      <c r="M273" s="37">
        <v>8263568.8278000001</v>
      </c>
      <c r="N273" s="37">
        <v>0</v>
      </c>
      <c r="O273" s="36">
        <v>628553.4635672716</v>
      </c>
      <c r="P273" s="36"/>
      <c r="Q273" s="37">
        <v>6521882.4252000004</v>
      </c>
      <c r="R273" s="38">
        <v>-377927.89819721685</v>
      </c>
      <c r="S273" s="38">
        <v>6143954.5270027835</v>
      </c>
    </row>
    <row r="274" spans="1:19">
      <c r="A274" s="34">
        <v>38601</v>
      </c>
      <c r="B274" s="35" t="s">
        <v>247</v>
      </c>
      <c r="C274" s="40">
        <v>3.4900000000000001E-5</v>
      </c>
      <c r="D274" s="40">
        <v>4.1300000000000001E-5</v>
      </c>
      <c r="E274" s="36">
        <v>276911.99090000003</v>
      </c>
      <c r="F274" s="36"/>
      <c r="G274" s="37">
        <v>6002.9396000000006</v>
      </c>
      <c r="H274" s="37">
        <v>132029.3873</v>
      </c>
      <c r="I274" s="37">
        <v>43747.917800000003</v>
      </c>
      <c r="J274" s="36">
        <v>12966.853468933854</v>
      </c>
      <c r="K274" s="36"/>
      <c r="L274" s="37">
        <v>9059.2373000000007</v>
      </c>
      <c r="M274" s="37">
        <v>94553.802200000006</v>
      </c>
      <c r="N274" s="37">
        <v>0</v>
      </c>
      <c r="O274" s="36">
        <v>28596.396887639192</v>
      </c>
      <c r="P274" s="36"/>
      <c r="Q274" s="37">
        <v>74624.9948</v>
      </c>
      <c r="R274" s="38">
        <v>1007.9062691189174</v>
      </c>
      <c r="S274" s="38">
        <v>75632.901069118918</v>
      </c>
    </row>
    <row r="275" spans="1:19">
      <c r="A275" s="34">
        <v>38602</v>
      </c>
      <c r="B275" s="35" t="s">
        <v>248</v>
      </c>
      <c r="C275" s="40">
        <v>2.2479999999999999E-4</v>
      </c>
      <c r="D275" s="40">
        <v>1.83E-4</v>
      </c>
      <c r="E275" s="36">
        <v>1783662.3367999999</v>
      </c>
      <c r="F275" s="36"/>
      <c r="G275" s="37">
        <v>38666.499199999998</v>
      </c>
      <c r="H275" s="37">
        <v>850435.70959999994</v>
      </c>
      <c r="I275" s="37">
        <v>281791.74559999997</v>
      </c>
      <c r="J275" s="36">
        <v>204230.39848640267</v>
      </c>
      <c r="K275" s="36"/>
      <c r="L275" s="37">
        <v>58352.909599999999</v>
      </c>
      <c r="M275" s="37">
        <v>609045.69439999992</v>
      </c>
      <c r="N275" s="37">
        <v>0</v>
      </c>
      <c r="O275" s="36">
        <v>0</v>
      </c>
      <c r="P275" s="36"/>
      <c r="Q275" s="37">
        <v>480679.04959999997</v>
      </c>
      <c r="R275" s="38">
        <v>81318.88067470424</v>
      </c>
      <c r="S275" s="38">
        <v>561997.93027470424</v>
      </c>
    </row>
    <row r="276" spans="1:19">
      <c r="A276" s="34">
        <v>38605</v>
      </c>
      <c r="B276" s="35" t="s">
        <v>249</v>
      </c>
      <c r="C276" s="40">
        <v>8.4170000000000002E-4</v>
      </c>
      <c r="D276" s="40">
        <v>8.5070000000000002E-4</v>
      </c>
      <c r="E276" s="36">
        <v>6678418.9896999998</v>
      </c>
      <c r="F276" s="36"/>
      <c r="G276" s="37">
        <v>144775.76680000001</v>
      </c>
      <c r="H276" s="37">
        <v>3184215.9109</v>
      </c>
      <c r="I276" s="37">
        <v>1055089.4674</v>
      </c>
      <c r="J276" s="36">
        <v>30277.532571418891</v>
      </c>
      <c r="K276" s="36"/>
      <c r="L276" s="37">
        <v>218485.96090000001</v>
      </c>
      <c r="M276" s="37">
        <v>2280399.2926000003</v>
      </c>
      <c r="N276" s="37">
        <v>0</v>
      </c>
      <c r="O276" s="36">
        <v>71937.650594793507</v>
      </c>
      <c r="P276" s="36"/>
      <c r="Q276" s="37">
        <v>1799766.7084000001</v>
      </c>
      <c r="R276" s="38">
        <v>-5044.4991373416306</v>
      </c>
      <c r="S276" s="38">
        <v>1794722.2092626584</v>
      </c>
    </row>
    <row r="277" spans="1:19">
      <c r="A277" s="34">
        <v>38610</v>
      </c>
      <c r="B277" s="35" t="s">
        <v>250</v>
      </c>
      <c r="C277" s="40">
        <v>5.9389999999999996E-4</v>
      </c>
      <c r="D277" s="40">
        <v>6.2620000000000004E-4</v>
      </c>
      <c r="E277" s="36">
        <v>4712264.5098999999</v>
      </c>
      <c r="F277" s="36"/>
      <c r="G277" s="37">
        <v>102153.17559999999</v>
      </c>
      <c r="H277" s="37">
        <v>2246769.4302999997</v>
      </c>
      <c r="I277" s="37">
        <v>744466.71580000001</v>
      </c>
      <c r="J277" s="36">
        <v>16155.394236701182</v>
      </c>
      <c r="K277" s="36"/>
      <c r="L277" s="37">
        <v>154162.78029999998</v>
      </c>
      <c r="M277" s="37">
        <v>1609040.2041999998</v>
      </c>
      <c r="N277" s="37">
        <v>0</v>
      </c>
      <c r="O277" s="36">
        <v>104002.69354327499</v>
      </c>
      <c r="P277" s="36"/>
      <c r="Q277" s="37">
        <v>1269907.8628</v>
      </c>
      <c r="R277" s="38">
        <v>-15740.172123932825</v>
      </c>
      <c r="S277" s="38">
        <v>1254167.6906760673</v>
      </c>
    </row>
    <row r="278" spans="1:19">
      <c r="A278" s="34">
        <v>38620</v>
      </c>
      <c r="B278" s="35" t="s">
        <v>251</v>
      </c>
      <c r="C278" s="40">
        <v>4.9620000000000003E-4</v>
      </c>
      <c r="D278" s="40">
        <v>5.3479999999999999E-4</v>
      </c>
      <c r="E278" s="36">
        <v>3937069.6242000004</v>
      </c>
      <c r="F278" s="36"/>
      <c r="G278" s="37">
        <v>85348.3848</v>
      </c>
      <c r="H278" s="37">
        <v>1877162.8074</v>
      </c>
      <c r="I278" s="37">
        <v>621997.61640000006</v>
      </c>
      <c r="J278" s="36">
        <v>61666.435361150128</v>
      </c>
      <c r="K278" s="36"/>
      <c r="L278" s="37">
        <v>128802.10740000001</v>
      </c>
      <c r="M278" s="37">
        <v>1344343.7436000002</v>
      </c>
      <c r="N278" s="37">
        <v>0</v>
      </c>
      <c r="O278" s="36">
        <v>146532.27165000068</v>
      </c>
      <c r="P278" s="36"/>
      <c r="Q278" s="37">
        <v>1061000.6424</v>
      </c>
      <c r="R278" s="38">
        <v>-9763.4571072842227</v>
      </c>
      <c r="S278" s="38">
        <v>1051237.1852927157</v>
      </c>
    </row>
    <row r="279" spans="1:19">
      <c r="A279" s="34">
        <v>38700</v>
      </c>
      <c r="B279" s="35" t="s">
        <v>252</v>
      </c>
      <c r="C279" s="40">
        <v>9.0870000000000002E-4</v>
      </c>
      <c r="D279" s="40">
        <v>9.167E-4</v>
      </c>
      <c r="E279" s="36">
        <v>7210026.5367000001</v>
      </c>
      <c r="F279" s="36"/>
      <c r="G279" s="37">
        <v>156300.03479999999</v>
      </c>
      <c r="H279" s="37">
        <v>3437682.0699</v>
      </c>
      <c r="I279" s="37">
        <v>1139075.4414000001</v>
      </c>
      <c r="J279" s="36">
        <v>133327.85131124384</v>
      </c>
      <c r="K279" s="36"/>
      <c r="L279" s="37">
        <v>235877.61990000002</v>
      </c>
      <c r="M279" s="37">
        <v>2461920.9186</v>
      </c>
      <c r="N279" s="37">
        <v>0</v>
      </c>
      <c r="O279" s="36">
        <v>93181.381049998454</v>
      </c>
      <c r="P279" s="36"/>
      <c r="Q279" s="37">
        <v>1943029.5924</v>
      </c>
      <c r="R279" s="38">
        <v>56683.340182885499</v>
      </c>
      <c r="S279" s="38">
        <v>1999712.9325828855</v>
      </c>
    </row>
    <row r="280" spans="1:19">
      <c r="A280" s="34">
        <v>38701</v>
      </c>
      <c r="B280" s="35" t="s">
        <v>253</v>
      </c>
      <c r="C280" s="40">
        <v>5.2200000000000002E-5</v>
      </c>
      <c r="D280" s="40">
        <v>6.2899999999999997E-5</v>
      </c>
      <c r="E280" s="36">
        <v>414177.82020000002</v>
      </c>
      <c r="F280" s="36"/>
      <c r="G280" s="37">
        <v>8978.6088</v>
      </c>
      <c r="H280" s="37">
        <v>197476.6194</v>
      </c>
      <c r="I280" s="37">
        <v>65433.848400000003</v>
      </c>
      <c r="J280" s="36">
        <v>4620.8795559020091</v>
      </c>
      <c r="K280" s="36"/>
      <c r="L280" s="37">
        <v>13549.919400000001</v>
      </c>
      <c r="M280" s="37">
        <v>141424.31160000002</v>
      </c>
      <c r="N280" s="37">
        <v>0</v>
      </c>
      <c r="O280" s="36">
        <v>52552.813041072004</v>
      </c>
      <c r="P280" s="36"/>
      <c r="Q280" s="37">
        <v>111616.75440000001</v>
      </c>
      <c r="R280" s="38">
        <v>-26611.214086635875</v>
      </c>
      <c r="S280" s="38">
        <v>85005.540313364123</v>
      </c>
    </row>
    <row r="281" spans="1:19">
      <c r="A281" s="34">
        <v>38800</v>
      </c>
      <c r="B281" s="35" t="s">
        <v>254</v>
      </c>
      <c r="C281" s="40">
        <v>1.5397E-3</v>
      </c>
      <c r="D281" s="40">
        <v>1.5732999999999999E-3</v>
      </c>
      <c r="E281" s="36">
        <v>12216658.807699999</v>
      </c>
      <c r="F281" s="36"/>
      <c r="G281" s="37">
        <v>264834.5588</v>
      </c>
      <c r="H281" s="37">
        <v>5824803.6568999998</v>
      </c>
      <c r="I281" s="37">
        <v>1930047.8233999999</v>
      </c>
      <c r="J281" s="36">
        <v>81484.677306459664</v>
      </c>
      <c r="K281" s="36"/>
      <c r="L281" s="37">
        <v>399670.70689999999</v>
      </c>
      <c r="M281" s="37">
        <v>4171475.3366</v>
      </c>
      <c r="N281" s="37">
        <v>0</v>
      </c>
      <c r="O281" s="36">
        <v>197722.5804946128</v>
      </c>
      <c r="P281" s="36"/>
      <c r="Q281" s="37">
        <v>3292266.6044000001</v>
      </c>
      <c r="R281" s="38">
        <v>-27601.383302760274</v>
      </c>
      <c r="S281" s="38">
        <v>3264665.2210972398</v>
      </c>
    </row>
    <row r="282" spans="1:19">
      <c r="A282" s="34">
        <v>38801</v>
      </c>
      <c r="B282" s="35" t="s">
        <v>255</v>
      </c>
      <c r="C282" s="40">
        <v>1.261E-4</v>
      </c>
      <c r="D282" s="40">
        <v>1.1069999999999999E-4</v>
      </c>
      <c r="E282" s="36">
        <v>1000533.0101000001</v>
      </c>
      <c r="F282" s="36"/>
      <c r="G282" s="37">
        <v>21689.704399999999</v>
      </c>
      <c r="H282" s="37">
        <v>477046.0097</v>
      </c>
      <c r="I282" s="37">
        <v>158069.12419999999</v>
      </c>
      <c r="J282" s="36">
        <v>98190.268843071055</v>
      </c>
      <c r="K282" s="36"/>
      <c r="L282" s="37">
        <v>32732.6597</v>
      </c>
      <c r="M282" s="37">
        <v>341639.9558</v>
      </c>
      <c r="N282" s="37">
        <v>0</v>
      </c>
      <c r="O282" s="36">
        <v>20167.792752277634</v>
      </c>
      <c r="P282" s="36"/>
      <c r="Q282" s="37">
        <v>269633.5772</v>
      </c>
      <c r="R282" s="38">
        <v>45289.894983140228</v>
      </c>
      <c r="S282" s="38">
        <v>314923.47218314023</v>
      </c>
    </row>
    <row r="283" spans="1:19">
      <c r="A283" s="34">
        <v>38900</v>
      </c>
      <c r="B283" s="35" t="s">
        <v>256</v>
      </c>
      <c r="C283" s="40">
        <v>3.3700000000000001E-4</v>
      </c>
      <c r="D283" s="40">
        <v>3.5940000000000001E-4</v>
      </c>
      <c r="E283" s="36">
        <v>2673906.6170000001</v>
      </c>
      <c r="F283" s="36"/>
      <c r="G283" s="37">
        <v>57965.347999999998</v>
      </c>
      <c r="H283" s="37">
        <v>1274896.949</v>
      </c>
      <c r="I283" s="37">
        <v>422436.91399999999</v>
      </c>
      <c r="J283" s="36">
        <v>48934.892151076572</v>
      </c>
      <c r="K283" s="36"/>
      <c r="L283" s="37">
        <v>87477.449000000008</v>
      </c>
      <c r="M283" s="37">
        <v>913026.68599999999</v>
      </c>
      <c r="N283" s="37">
        <v>0</v>
      </c>
      <c r="O283" s="36">
        <v>110590.49821574535</v>
      </c>
      <c r="P283" s="36"/>
      <c r="Q283" s="37">
        <v>720590.924</v>
      </c>
      <c r="R283" s="38">
        <v>-34892.994372058434</v>
      </c>
      <c r="S283" s="38">
        <v>685697.92962794157</v>
      </c>
    </row>
    <row r="284" spans="1:19">
      <c r="A284" s="34">
        <v>39000</v>
      </c>
      <c r="B284" s="35" t="s">
        <v>257</v>
      </c>
      <c r="C284" s="40">
        <v>1.5960100000000001E-2</v>
      </c>
      <c r="D284" s="40">
        <v>1.5830199999999999E-2</v>
      </c>
      <c r="E284" s="36">
        <v>126634471.80410001</v>
      </c>
      <c r="F284" s="36"/>
      <c r="G284" s="37">
        <v>2745201.0404000003</v>
      </c>
      <c r="H284" s="37">
        <v>60378287.227700002</v>
      </c>
      <c r="I284" s="37">
        <v>20006336.472200003</v>
      </c>
      <c r="J284" s="36">
        <v>397060.39728329447</v>
      </c>
      <c r="K284" s="36"/>
      <c r="L284" s="37">
        <v>4142874.8777000005</v>
      </c>
      <c r="M284" s="37">
        <v>43240347.807800002</v>
      </c>
      <c r="N284" s="37">
        <v>0</v>
      </c>
      <c r="O284" s="36">
        <v>2008727.880703907</v>
      </c>
      <c r="P284" s="36"/>
      <c r="Q284" s="37">
        <v>34126715.745200001</v>
      </c>
      <c r="R284" s="38">
        <v>-845475.10364677198</v>
      </c>
      <c r="S284" s="38">
        <v>33281240.641553231</v>
      </c>
    </row>
    <row r="285" spans="1:19">
      <c r="A285" s="34">
        <v>39100</v>
      </c>
      <c r="B285" s="35" t="s">
        <v>258</v>
      </c>
      <c r="C285" s="40">
        <v>2.3486000000000002E-3</v>
      </c>
      <c r="D285" s="40">
        <v>2.4624E-3</v>
      </c>
      <c r="E285" s="36">
        <v>18634828.132600002</v>
      </c>
      <c r="F285" s="36"/>
      <c r="G285" s="37">
        <v>403968.5944</v>
      </c>
      <c r="H285" s="37">
        <v>8884934.6422000006</v>
      </c>
      <c r="I285" s="37">
        <v>2944021.7692</v>
      </c>
      <c r="J285" s="36">
        <v>0</v>
      </c>
      <c r="K285" s="36"/>
      <c r="L285" s="37">
        <v>609642.54220000003</v>
      </c>
      <c r="M285" s="37">
        <v>6363010.3108000001</v>
      </c>
      <c r="N285" s="37">
        <v>0</v>
      </c>
      <c r="O285" s="36">
        <v>369824.47446436301</v>
      </c>
      <c r="P285" s="36"/>
      <c r="Q285" s="37">
        <v>5021898.6472000005</v>
      </c>
      <c r="R285" s="38">
        <v>-175449.47549766162</v>
      </c>
      <c r="S285" s="38">
        <v>4846449.1717023384</v>
      </c>
    </row>
    <row r="286" spans="1:19">
      <c r="A286" s="34">
        <v>39101</v>
      </c>
      <c r="B286" s="35" t="s">
        <v>259</v>
      </c>
      <c r="C286" s="40">
        <v>1.9579999999999999E-4</v>
      </c>
      <c r="D286" s="40">
        <v>1.7560000000000001E-4</v>
      </c>
      <c r="E286" s="36">
        <v>1553563.5477999998</v>
      </c>
      <c r="F286" s="36"/>
      <c r="G286" s="37">
        <v>33678.383199999997</v>
      </c>
      <c r="H286" s="37">
        <v>740726.47659999994</v>
      </c>
      <c r="I286" s="37">
        <v>245439.60759999999</v>
      </c>
      <c r="J286" s="36">
        <v>76557.905250000083</v>
      </c>
      <c r="K286" s="36"/>
      <c r="L286" s="37">
        <v>50825.176599999999</v>
      </c>
      <c r="M286" s="37">
        <v>530476.6324</v>
      </c>
      <c r="N286" s="37">
        <v>0</v>
      </c>
      <c r="O286" s="36">
        <v>15839.523515513303</v>
      </c>
      <c r="P286" s="36"/>
      <c r="Q286" s="37">
        <v>418669.74159999995</v>
      </c>
      <c r="R286" s="38">
        <v>14666.914954232692</v>
      </c>
      <c r="S286" s="38">
        <v>433336.65655423264</v>
      </c>
    </row>
    <row r="287" spans="1:19">
      <c r="A287" s="34">
        <v>39105</v>
      </c>
      <c r="B287" s="35" t="s">
        <v>260</v>
      </c>
      <c r="C287" s="40">
        <v>9.7019999999999995E-4</v>
      </c>
      <c r="D287" s="40">
        <v>1.0095E-3</v>
      </c>
      <c r="E287" s="36">
        <v>7697994.6581999995</v>
      </c>
      <c r="F287" s="36"/>
      <c r="G287" s="37">
        <v>166878.28079999998</v>
      </c>
      <c r="H287" s="37">
        <v>3670341.3054</v>
      </c>
      <c r="I287" s="37">
        <v>1216167.0444</v>
      </c>
      <c r="J287" s="36">
        <v>47076.864005770389</v>
      </c>
      <c r="K287" s="36"/>
      <c r="L287" s="37">
        <v>251841.6054</v>
      </c>
      <c r="M287" s="37">
        <v>2628541.5156</v>
      </c>
      <c r="N287" s="37">
        <v>0</v>
      </c>
      <c r="O287" s="36">
        <v>190491.72382967779</v>
      </c>
      <c r="P287" s="36"/>
      <c r="Q287" s="37">
        <v>2074532.0903999999</v>
      </c>
      <c r="R287" s="38">
        <v>-24204.301808610995</v>
      </c>
      <c r="S287" s="38">
        <v>2050327.7885913888</v>
      </c>
    </row>
    <row r="288" spans="1:19">
      <c r="A288" s="34">
        <v>39200</v>
      </c>
      <c r="B288" s="35" t="s">
        <v>261</v>
      </c>
      <c r="C288" s="40">
        <v>6.5650399999999998E-2</v>
      </c>
      <c r="D288" s="40">
        <v>6.4350400000000002E-2</v>
      </c>
      <c r="E288" s="36">
        <v>520899225.42640001</v>
      </c>
      <c r="F288" s="36"/>
      <c r="G288" s="37">
        <v>11292131.4016</v>
      </c>
      <c r="H288" s="37">
        <v>248360518.28079998</v>
      </c>
      <c r="I288" s="37">
        <v>82294220.708800003</v>
      </c>
      <c r="J288" s="36">
        <v>6065557.1304497579</v>
      </c>
      <c r="K288" s="36"/>
      <c r="L288" s="37">
        <v>17041333.880799998</v>
      </c>
      <c r="M288" s="37">
        <v>177865184.41119999</v>
      </c>
      <c r="N288" s="37">
        <v>0</v>
      </c>
      <c r="O288" s="36">
        <v>411889.86810002849</v>
      </c>
      <c r="P288" s="36"/>
      <c r="Q288" s="37">
        <v>140377099.10080001</v>
      </c>
      <c r="R288" s="38">
        <v>2848192.2907696916</v>
      </c>
      <c r="S288" s="38">
        <v>143225291.3915697</v>
      </c>
    </row>
    <row r="289" spans="1:19">
      <c r="A289" s="34">
        <v>39201</v>
      </c>
      <c r="B289" s="35" t="s">
        <v>262</v>
      </c>
      <c r="C289" s="40">
        <v>1.94E-4</v>
      </c>
      <c r="D289" s="40">
        <v>1.94E-4</v>
      </c>
      <c r="E289" s="36">
        <v>1539281.554</v>
      </c>
      <c r="F289" s="36"/>
      <c r="G289" s="37">
        <v>33368.775999999998</v>
      </c>
      <c r="H289" s="37">
        <v>733916.93799999997</v>
      </c>
      <c r="I289" s="37">
        <v>243183.26800000001</v>
      </c>
      <c r="J289" s="36">
        <v>28510.981784815562</v>
      </c>
      <c r="K289" s="36"/>
      <c r="L289" s="37">
        <v>50357.938000000002</v>
      </c>
      <c r="M289" s="37">
        <v>525599.93200000003</v>
      </c>
      <c r="N289" s="37">
        <v>0</v>
      </c>
      <c r="O289" s="36">
        <v>71542.858008717041</v>
      </c>
      <c r="P289" s="36"/>
      <c r="Q289" s="37">
        <v>414820.88799999998</v>
      </c>
      <c r="R289" s="38">
        <v>-11463.082651354453</v>
      </c>
      <c r="S289" s="38">
        <v>403357.80534864555</v>
      </c>
    </row>
    <row r="290" spans="1:19">
      <c r="A290" s="34">
        <v>39204</v>
      </c>
      <c r="B290" s="35" t="s">
        <v>263</v>
      </c>
      <c r="C290" s="40">
        <v>1.8000000000000001E-4</v>
      </c>
      <c r="D290" s="40">
        <v>1.3359999999999999E-4</v>
      </c>
      <c r="E290" s="36">
        <v>1428199.3800000001</v>
      </c>
      <c r="F290" s="36"/>
      <c r="G290" s="37">
        <v>30960.720000000001</v>
      </c>
      <c r="H290" s="37">
        <v>680953.86</v>
      </c>
      <c r="I290" s="37">
        <v>225633.96000000002</v>
      </c>
      <c r="J290" s="36">
        <v>264274.6408121509</v>
      </c>
      <c r="K290" s="36"/>
      <c r="L290" s="37">
        <v>46723.86</v>
      </c>
      <c r="M290" s="37">
        <v>487670.04000000004</v>
      </c>
      <c r="N290" s="37">
        <v>0</v>
      </c>
      <c r="O290" s="36">
        <v>0</v>
      </c>
      <c r="P290" s="36"/>
      <c r="Q290" s="37">
        <v>384885.36000000004</v>
      </c>
      <c r="R290" s="38">
        <v>128504.8857353124</v>
      </c>
      <c r="S290" s="38">
        <v>513390.24573531246</v>
      </c>
    </row>
    <row r="291" spans="1:19">
      <c r="A291" s="34">
        <v>39205</v>
      </c>
      <c r="B291" s="35" t="s">
        <v>264</v>
      </c>
      <c r="C291" s="40">
        <v>5.4140000000000004E-3</v>
      </c>
      <c r="D291" s="40">
        <v>5.0689000000000003E-3</v>
      </c>
      <c r="E291" s="36">
        <v>42957063.574000001</v>
      </c>
      <c r="F291" s="36"/>
      <c r="G291" s="37">
        <v>931229.65600000008</v>
      </c>
      <c r="H291" s="37">
        <v>20481578.878000002</v>
      </c>
      <c r="I291" s="37">
        <v>6786568.1080000009</v>
      </c>
      <c r="J291" s="36">
        <v>3014951.3878891435</v>
      </c>
      <c r="K291" s="36"/>
      <c r="L291" s="37">
        <v>1405349.878</v>
      </c>
      <c r="M291" s="37">
        <v>14668031.092</v>
      </c>
      <c r="N291" s="37">
        <v>0</v>
      </c>
      <c r="O291" s="36">
        <v>0</v>
      </c>
      <c r="P291" s="36"/>
      <c r="Q291" s="37">
        <v>11576496.328000002</v>
      </c>
      <c r="R291" s="38">
        <v>1600573.3863919599</v>
      </c>
      <c r="S291" s="38">
        <v>13177069.714391962</v>
      </c>
    </row>
    <row r="292" spans="1:19">
      <c r="A292" s="34">
        <v>39208</v>
      </c>
      <c r="B292" s="35" t="s">
        <v>290</v>
      </c>
      <c r="C292" s="40">
        <v>3.835E-4</v>
      </c>
      <c r="D292" s="40">
        <v>4.0460000000000002E-4</v>
      </c>
      <c r="E292" s="36">
        <v>3042858.1234999998</v>
      </c>
      <c r="F292" s="36"/>
      <c r="G292" s="37">
        <v>65963.534</v>
      </c>
      <c r="H292" s="37">
        <v>1450810.0294999999</v>
      </c>
      <c r="I292" s="37">
        <v>480725.68699999998</v>
      </c>
      <c r="J292" s="36">
        <v>0</v>
      </c>
      <c r="K292" s="36"/>
      <c r="L292" s="37">
        <v>99547.779500000004</v>
      </c>
      <c r="M292" s="37">
        <v>1039008.113</v>
      </c>
      <c r="N292" s="37">
        <v>0</v>
      </c>
      <c r="O292" s="36">
        <v>225041.97057413351</v>
      </c>
      <c r="P292" s="36"/>
      <c r="Q292" s="37">
        <v>820019.64199999999</v>
      </c>
      <c r="R292" s="38">
        <v>-115122.32057789549</v>
      </c>
      <c r="S292" s="38">
        <v>704897.32142210449</v>
      </c>
    </row>
    <row r="293" spans="1:19">
      <c r="A293" s="34">
        <v>39209</v>
      </c>
      <c r="B293" s="35" t="s">
        <v>265</v>
      </c>
      <c r="C293" s="40">
        <v>2.1379999999999999E-4</v>
      </c>
      <c r="D293" s="40">
        <v>2.0369999999999999E-4</v>
      </c>
      <c r="E293" s="36">
        <v>1696383.4857999999</v>
      </c>
      <c r="F293" s="36"/>
      <c r="G293" s="37">
        <v>36774.455199999997</v>
      </c>
      <c r="H293" s="37">
        <v>808821.86259999999</v>
      </c>
      <c r="I293" s="37">
        <v>268003.0036</v>
      </c>
      <c r="J293" s="36">
        <v>54013.277751282891</v>
      </c>
      <c r="K293" s="36"/>
      <c r="L293" s="37">
        <v>55497.562599999997</v>
      </c>
      <c r="M293" s="37">
        <v>579243.63639999996</v>
      </c>
      <c r="N293" s="37">
        <v>0</v>
      </c>
      <c r="O293" s="36">
        <v>25607.352339462574</v>
      </c>
      <c r="P293" s="36"/>
      <c r="Q293" s="37">
        <v>457158.27759999997</v>
      </c>
      <c r="R293" s="38">
        <v>4272.0022298460026</v>
      </c>
      <c r="S293" s="38">
        <v>461430.279829846</v>
      </c>
    </row>
    <row r="294" spans="1:19">
      <c r="A294" s="34">
        <v>39300</v>
      </c>
      <c r="B294" s="35" t="s">
        <v>266</v>
      </c>
      <c r="C294" s="40">
        <v>8.6319999999999995E-4</v>
      </c>
      <c r="D294" s="40">
        <v>9.5830000000000004E-4</v>
      </c>
      <c r="E294" s="36">
        <v>6849009.4711999996</v>
      </c>
      <c r="F294" s="36"/>
      <c r="G294" s="37">
        <v>148473.85279999999</v>
      </c>
      <c r="H294" s="37">
        <v>3265552.0663999999</v>
      </c>
      <c r="I294" s="37">
        <v>1082040.1904</v>
      </c>
      <c r="J294" s="36">
        <v>56439.656289178522</v>
      </c>
      <c r="K294" s="36"/>
      <c r="L294" s="37">
        <v>224066.8664</v>
      </c>
      <c r="M294" s="37">
        <v>2338648.7695999998</v>
      </c>
      <c r="N294" s="37">
        <v>0</v>
      </c>
      <c r="O294" s="36">
        <v>332866.03776796587</v>
      </c>
      <c r="P294" s="36"/>
      <c r="Q294" s="37">
        <v>1845739.1264</v>
      </c>
      <c r="R294" s="38">
        <v>-93447.545727867575</v>
      </c>
      <c r="S294" s="38">
        <v>1752291.5806721323</v>
      </c>
    </row>
    <row r="295" spans="1:19">
      <c r="A295" s="34">
        <v>39301</v>
      </c>
      <c r="B295" s="35" t="s">
        <v>267</v>
      </c>
      <c r="C295" s="40">
        <v>6.0099999999999997E-5</v>
      </c>
      <c r="D295" s="40">
        <v>5.2299999999999997E-5</v>
      </c>
      <c r="E295" s="36">
        <v>476859.90409999999</v>
      </c>
      <c r="F295" s="36"/>
      <c r="G295" s="37">
        <v>10337.440399999999</v>
      </c>
      <c r="H295" s="37">
        <v>227362.9277</v>
      </c>
      <c r="I295" s="37">
        <v>75336.672200000001</v>
      </c>
      <c r="J295" s="36">
        <v>39535.87587398546</v>
      </c>
      <c r="K295" s="36"/>
      <c r="L295" s="37">
        <v>15600.5777</v>
      </c>
      <c r="M295" s="37">
        <v>162827.6078</v>
      </c>
      <c r="N295" s="37">
        <v>0</v>
      </c>
      <c r="O295" s="36">
        <v>43991.383990646835</v>
      </c>
      <c r="P295" s="36"/>
      <c r="Q295" s="37">
        <v>128508.94519999999</v>
      </c>
      <c r="R295" s="38">
        <v>5647.0024523082138</v>
      </c>
      <c r="S295" s="38">
        <v>134155.94765230821</v>
      </c>
    </row>
    <row r="296" spans="1:19">
      <c r="A296" s="34">
        <v>39400</v>
      </c>
      <c r="B296" s="35" t="s">
        <v>268</v>
      </c>
      <c r="C296" s="40">
        <v>6.1859999999999997E-4</v>
      </c>
      <c r="D296" s="40">
        <v>6.5919999999999998E-4</v>
      </c>
      <c r="E296" s="36">
        <v>4908245.2025999995</v>
      </c>
      <c r="F296" s="36"/>
      <c r="G296" s="37">
        <v>106401.67439999999</v>
      </c>
      <c r="H296" s="37">
        <v>2340211.4321999997</v>
      </c>
      <c r="I296" s="37">
        <v>775428.70919999992</v>
      </c>
      <c r="J296" s="36">
        <v>67162.815880299939</v>
      </c>
      <c r="K296" s="36"/>
      <c r="L296" s="37">
        <v>160574.3322</v>
      </c>
      <c r="M296" s="37">
        <v>1675959.3707999999</v>
      </c>
      <c r="N296" s="37">
        <v>0</v>
      </c>
      <c r="O296" s="36">
        <v>148112.36141875788</v>
      </c>
      <c r="P296" s="36"/>
      <c r="Q296" s="37">
        <v>1322722.6871999998</v>
      </c>
      <c r="R296" s="38">
        <v>23785.642256173131</v>
      </c>
      <c r="S296" s="38">
        <v>1346508.3294561729</v>
      </c>
    </row>
    <row r="297" spans="1:19">
      <c r="A297" s="34">
        <v>39401</v>
      </c>
      <c r="B297" s="35" t="s">
        <v>269</v>
      </c>
      <c r="C297" s="40">
        <v>3.213E-4</v>
      </c>
      <c r="D297" s="40">
        <v>2.22E-4</v>
      </c>
      <c r="E297" s="36">
        <v>2549335.8933000001</v>
      </c>
      <c r="F297" s="36"/>
      <c r="G297" s="37">
        <v>55264.885199999997</v>
      </c>
      <c r="H297" s="37">
        <v>1215502.6401</v>
      </c>
      <c r="I297" s="37">
        <v>402756.61859999999</v>
      </c>
      <c r="J297" s="36">
        <v>510097.70640101819</v>
      </c>
      <c r="K297" s="36"/>
      <c r="L297" s="37">
        <v>83402.090100000001</v>
      </c>
      <c r="M297" s="37">
        <v>870491.02139999997</v>
      </c>
      <c r="N297" s="37">
        <v>0</v>
      </c>
      <c r="O297" s="36">
        <v>0</v>
      </c>
      <c r="P297" s="36"/>
      <c r="Q297" s="37">
        <v>687020.3676</v>
      </c>
      <c r="R297" s="38">
        <v>227395.03179623862</v>
      </c>
      <c r="S297" s="38">
        <v>914415.39939623862</v>
      </c>
    </row>
    <row r="298" spans="1:19">
      <c r="A298" s="34">
        <v>39500</v>
      </c>
      <c r="B298" s="35" t="s">
        <v>270</v>
      </c>
      <c r="C298" s="40">
        <v>1.9737000000000001E-3</v>
      </c>
      <c r="D298" s="40">
        <v>1.9851000000000001E-3</v>
      </c>
      <c r="E298" s="36">
        <v>15660206.2017</v>
      </c>
      <c r="F298" s="36"/>
      <c r="G298" s="37">
        <v>339484.29480000003</v>
      </c>
      <c r="H298" s="37">
        <v>7466659.0749000004</v>
      </c>
      <c r="I298" s="37">
        <v>2474076.3714000001</v>
      </c>
      <c r="J298" s="36">
        <v>37701.534022875159</v>
      </c>
      <c r="K298" s="36"/>
      <c r="L298" s="37">
        <v>512327.12490000005</v>
      </c>
      <c r="M298" s="37">
        <v>5347301.9886000007</v>
      </c>
      <c r="N298" s="37">
        <v>0</v>
      </c>
      <c r="O298" s="36">
        <v>141934.55252104142</v>
      </c>
      <c r="P298" s="36"/>
      <c r="Q298" s="37">
        <v>4220267.9724000003</v>
      </c>
      <c r="R298" s="38">
        <v>-26315.391162181288</v>
      </c>
      <c r="S298" s="38">
        <v>4193952.581237819</v>
      </c>
    </row>
    <row r="299" spans="1:19">
      <c r="A299" s="34">
        <v>39501</v>
      </c>
      <c r="B299" s="35" t="s">
        <v>271</v>
      </c>
      <c r="C299" s="40">
        <v>6.7600000000000003E-5</v>
      </c>
      <c r="D299" s="40">
        <v>6.41E-5</v>
      </c>
      <c r="E299" s="36">
        <v>536368.21160000004</v>
      </c>
      <c r="F299" s="36"/>
      <c r="G299" s="37">
        <v>11627.4704</v>
      </c>
      <c r="H299" s="37">
        <v>255736.00520000001</v>
      </c>
      <c r="I299" s="37">
        <v>84738.087200000009</v>
      </c>
      <c r="J299" s="36">
        <v>7622.0663579835718</v>
      </c>
      <c r="K299" s="36"/>
      <c r="L299" s="37">
        <v>17547.405200000001</v>
      </c>
      <c r="M299" s="37">
        <v>183147.19280000002</v>
      </c>
      <c r="N299" s="37">
        <v>0</v>
      </c>
      <c r="O299" s="36">
        <v>20116.638783763869</v>
      </c>
      <c r="P299" s="36"/>
      <c r="Q299" s="37">
        <v>144545.8352</v>
      </c>
      <c r="R299" s="38">
        <v>-5224.5452942168431</v>
      </c>
      <c r="S299" s="38">
        <v>139321.28990578317</v>
      </c>
    </row>
    <row r="300" spans="1:19">
      <c r="A300" s="34">
        <v>39600</v>
      </c>
      <c r="B300" s="35" t="s">
        <v>272</v>
      </c>
      <c r="C300" s="40">
        <v>6.5113000000000002E-3</v>
      </c>
      <c r="D300" s="40">
        <v>6.5063999999999999E-3</v>
      </c>
      <c r="E300" s="36">
        <v>51663525.683300003</v>
      </c>
      <c r="F300" s="36"/>
      <c r="G300" s="37">
        <v>1119969.6452000001</v>
      </c>
      <c r="H300" s="37">
        <v>24632749.270100001</v>
      </c>
      <c r="I300" s="37">
        <v>8162057.7986000003</v>
      </c>
      <c r="J300" s="36">
        <v>104259.684017455</v>
      </c>
      <c r="K300" s="36"/>
      <c r="L300" s="37">
        <v>1690183.7201</v>
      </c>
      <c r="M300" s="37">
        <v>17640921.841400001</v>
      </c>
      <c r="N300" s="37">
        <v>0</v>
      </c>
      <c r="O300" s="36">
        <v>275141.06029103062</v>
      </c>
      <c r="P300" s="36"/>
      <c r="Q300" s="37">
        <v>13922800.2476</v>
      </c>
      <c r="R300" s="38">
        <v>-296819.10870582657</v>
      </c>
      <c r="S300" s="38">
        <v>13625981.138894174</v>
      </c>
    </row>
    <row r="301" spans="1:19">
      <c r="A301" s="34">
        <v>39605</v>
      </c>
      <c r="B301" s="35" t="s">
        <v>273</v>
      </c>
      <c r="C301" s="40">
        <v>9.6020000000000003E-4</v>
      </c>
      <c r="D301" s="40">
        <v>9.4019999999999998E-4</v>
      </c>
      <c r="E301" s="36">
        <v>7618650.2482000003</v>
      </c>
      <c r="F301" s="36"/>
      <c r="G301" s="37">
        <v>165158.2408</v>
      </c>
      <c r="H301" s="37">
        <v>3632510.5353999999</v>
      </c>
      <c r="I301" s="37">
        <v>1203631.8244</v>
      </c>
      <c r="J301" s="36">
        <v>173424.93668243027</v>
      </c>
      <c r="K301" s="36"/>
      <c r="L301" s="37">
        <v>249245.83540000001</v>
      </c>
      <c r="M301" s="37">
        <v>2601448.7356000002</v>
      </c>
      <c r="N301" s="37">
        <v>0</v>
      </c>
      <c r="O301" s="36">
        <v>8892.0028423163822</v>
      </c>
      <c r="P301" s="36"/>
      <c r="Q301" s="37">
        <v>2053149.5704000001</v>
      </c>
      <c r="R301" s="38">
        <v>101529.93916703349</v>
      </c>
      <c r="S301" s="38">
        <v>2154679.5095670335</v>
      </c>
    </row>
    <row r="302" spans="1:19">
      <c r="A302" s="34">
        <v>39700</v>
      </c>
      <c r="B302" s="35" t="s">
        <v>274</v>
      </c>
      <c r="C302" s="40">
        <v>3.7607000000000001E-3</v>
      </c>
      <c r="D302" s="40">
        <v>3.8947000000000001E-3</v>
      </c>
      <c r="E302" s="36">
        <v>29839052.2687</v>
      </c>
      <c r="F302" s="36"/>
      <c r="G302" s="37">
        <v>646855.44279999996</v>
      </c>
      <c r="H302" s="37">
        <v>14227017.673900001</v>
      </c>
      <c r="I302" s="37">
        <v>4714120.1853999998</v>
      </c>
      <c r="J302" s="36">
        <v>165658.72435835114</v>
      </c>
      <c r="K302" s="36"/>
      <c r="L302" s="37">
        <v>976191.22389999998</v>
      </c>
      <c r="M302" s="37">
        <v>10188781.774600001</v>
      </c>
      <c r="N302" s="37">
        <v>0</v>
      </c>
      <c r="O302" s="36">
        <v>1026492.1388642974</v>
      </c>
      <c r="P302" s="36"/>
      <c r="Q302" s="37">
        <v>8041324.2964000003</v>
      </c>
      <c r="R302" s="38">
        <v>-329498.25730949687</v>
      </c>
      <c r="S302" s="38">
        <v>7711826.039090503</v>
      </c>
    </row>
    <row r="303" spans="1:19">
      <c r="A303" s="34">
        <v>39703</v>
      </c>
      <c r="B303" s="35" t="s">
        <v>275</v>
      </c>
      <c r="C303" s="40">
        <v>1.5559999999999999E-4</v>
      </c>
      <c r="D303" s="40">
        <v>1.199E-4</v>
      </c>
      <c r="E303" s="36">
        <v>1234599.0196</v>
      </c>
      <c r="F303" s="36"/>
      <c r="G303" s="37">
        <v>26763.822399999997</v>
      </c>
      <c r="H303" s="37">
        <v>588646.78119999997</v>
      </c>
      <c r="I303" s="37">
        <v>195048.0232</v>
      </c>
      <c r="J303" s="36">
        <v>262738.02212119789</v>
      </c>
      <c r="K303" s="36"/>
      <c r="L303" s="37">
        <v>40390.181199999999</v>
      </c>
      <c r="M303" s="37">
        <v>421563.65679999994</v>
      </c>
      <c r="N303" s="37">
        <v>0</v>
      </c>
      <c r="O303" s="36">
        <v>0</v>
      </c>
      <c r="P303" s="36"/>
      <c r="Q303" s="37">
        <v>332712.01119999995</v>
      </c>
      <c r="R303" s="38">
        <v>161253.41278333956</v>
      </c>
      <c r="S303" s="38">
        <v>493965.42398333951</v>
      </c>
    </row>
    <row r="304" spans="1:19">
      <c r="A304" s="34">
        <v>39705</v>
      </c>
      <c r="B304" s="35" t="s">
        <v>276</v>
      </c>
      <c r="C304" s="40">
        <v>9.0359999999999995E-4</v>
      </c>
      <c r="D304" s="40">
        <v>9.0930000000000004E-4</v>
      </c>
      <c r="E304" s="36">
        <v>7169560.8876</v>
      </c>
      <c r="F304" s="36"/>
      <c r="G304" s="37">
        <v>155422.8144</v>
      </c>
      <c r="H304" s="37">
        <v>3418388.3772</v>
      </c>
      <c r="I304" s="37">
        <v>1132682.4791999999</v>
      </c>
      <c r="J304" s="36">
        <v>148579.01761330091</v>
      </c>
      <c r="K304" s="36"/>
      <c r="L304" s="37">
        <v>234553.77719999998</v>
      </c>
      <c r="M304" s="37">
        <v>2448103.6007999997</v>
      </c>
      <c r="N304" s="37">
        <v>0</v>
      </c>
      <c r="O304" s="36">
        <v>0</v>
      </c>
      <c r="P304" s="36"/>
      <c r="Q304" s="37">
        <v>1932124.5071999999</v>
      </c>
      <c r="R304" s="38">
        <v>111072.85097087547</v>
      </c>
      <c r="S304" s="38">
        <v>2043197.3581708753</v>
      </c>
    </row>
    <row r="305" spans="1:19">
      <c r="A305" s="34">
        <v>39800</v>
      </c>
      <c r="B305" s="35" t="s">
        <v>277</v>
      </c>
      <c r="C305" s="40">
        <v>4.2407E-3</v>
      </c>
      <c r="D305" s="40">
        <v>4.3068999999999998E-3</v>
      </c>
      <c r="E305" s="36">
        <v>33647583.948700003</v>
      </c>
      <c r="F305" s="36"/>
      <c r="G305" s="37">
        <v>729417.3628</v>
      </c>
      <c r="H305" s="37">
        <v>16042894.6339</v>
      </c>
      <c r="I305" s="37">
        <v>5315810.7454000004</v>
      </c>
      <c r="J305" s="36">
        <v>0</v>
      </c>
      <c r="K305" s="36"/>
      <c r="L305" s="37">
        <v>1100788.1839000001</v>
      </c>
      <c r="M305" s="37">
        <v>11489235.214600001</v>
      </c>
      <c r="N305" s="37">
        <v>0</v>
      </c>
      <c r="O305" s="36">
        <v>753191.57249522058</v>
      </c>
      <c r="P305" s="36"/>
      <c r="Q305" s="37">
        <v>9067685.2564000003</v>
      </c>
      <c r="R305" s="38">
        <v>-464619.2100037401</v>
      </c>
      <c r="S305" s="38">
        <v>8603066.0463962611</v>
      </c>
    </row>
    <row r="306" spans="1:19">
      <c r="A306" s="34">
        <v>39805</v>
      </c>
      <c r="B306" s="35" t="s">
        <v>278</v>
      </c>
      <c r="C306" s="40">
        <v>5.0589999999999999E-4</v>
      </c>
      <c r="D306" s="40">
        <v>4.8710000000000002E-4</v>
      </c>
      <c r="E306" s="36">
        <v>4014033.7018999998</v>
      </c>
      <c r="F306" s="36"/>
      <c r="G306" s="37">
        <v>87016.823600000003</v>
      </c>
      <c r="H306" s="37">
        <v>1913858.6543000001</v>
      </c>
      <c r="I306" s="37">
        <v>634156.77980000002</v>
      </c>
      <c r="J306" s="36">
        <v>138940.31361758421</v>
      </c>
      <c r="K306" s="36"/>
      <c r="L306" s="37">
        <v>131320.0043</v>
      </c>
      <c r="M306" s="37">
        <v>1370623.7401999999</v>
      </c>
      <c r="N306" s="37">
        <v>0</v>
      </c>
      <c r="O306" s="36">
        <v>15721.848953033881</v>
      </c>
      <c r="P306" s="36"/>
      <c r="Q306" s="37">
        <v>1081741.6868</v>
      </c>
      <c r="R306" s="38">
        <v>32303.522285932537</v>
      </c>
      <c r="S306" s="38">
        <v>1114045.2090859325</v>
      </c>
    </row>
    <row r="307" spans="1:19">
      <c r="A307" s="34">
        <v>39900</v>
      </c>
      <c r="B307" s="35" t="s">
        <v>279</v>
      </c>
      <c r="C307" s="40">
        <v>2.1381E-3</v>
      </c>
      <c r="D307" s="40">
        <v>2.1467000000000001E-3</v>
      </c>
      <c r="E307" s="36">
        <v>16964628.302099999</v>
      </c>
      <c r="F307" s="36"/>
      <c r="G307" s="37">
        <v>367761.7524</v>
      </c>
      <c r="H307" s="37">
        <v>8088596.9336999999</v>
      </c>
      <c r="I307" s="37">
        <v>2680155.3881999999</v>
      </c>
      <c r="J307" s="36">
        <v>62913.294847722478</v>
      </c>
      <c r="K307" s="36"/>
      <c r="L307" s="37">
        <v>555001.58369999996</v>
      </c>
      <c r="M307" s="37">
        <v>5792707.2917999998</v>
      </c>
      <c r="N307" s="37">
        <v>0</v>
      </c>
      <c r="O307" s="36">
        <v>167206.89581482846</v>
      </c>
      <c r="P307" s="36"/>
      <c r="Q307" s="37">
        <v>4571796.6012000004</v>
      </c>
      <c r="R307" s="38">
        <v>-110418.69148844788</v>
      </c>
      <c r="S307" s="38">
        <v>4461377.9097115528</v>
      </c>
    </row>
    <row r="308" spans="1:19">
      <c r="A308" s="34">
        <v>51000</v>
      </c>
      <c r="B308" s="35" t="s">
        <v>368</v>
      </c>
      <c r="C308" s="40">
        <v>3.04433E-2</v>
      </c>
      <c r="D308" s="40">
        <v>3.3725400000000003E-2</v>
      </c>
      <c r="E308" s="36">
        <v>241550567.69529998</v>
      </c>
      <c r="F308" s="36"/>
      <c r="G308" s="37">
        <v>5236369.3732000003</v>
      </c>
      <c r="H308" s="37">
        <v>115169348.0341</v>
      </c>
      <c r="I308" s="37">
        <v>38161346.302599996</v>
      </c>
      <c r="J308" s="36">
        <v>1019124.2729943651</v>
      </c>
      <c r="K308" s="36"/>
      <c r="L308" s="37">
        <v>7902380.4841</v>
      </c>
      <c r="M308" s="37">
        <v>82479362.937399998</v>
      </c>
      <c r="N308" s="37">
        <v>0</v>
      </c>
      <c r="O308" s="36">
        <v>8708097.3831201047</v>
      </c>
      <c r="P308" s="36"/>
      <c r="Q308" s="37">
        <v>65095447.111599997</v>
      </c>
      <c r="R308" s="38">
        <v>-1903220.9492875959</v>
      </c>
      <c r="S308" s="38">
        <v>63192226.162312403</v>
      </c>
    </row>
    <row r="309" spans="1:19">
      <c r="A309" s="34">
        <v>51000.2</v>
      </c>
      <c r="B309" s="35" t="s">
        <v>369</v>
      </c>
      <c r="C309" s="40">
        <v>1.95E-5</v>
      </c>
      <c r="D309" s="40">
        <v>2.34E-5</v>
      </c>
      <c r="E309" s="36">
        <v>154721.59950000001</v>
      </c>
      <c r="F309" s="36"/>
      <c r="G309" s="37">
        <v>3354.078</v>
      </c>
      <c r="H309" s="37">
        <v>73770.001499999998</v>
      </c>
      <c r="I309" s="37">
        <v>24443.679</v>
      </c>
      <c r="J309" s="36">
        <v>1148.3678839545264</v>
      </c>
      <c r="K309" s="36"/>
      <c r="L309" s="37">
        <v>5061.7515000000003</v>
      </c>
      <c r="M309" s="37">
        <v>52830.921000000002</v>
      </c>
      <c r="N309" s="37">
        <v>0</v>
      </c>
      <c r="O309" s="36">
        <v>36235.74611387105</v>
      </c>
      <c r="P309" s="36"/>
      <c r="Q309" s="37">
        <v>41695.913999999997</v>
      </c>
      <c r="R309" s="38">
        <v>-13152.443562819562</v>
      </c>
      <c r="S309" s="38">
        <v>28543.470437180433</v>
      </c>
    </row>
    <row r="310" spans="1:19">
      <c r="A310" s="34">
        <v>51000.3</v>
      </c>
      <c r="B310" s="35" t="s">
        <v>370</v>
      </c>
      <c r="C310" s="40">
        <v>7.3510000000000003E-4</v>
      </c>
      <c r="D310" s="40">
        <v>7.8580000000000002E-4</v>
      </c>
      <c r="E310" s="36">
        <v>5832607.5791000007</v>
      </c>
      <c r="F310" s="36"/>
      <c r="G310" s="37">
        <v>126440.1404</v>
      </c>
      <c r="H310" s="37">
        <v>2780939.9027</v>
      </c>
      <c r="I310" s="37">
        <v>921464.02220000001</v>
      </c>
      <c r="J310" s="36">
        <v>23698.135808457249</v>
      </c>
      <c r="K310" s="36"/>
      <c r="L310" s="37">
        <v>190815.0527</v>
      </c>
      <c r="M310" s="37">
        <v>1991590.2578</v>
      </c>
      <c r="N310" s="37">
        <v>0</v>
      </c>
      <c r="O310" s="36">
        <v>64486.654889448706</v>
      </c>
      <c r="P310" s="36"/>
      <c r="Q310" s="37">
        <v>1571829.0452000001</v>
      </c>
      <c r="R310" s="38">
        <v>4125.4370598665555</v>
      </c>
      <c r="S310" s="38">
        <v>1575954.4822598665</v>
      </c>
    </row>
    <row r="311" spans="1:19">
      <c r="A311" s="34"/>
      <c r="B311" s="35"/>
      <c r="C311" s="40"/>
      <c r="D311" s="40"/>
      <c r="E311" s="36"/>
      <c r="F311" s="36"/>
      <c r="G311" s="37"/>
      <c r="H311" s="37"/>
      <c r="I311" s="37"/>
      <c r="J311" s="36"/>
      <c r="K311" s="36"/>
      <c r="L311" s="37"/>
      <c r="M311" s="37"/>
      <c r="N311" s="37"/>
      <c r="O311" s="36"/>
      <c r="P311" s="36"/>
      <c r="Q311" s="37"/>
      <c r="R311" s="38"/>
      <c r="S311" s="38"/>
    </row>
    <row r="312" spans="1:19" s="179" customFormat="1">
      <c r="A312" s="186"/>
      <c r="B312" s="187"/>
      <c r="C312" s="188"/>
      <c r="D312" s="188"/>
      <c r="E312" s="184"/>
      <c r="F312" s="184"/>
      <c r="G312" s="189"/>
      <c r="H312" s="189"/>
      <c r="I312" s="189"/>
      <c r="J312" s="184"/>
      <c r="K312" s="184"/>
      <c r="L312" s="189"/>
      <c r="M312" s="189"/>
      <c r="N312" s="189"/>
      <c r="O312" s="184"/>
      <c r="P312" s="184"/>
      <c r="Q312" s="189"/>
      <c r="R312" s="190"/>
      <c r="S312" s="190"/>
    </row>
    <row r="313" spans="1:19" s="179" customFormat="1">
      <c r="A313" s="186"/>
      <c r="B313" s="187"/>
      <c r="C313" s="188"/>
      <c r="D313" s="188"/>
      <c r="E313" s="184"/>
      <c r="F313" s="184"/>
      <c r="G313" s="189"/>
      <c r="H313" s="189"/>
      <c r="I313" s="189"/>
      <c r="J313" s="184"/>
      <c r="K313" s="184"/>
      <c r="L313" s="189"/>
      <c r="M313" s="189"/>
      <c r="N313" s="189"/>
      <c r="O313" s="184"/>
      <c r="P313" s="184"/>
      <c r="Q313" s="189"/>
      <c r="R313" s="190"/>
      <c r="S313" s="190"/>
    </row>
    <row r="314" spans="1:19" s="179" customFormat="1">
      <c r="A314" s="186"/>
      <c r="B314" s="187"/>
      <c r="C314" s="188"/>
      <c r="D314" s="188"/>
      <c r="E314" s="184"/>
      <c r="F314" s="184"/>
      <c r="G314" s="189"/>
      <c r="H314" s="189"/>
      <c r="I314" s="189"/>
      <c r="J314" s="184"/>
      <c r="K314" s="184"/>
      <c r="L314" s="189"/>
      <c r="M314" s="189"/>
      <c r="N314" s="189"/>
      <c r="O314" s="184"/>
      <c r="P314" s="184"/>
      <c r="Q314" s="189"/>
      <c r="R314" s="190"/>
      <c r="S314" s="190"/>
    </row>
    <row r="316" spans="1:19" s="74" customFormat="1">
      <c r="B316" s="210" t="s">
        <v>399</v>
      </c>
      <c r="C316" s="209">
        <f>SUM(C8:C26)+SUM(C29:C310)</f>
        <v>0.99999999999999978</v>
      </c>
      <c r="D316" s="209">
        <f>SUM(D8:D26)+SUM(D29:D310)</f>
        <v>0.99999999999999967</v>
      </c>
      <c r="E316" s="72">
        <f>SUM(E8:E28)+SUM(E30:E310)</f>
        <v>7934441000.0000019</v>
      </c>
      <c r="F316" s="73"/>
      <c r="G316" s="194">
        <f t="shared" ref="G316:S316" si="2">SUM(G8:G28)+SUM(G30:G310)</f>
        <v>172003999.99999997</v>
      </c>
      <c r="H316" s="194">
        <f t="shared" si="2"/>
        <v>3783077000.0000005</v>
      </c>
      <c r="I316" s="194">
        <f t="shared" si="2"/>
        <v>1253521999.9999998</v>
      </c>
      <c r="J316" s="194">
        <f t="shared" si="2"/>
        <v>115997288.72818074</v>
      </c>
      <c r="K316" s="73"/>
      <c r="L316" s="194">
        <f t="shared" si="2"/>
        <v>259577000.00000015</v>
      </c>
      <c r="M316" s="194">
        <f t="shared" si="2"/>
        <v>2709278000.0000005</v>
      </c>
      <c r="N316" s="72">
        <v>0</v>
      </c>
      <c r="O316" s="194">
        <f t="shared" si="2"/>
        <v>115997085.01810133</v>
      </c>
      <c r="P316" s="73"/>
      <c r="Q316" s="194">
        <f t="shared" si="2"/>
        <v>2138252000</v>
      </c>
      <c r="R316" s="194">
        <f t="shared" si="2"/>
        <v>142.9044377701357</v>
      </c>
      <c r="S316" s="194">
        <f t="shared" si="2"/>
        <v>2138252142.9044368</v>
      </c>
    </row>
    <row r="318" spans="1:19" hidden="1"/>
    <row r="319" spans="1:19" hidden="1">
      <c r="B319" s="68" t="s">
        <v>427</v>
      </c>
      <c r="C319" s="68" t="s">
        <v>428</v>
      </c>
    </row>
    <row r="320" spans="1:19" hidden="1">
      <c r="B320" s="144" t="s">
        <v>131</v>
      </c>
      <c r="C320" s="145">
        <v>33501</v>
      </c>
      <c r="J320" s="38"/>
    </row>
    <row r="321" spans="2:3" hidden="1">
      <c r="B321" s="144" t="s">
        <v>191</v>
      </c>
      <c r="C321" s="143">
        <v>36301</v>
      </c>
    </row>
    <row r="322" spans="2:3" hidden="1">
      <c r="B322" s="144" t="s">
        <v>4</v>
      </c>
      <c r="C322" s="143">
        <v>10800</v>
      </c>
    </row>
    <row r="323" spans="2:3" hidden="1">
      <c r="B323" s="144" t="s">
        <v>58</v>
      </c>
      <c r="C323" s="143">
        <v>30105</v>
      </c>
    </row>
    <row r="324" spans="2:3" hidden="1">
      <c r="B324" s="144" t="s">
        <v>54</v>
      </c>
      <c r="C324" s="143">
        <v>30100</v>
      </c>
    </row>
    <row r="325" spans="2:3" hidden="1">
      <c r="B325" s="144" t="s">
        <v>59</v>
      </c>
      <c r="C325" s="143">
        <v>30200</v>
      </c>
    </row>
    <row r="326" spans="2:3" hidden="1">
      <c r="B326" s="144" t="s">
        <v>60</v>
      </c>
      <c r="C326" s="143">
        <v>30300</v>
      </c>
    </row>
    <row r="327" spans="2:3" hidden="1">
      <c r="B327" s="144" t="s">
        <v>288</v>
      </c>
      <c r="C327" s="143">
        <v>34901</v>
      </c>
    </row>
    <row r="328" spans="2:3" hidden="1">
      <c r="B328" s="144" t="s">
        <v>61</v>
      </c>
      <c r="C328" s="143">
        <v>30400</v>
      </c>
    </row>
    <row r="329" spans="2:3" hidden="1">
      <c r="B329" s="144" t="s">
        <v>33</v>
      </c>
      <c r="C329" s="143">
        <v>20100</v>
      </c>
    </row>
    <row r="330" spans="2:3" hidden="1">
      <c r="B330" s="144" t="s">
        <v>210</v>
      </c>
      <c r="C330" s="143">
        <v>36901</v>
      </c>
    </row>
    <row r="331" spans="2:3" hidden="1">
      <c r="B331" s="144" t="s">
        <v>128</v>
      </c>
      <c r="C331" s="143">
        <v>33402</v>
      </c>
    </row>
    <row r="332" spans="2:3" hidden="1">
      <c r="B332" s="144" t="s">
        <v>63</v>
      </c>
      <c r="C332" s="143">
        <v>30500</v>
      </c>
    </row>
    <row r="333" spans="2:3" hidden="1">
      <c r="B333" s="144" t="s">
        <v>225</v>
      </c>
      <c r="C333" s="143">
        <v>37610</v>
      </c>
    </row>
    <row r="334" spans="2:3" hidden="1">
      <c r="B334" s="144" t="s">
        <v>77</v>
      </c>
      <c r="C334" s="143">
        <v>31110</v>
      </c>
    </row>
    <row r="335" spans="2:3" hidden="1">
      <c r="B335" s="144" t="s">
        <v>76</v>
      </c>
      <c r="C335" s="143">
        <v>31105</v>
      </c>
    </row>
    <row r="336" spans="2:3" hidden="1">
      <c r="B336" s="144" t="s">
        <v>64</v>
      </c>
      <c r="C336" s="143">
        <v>30600</v>
      </c>
    </row>
    <row r="337" spans="2:3" hidden="1">
      <c r="B337" s="144" t="s">
        <v>26</v>
      </c>
      <c r="C337" s="143">
        <v>18600</v>
      </c>
    </row>
    <row r="338" spans="2:3" hidden="1">
      <c r="B338" s="144" t="s">
        <v>124</v>
      </c>
      <c r="C338" s="143">
        <v>33206</v>
      </c>
    </row>
    <row r="339" spans="2:3" hidden="1">
      <c r="B339" s="144" t="s">
        <v>67</v>
      </c>
      <c r="C339" s="143">
        <v>30705</v>
      </c>
    </row>
    <row r="340" spans="2:3" hidden="1">
      <c r="B340" s="144" t="s">
        <v>66</v>
      </c>
      <c r="C340" s="143">
        <v>30700</v>
      </c>
    </row>
    <row r="341" spans="2:3" hidden="1">
      <c r="B341" s="144" t="s">
        <v>68</v>
      </c>
      <c r="C341" s="143">
        <v>30800</v>
      </c>
    </row>
    <row r="342" spans="2:3" hidden="1">
      <c r="B342" s="144" t="s">
        <v>232</v>
      </c>
      <c r="C342" s="143">
        <v>37901</v>
      </c>
    </row>
    <row r="343" spans="2:3" hidden="1">
      <c r="B343" s="144" t="s">
        <v>70</v>
      </c>
      <c r="C343" s="143">
        <v>30905</v>
      </c>
    </row>
    <row r="344" spans="2:3" hidden="1">
      <c r="B344" s="144" t="s">
        <v>69</v>
      </c>
      <c r="C344" s="143">
        <v>30900</v>
      </c>
    </row>
    <row r="345" spans="2:3" hidden="1">
      <c r="B345" s="144" t="s">
        <v>149</v>
      </c>
      <c r="C345" s="143">
        <v>34505</v>
      </c>
    </row>
    <row r="346" spans="2:3" hidden="1">
      <c r="B346" s="144" t="s">
        <v>255</v>
      </c>
      <c r="C346" s="143">
        <v>38801</v>
      </c>
    </row>
    <row r="347" spans="2:3" hidden="1">
      <c r="B347" s="144" t="s">
        <v>247</v>
      </c>
      <c r="C347" s="143">
        <v>38601</v>
      </c>
    </row>
    <row r="348" spans="2:3" hidden="1">
      <c r="B348" s="144" t="s">
        <v>72</v>
      </c>
      <c r="C348" s="143">
        <v>31005</v>
      </c>
    </row>
    <row r="349" spans="2:3" hidden="1">
      <c r="B349" s="144" t="s">
        <v>71</v>
      </c>
      <c r="C349" s="143">
        <v>31000</v>
      </c>
    </row>
    <row r="350" spans="2:3" hidden="1">
      <c r="B350" s="144" t="s">
        <v>73</v>
      </c>
      <c r="C350" s="143">
        <v>31100</v>
      </c>
    </row>
    <row r="351" spans="2:3" hidden="1">
      <c r="B351" s="144" t="s">
        <v>78</v>
      </c>
      <c r="C351" s="143">
        <v>31200</v>
      </c>
    </row>
    <row r="352" spans="2:3" hidden="1">
      <c r="B352" s="144" t="s">
        <v>80</v>
      </c>
      <c r="C352" s="143">
        <v>31300</v>
      </c>
    </row>
    <row r="353" spans="2:3" hidden="1">
      <c r="B353" s="144" t="s">
        <v>84</v>
      </c>
      <c r="C353" s="143">
        <v>31405</v>
      </c>
    </row>
    <row r="354" spans="2:3" hidden="1">
      <c r="B354" s="144" t="s">
        <v>83</v>
      </c>
      <c r="C354" s="143">
        <v>31400</v>
      </c>
    </row>
    <row r="355" spans="2:3" hidden="1">
      <c r="B355" s="144" t="s">
        <v>85</v>
      </c>
      <c r="C355" s="143">
        <v>31500</v>
      </c>
    </row>
    <row r="356" spans="2:3" hidden="1">
      <c r="B356" s="144" t="s">
        <v>199</v>
      </c>
      <c r="C356" s="143">
        <v>36505</v>
      </c>
    </row>
    <row r="357" spans="2:3" hidden="1">
      <c r="B357" s="144" t="s">
        <v>197</v>
      </c>
      <c r="C357" s="143">
        <v>36501</v>
      </c>
    </row>
    <row r="358" spans="2:3" hidden="1">
      <c r="B358" s="144" t="s">
        <v>453</v>
      </c>
      <c r="C358" s="143">
        <v>31601</v>
      </c>
    </row>
    <row r="359" spans="2:3" hidden="1">
      <c r="B359" s="144" t="s">
        <v>81</v>
      </c>
      <c r="C359" s="143">
        <v>31301</v>
      </c>
    </row>
    <row r="360" spans="2:3" hidden="1">
      <c r="B360" s="144" t="s">
        <v>87</v>
      </c>
      <c r="C360" s="143">
        <v>31605</v>
      </c>
    </row>
    <row r="361" spans="2:3" hidden="1">
      <c r="B361" s="144" t="s">
        <v>86</v>
      </c>
      <c r="C361" s="143">
        <v>31600</v>
      </c>
    </row>
    <row r="362" spans="2:3" hidden="1">
      <c r="B362" s="144" t="s">
        <v>265</v>
      </c>
      <c r="C362" s="143">
        <v>39209</v>
      </c>
    </row>
    <row r="363" spans="2:3" hidden="1">
      <c r="B363" s="144" t="s">
        <v>88</v>
      </c>
      <c r="C363" s="143">
        <v>31700</v>
      </c>
    </row>
    <row r="364" spans="2:3" hidden="1">
      <c r="B364" s="144" t="s">
        <v>89</v>
      </c>
      <c r="C364" s="143">
        <v>31800</v>
      </c>
    </row>
    <row r="365" spans="2:3" hidden="1">
      <c r="B365" s="144" t="s">
        <v>90</v>
      </c>
      <c r="C365" s="143">
        <v>31805</v>
      </c>
    </row>
    <row r="366" spans="2:3" hidden="1">
      <c r="B366" s="144" t="s">
        <v>164</v>
      </c>
      <c r="C366" s="143">
        <v>35305</v>
      </c>
    </row>
    <row r="367" spans="2:3" hidden="1">
      <c r="B367" s="144" t="s">
        <v>120</v>
      </c>
      <c r="C367" s="143">
        <v>33202</v>
      </c>
    </row>
    <row r="368" spans="2:3" hidden="1">
      <c r="B368" s="144" t="s">
        <v>180</v>
      </c>
      <c r="C368" s="143">
        <v>36005</v>
      </c>
    </row>
    <row r="369" spans="2:3" hidden="1">
      <c r="B369" s="144" t="s">
        <v>208</v>
      </c>
      <c r="C369" s="143">
        <v>36810</v>
      </c>
    </row>
    <row r="370" spans="2:3" hidden="1">
      <c r="B370" s="144" t="s">
        <v>184</v>
      </c>
      <c r="C370" s="143">
        <v>36009</v>
      </c>
    </row>
    <row r="371" spans="2:3" hidden="1">
      <c r="B371" s="144" t="s">
        <v>176</v>
      </c>
      <c r="C371" s="143">
        <v>36000</v>
      </c>
    </row>
    <row r="372" spans="2:3" hidden="1">
      <c r="B372" s="144" t="s">
        <v>93</v>
      </c>
      <c r="C372" s="143">
        <v>31900</v>
      </c>
    </row>
    <row r="373" spans="2:3" hidden="1">
      <c r="B373" s="144" t="s">
        <v>94</v>
      </c>
      <c r="C373" s="143">
        <v>32000</v>
      </c>
    </row>
    <row r="374" spans="2:3" hidden="1">
      <c r="B374" s="144" t="s">
        <v>166</v>
      </c>
      <c r="C374" s="143">
        <v>35401</v>
      </c>
    </row>
    <row r="375" spans="2:3" hidden="1">
      <c r="B375" s="144" t="s">
        <v>97</v>
      </c>
      <c r="C375" s="143">
        <v>32200</v>
      </c>
    </row>
    <row r="376" spans="2:3" hidden="1">
      <c r="B376" s="144" t="s">
        <v>98</v>
      </c>
      <c r="C376" s="143">
        <v>32300</v>
      </c>
    </row>
    <row r="377" spans="2:3" hidden="1">
      <c r="B377" s="144" t="s">
        <v>99</v>
      </c>
      <c r="C377" s="143">
        <v>32305</v>
      </c>
    </row>
    <row r="378" spans="2:3" hidden="1">
      <c r="B378" s="144" t="s">
        <v>240</v>
      </c>
      <c r="C378" s="143">
        <v>38210</v>
      </c>
    </row>
    <row r="379" spans="2:3" hidden="1">
      <c r="B379" s="144" t="s">
        <v>55</v>
      </c>
      <c r="C379" s="143">
        <v>30102</v>
      </c>
    </row>
    <row r="380" spans="2:3" hidden="1">
      <c r="B380" s="144" t="s">
        <v>204</v>
      </c>
      <c r="C380" s="143">
        <v>36705</v>
      </c>
    </row>
    <row r="381" spans="2:3" hidden="1">
      <c r="B381" s="144" t="s">
        <v>213</v>
      </c>
      <c r="C381" s="143">
        <v>37005</v>
      </c>
    </row>
    <row r="382" spans="2:3" hidden="1">
      <c r="B382" s="144" t="s">
        <v>100</v>
      </c>
      <c r="C382" s="143">
        <v>32400</v>
      </c>
    </row>
    <row r="383" spans="2:3" hidden="1">
      <c r="B383" s="144" t="s">
        <v>177</v>
      </c>
      <c r="C383" s="143">
        <v>36001</v>
      </c>
    </row>
    <row r="384" spans="2:3" hidden="1">
      <c r="B384" s="144" t="s">
        <v>31</v>
      </c>
      <c r="C384" s="143">
        <v>19005</v>
      </c>
    </row>
    <row r="385" spans="2:3" hidden="1">
      <c r="B385" s="144" t="s">
        <v>179</v>
      </c>
      <c r="C385" s="143">
        <v>36003</v>
      </c>
    </row>
    <row r="386" spans="2:3" hidden="1">
      <c r="B386" s="144" t="s">
        <v>116</v>
      </c>
      <c r="C386" s="143">
        <v>33027</v>
      </c>
    </row>
    <row r="387" spans="2:3" hidden="1">
      <c r="B387" s="144" t="s">
        <v>289</v>
      </c>
      <c r="C387" s="143">
        <v>36004</v>
      </c>
    </row>
    <row r="388" spans="2:3" hidden="1">
      <c r="B388" s="144" t="s">
        <v>105</v>
      </c>
      <c r="C388" s="143">
        <v>32505</v>
      </c>
    </row>
    <row r="389" spans="2:3" hidden="1">
      <c r="B389" s="144" t="s">
        <v>106</v>
      </c>
      <c r="C389" s="143">
        <v>32600</v>
      </c>
    </row>
    <row r="390" spans="2:3" hidden="1">
      <c r="B390" s="144" t="s">
        <v>108</v>
      </c>
      <c r="C390" s="143">
        <v>32700</v>
      </c>
    </row>
    <row r="391" spans="2:3" hidden="1">
      <c r="B391" s="144" t="s">
        <v>109</v>
      </c>
      <c r="C391" s="143">
        <v>32800</v>
      </c>
    </row>
    <row r="392" spans="2:3" hidden="1">
      <c r="B392" s="144" t="s">
        <v>111</v>
      </c>
      <c r="C392" s="143">
        <v>32905</v>
      </c>
    </row>
    <row r="393" spans="2:3" hidden="1">
      <c r="B393" s="144" t="s">
        <v>110</v>
      </c>
      <c r="C393" s="143">
        <v>32900</v>
      </c>
    </row>
    <row r="394" spans="2:3" hidden="1">
      <c r="B394" s="144" t="s">
        <v>114</v>
      </c>
      <c r="C394" s="143">
        <v>33000</v>
      </c>
    </row>
    <row r="395" spans="2:3" hidden="1">
      <c r="B395" s="144" t="s">
        <v>6</v>
      </c>
      <c r="C395" s="143">
        <v>10900</v>
      </c>
    </row>
    <row r="396" spans="2:3" hidden="1">
      <c r="B396" s="144" t="s">
        <v>25</v>
      </c>
      <c r="C396" s="143">
        <v>18400</v>
      </c>
    </row>
    <row r="397" spans="2:3" hidden="1">
      <c r="B397" s="144" t="s">
        <v>19</v>
      </c>
      <c r="C397" s="143">
        <v>12510</v>
      </c>
    </row>
    <row r="398" spans="2:3" hidden="1">
      <c r="B398" s="144" t="s">
        <v>3</v>
      </c>
      <c r="C398" s="143">
        <v>10700</v>
      </c>
    </row>
    <row r="399" spans="2:3" hidden="1">
      <c r="B399" s="178" t="s">
        <v>433</v>
      </c>
      <c r="C399" s="198" t="s">
        <v>443</v>
      </c>
    </row>
    <row r="400" spans="2:3" hidden="1">
      <c r="B400" s="144" t="s">
        <v>1</v>
      </c>
      <c r="C400" s="143">
        <v>10400</v>
      </c>
    </row>
    <row r="401" spans="2:3" hidden="1">
      <c r="B401" s="144" t="s">
        <v>49</v>
      </c>
      <c r="C401" s="143">
        <v>22000</v>
      </c>
    </row>
    <row r="402" spans="2:3" hidden="1">
      <c r="B402" s="144" t="s">
        <v>32</v>
      </c>
      <c r="C402" s="143">
        <v>19100</v>
      </c>
    </row>
    <row r="403" spans="2:3" hidden="1">
      <c r="B403" s="144" t="s">
        <v>450</v>
      </c>
      <c r="C403" s="143">
        <v>33403</v>
      </c>
    </row>
    <row r="404" spans="2:3" hidden="1">
      <c r="B404" s="144" t="s">
        <v>117</v>
      </c>
      <c r="C404" s="143">
        <v>33100</v>
      </c>
    </row>
    <row r="405" spans="2:3" hidden="1">
      <c r="B405" s="144" t="s">
        <v>119</v>
      </c>
      <c r="C405" s="143">
        <v>33200</v>
      </c>
    </row>
    <row r="406" spans="2:3" hidden="1">
      <c r="B406" s="144" t="s">
        <v>123</v>
      </c>
      <c r="C406" s="143">
        <v>33205</v>
      </c>
    </row>
    <row r="407" spans="2:3" hidden="1">
      <c r="B407" s="144" t="s">
        <v>35</v>
      </c>
      <c r="C407" s="143">
        <v>20300</v>
      </c>
    </row>
    <row r="408" spans="2:3" hidden="1">
      <c r="B408" s="144" t="s">
        <v>290</v>
      </c>
      <c r="C408" s="143">
        <v>39208</v>
      </c>
    </row>
    <row r="409" spans="2:3" hidden="1">
      <c r="B409" s="144" t="s">
        <v>96</v>
      </c>
      <c r="C409" s="143">
        <v>32100</v>
      </c>
    </row>
    <row r="410" spans="2:3" hidden="1">
      <c r="B410" s="144" t="s">
        <v>125</v>
      </c>
      <c r="C410" s="143">
        <v>33300</v>
      </c>
    </row>
    <row r="411" spans="2:3" hidden="1">
      <c r="B411" s="144" t="s">
        <v>126</v>
      </c>
      <c r="C411" s="143">
        <v>33305</v>
      </c>
    </row>
    <row r="412" spans="2:3" hidden="1">
      <c r="B412" s="144" t="s">
        <v>212</v>
      </c>
      <c r="C412" s="143">
        <v>37000</v>
      </c>
    </row>
    <row r="413" spans="2:3" hidden="1">
      <c r="B413" s="144" t="s">
        <v>36</v>
      </c>
      <c r="C413" s="143">
        <v>20400</v>
      </c>
    </row>
    <row r="414" spans="2:3" hidden="1">
      <c r="B414" s="144" t="s">
        <v>251</v>
      </c>
      <c r="C414" s="143">
        <v>38620</v>
      </c>
    </row>
    <row r="415" spans="2:3" hidden="1">
      <c r="B415" s="144" t="s">
        <v>262</v>
      </c>
      <c r="C415" s="143">
        <v>39201</v>
      </c>
    </row>
    <row r="416" spans="2:3" hidden="1">
      <c r="B416" s="144" t="s">
        <v>11</v>
      </c>
      <c r="C416" s="143">
        <v>11300</v>
      </c>
    </row>
    <row r="417" spans="2:3" hidden="1">
      <c r="B417" s="144" t="s">
        <v>75</v>
      </c>
      <c r="C417" s="143">
        <v>31102</v>
      </c>
    </row>
    <row r="418" spans="2:3" hidden="1">
      <c r="B418" s="144" t="s">
        <v>74</v>
      </c>
      <c r="C418" s="143">
        <v>31101</v>
      </c>
    </row>
    <row r="419" spans="2:3" hidden="1">
      <c r="B419" s="144" t="s">
        <v>37</v>
      </c>
      <c r="C419" s="143">
        <v>20600</v>
      </c>
    </row>
    <row r="420" spans="2:3" hidden="1">
      <c r="B420" s="144" t="s">
        <v>107</v>
      </c>
      <c r="C420" s="143">
        <v>32605</v>
      </c>
    </row>
    <row r="421" spans="2:3" hidden="1">
      <c r="B421" s="144" t="s">
        <v>379</v>
      </c>
      <c r="C421" s="71">
        <v>36310</v>
      </c>
    </row>
    <row r="422" spans="2:3" hidden="1">
      <c r="B422" s="144" t="s">
        <v>129</v>
      </c>
      <c r="C422" s="143">
        <v>33405</v>
      </c>
    </row>
    <row r="423" spans="2:3" hidden="1">
      <c r="B423" s="144" t="s">
        <v>130</v>
      </c>
      <c r="C423" s="145">
        <v>33500</v>
      </c>
    </row>
    <row r="424" spans="2:3" hidden="1">
      <c r="B424" s="144" t="s">
        <v>133</v>
      </c>
      <c r="C424" s="143">
        <v>33605</v>
      </c>
    </row>
    <row r="425" spans="2:3" hidden="1">
      <c r="B425" s="144" t="s">
        <v>201</v>
      </c>
      <c r="C425" s="143">
        <v>36601</v>
      </c>
    </row>
    <row r="426" spans="2:3" hidden="1">
      <c r="B426" s="144" t="s">
        <v>132</v>
      </c>
      <c r="C426" s="145">
        <v>33600</v>
      </c>
    </row>
    <row r="427" spans="2:3" hidden="1">
      <c r="B427" s="144" t="s">
        <v>134</v>
      </c>
      <c r="C427" s="143">
        <v>33700</v>
      </c>
    </row>
    <row r="428" spans="2:3" hidden="1">
      <c r="B428" s="144" t="s">
        <v>17</v>
      </c>
      <c r="C428" s="143">
        <v>12160</v>
      </c>
    </row>
    <row r="429" spans="2:3" hidden="1">
      <c r="B429" s="144" t="s">
        <v>15</v>
      </c>
      <c r="C429" s="143">
        <v>12100</v>
      </c>
    </row>
    <row r="430" spans="2:3" hidden="1">
      <c r="B430" s="144" t="s">
        <v>135</v>
      </c>
      <c r="C430" s="143">
        <v>33800</v>
      </c>
    </row>
    <row r="431" spans="2:3" hidden="1">
      <c r="B431" s="144" t="s">
        <v>65</v>
      </c>
      <c r="C431" s="143">
        <v>30601</v>
      </c>
    </row>
    <row r="432" spans="2:3" hidden="1">
      <c r="B432" s="144" t="s">
        <v>136</v>
      </c>
      <c r="C432" s="143">
        <v>33900</v>
      </c>
    </row>
    <row r="433" spans="2:3" hidden="1">
      <c r="B433" s="144" t="s">
        <v>243</v>
      </c>
      <c r="C433" s="143">
        <v>38402</v>
      </c>
    </row>
    <row r="434" spans="2:3" hidden="1">
      <c r="B434" s="144" t="s">
        <v>137</v>
      </c>
      <c r="C434" s="143">
        <v>34000</v>
      </c>
    </row>
    <row r="435" spans="2:3" hidden="1">
      <c r="B435" s="144" t="s">
        <v>138</v>
      </c>
      <c r="C435" s="143">
        <v>34100</v>
      </c>
    </row>
    <row r="436" spans="2:3" hidden="1">
      <c r="B436" s="144" t="s">
        <v>139</v>
      </c>
      <c r="C436" s="143">
        <v>34105</v>
      </c>
    </row>
    <row r="437" spans="2:3" hidden="1">
      <c r="B437" s="144" t="s">
        <v>141</v>
      </c>
      <c r="C437" s="143">
        <v>34205</v>
      </c>
    </row>
    <row r="438" spans="2:3" hidden="1">
      <c r="B438" s="144" t="s">
        <v>140</v>
      </c>
      <c r="C438" s="143">
        <v>34200</v>
      </c>
    </row>
    <row r="439" spans="2:3" hidden="1">
      <c r="B439" s="144" t="s">
        <v>267</v>
      </c>
      <c r="C439" s="143">
        <v>39301</v>
      </c>
    </row>
    <row r="440" spans="2:3" hidden="1">
      <c r="B440" s="144" t="s">
        <v>144</v>
      </c>
      <c r="C440" s="143">
        <v>34300</v>
      </c>
    </row>
    <row r="441" spans="2:3" hidden="1">
      <c r="B441" s="144" t="s">
        <v>145</v>
      </c>
      <c r="C441" s="143">
        <v>34400</v>
      </c>
    </row>
    <row r="442" spans="2:3" hidden="1">
      <c r="B442" s="144" t="s">
        <v>146</v>
      </c>
      <c r="C442" s="143">
        <v>34405</v>
      </c>
    </row>
    <row r="443" spans="2:3" hidden="1">
      <c r="B443" s="144" t="s">
        <v>456</v>
      </c>
      <c r="C443" s="143">
        <v>12220</v>
      </c>
    </row>
    <row r="444" spans="2:3" hidden="1">
      <c r="B444" s="144" t="s">
        <v>121</v>
      </c>
      <c r="C444" s="143">
        <v>33203</v>
      </c>
    </row>
    <row r="445" spans="2:3" hidden="1">
      <c r="B445" s="144" t="s">
        <v>269</v>
      </c>
      <c r="C445" s="143">
        <v>39401</v>
      </c>
    </row>
    <row r="446" spans="2:3" hidden="1">
      <c r="B446" s="144" t="s">
        <v>147</v>
      </c>
      <c r="C446" s="143">
        <v>34500</v>
      </c>
    </row>
    <row r="447" spans="2:3" hidden="1">
      <c r="B447" s="144" t="s">
        <v>150</v>
      </c>
      <c r="C447" s="143">
        <v>34600</v>
      </c>
    </row>
    <row r="448" spans="2:3" hidden="1">
      <c r="B448" s="144" t="s">
        <v>91</v>
      </c>
      <c r="C448" s="143">
        <v>31810</v>
      </c>
    </row>
    <row r="449" spans="2:3" hidden="1">
      <c r="B449" s="144" t="s">
        <v>369</v>
      </c>
      <c r="C449" s="143">
        <v>51000.2</v>
      </c>
    </row>
    <row r="450" spans="2:3" hidden="1">
      <c r="B450" s="144" t="s">
        <v>370</v>
      </c>
      <c r="C450" s="143">
        <v>51000.3</v>
      </c>
    </row>
    <row r="451" spans="2:3" hidden="1">
      <c r="B451" s="144" t="s">
        <v>368</v>
      </c>
      <c r="C451" s="143">
        <v>51000</v>
      </c>
    </row>
    <row r="452" spans="2:3" hidden="1">
      <c r="B452" s="144" t="s">
        <v>152</v>
      </c>
      <c r="C452" s="143">
        <v>34700</v>
      </c>
    </row>
    <row r="453" spans="2:3" hidden="1">
      <c r="B453" s="144" t="s">
        <v>153</v>
      </c>
      <c r="C453" s="143">
        <v>34800</v>
      </c>
    </row>
    <row r="454" spans="2:3" hidden="1">
      <c r="B454" s="144" t="s">
        <v>8</v>
      </c>
      <c r="C454" s="143">
        <v>10930</v>
      </c>
    </row>
    <row r="455" spans="2:3" hidden="1">
      <c r="B455" s="144" t="s">
        <v>20</v>
      </c>
      <c r="C455" s="143">
        <v>12600</v>
      </c>
    </row>
    <row r="456" spans="2:3" hidden="1">
      <c r="B456" s="144" t="s">
        <v>343</v>
      </c>
      <c r="C456" s="143">
        <v>33207</v>
      </c>
    </row>
    <row r="457" spans="2:3" hidden="1">
      <c r="B457" s="144" t="s">
        <v>285</v>
      </c>
      <c r="C457" s="143">
        <v>32901</v>
      </c>
    </row>
    <row r="458" spans="2:3" hidden="1">
      <c r="B458" s="144" t="s">
        <v>287</v>
      </c>
      <c r="C458" s="143">
        <v>34900</v>
      </c>
    </row>
    <row r="459" spans="2:3" hidden="1">
      <c r="B459" s="144" t="s">
        <v>237</v>
      </c>
      <c r="C459" s="143">
        <v>38105</v>
      </c>
    </row>
    <row r="460" spans="2:3" hidden="1">
      <c r="B460" s="144" t="s">
        <v>157</v>
      </c>
      <c r="C460" s="143">
        <v>35000</v>
      </c>
    </row>
    <row r="461" spans="2:3" hidden="1">
      <c r="B461" s="144" t="s">
        <v>118</v>
      </c>
      <c r="C461" s="143">
        <v>33105</v>
      </c>
    </row>
    <row r="462" spans="2:3" hidden="1">
      <c r="B462" s="144" t="s">
        <v>159</v>
      </c>
      <c r="C462" s="143">
        <v>35100</v>
      </c>
    </row>
    <row r="463" spans="2:3" hidden="1">
      <c r="B463" s="144" t="s">
        <v>160</v>
      </c>
      <c r="C463" s="143">
        <v>35105</v>
      </c>
    </row>
    <row r="464" spans="2:3" hidden="1">
      <c r="B464" s="144" t="s">
        <v>162</v>
      </c>
      <c r="C464" s="143">
        <v>35200</v>
      </c>
    </row>
    <row r="465" spans="2:3" hidden="1">
      <c r="B465" s="144" t="s">
        <v>82</v>
      </c>
      <c r="C465" s="143">
        <v>31320</v>
      </c>
    </row>
    <row r="466" spans="2:3" hidden="1">
      <c r="B466" s="144" t="s">
        <v>451</v>
      </c>
      <c r="C466" s="143">
        <v>36002</v>
      </c>
    </row>
    <row r="467" spans="2:3" hidden="1">
      <c r="B467" s="144" t="s">
        <v>455</v>
      </c>
      <c r="C467" s="143">
        <v>35402</v>
      </c>
    </row>
    <row r="468" spans="2:3" hidden="1">
      <c r="B468" s="144" t="s">
        <v>186</v>
      </c>
      <c r="C468" s="143">
        <v>36102</v>
      </c>
    </row>
    <row r="469" spans="2:3" hidden="1">
      <c r="B469" s="144" t="s">
        <v>344</v>
      </c>
      <c r="C469" s="143">
        <v>33208</v>
      </c>
    </row>
    <row r="470" spans="2:3" hidden="1">
      <c r="B470" s="144" t="s">
        <v>21</v>
      </c>
      <c r="C470" s="143">
        <v>12700</v>
      </c>
    </row>
    <row r="471" spans="2:3" hidden="1">
      <c r="B471" s="144" t="s">
        <v>181</v>
      </c>
      <c r="C471" s="143">
        <v>36006</v>
      </c>
    </row>
    <row r="472" spans="2:3" hidden="1">
      <c r="B472" s="144" t="s">
        <v>168</v>
      </c>
      <c r="C472" s="143">
        <v>35405</v>
      </c>
    </row>
    <row r="473" spans="2:3" hidden="1">
      <c r="B473" s="144" t="s">
        <v>165</v>
      </c>
      <c r="C473" s="143">
        <v>35400</v>
      </c>
    </row>
    <row r="474" spans="2:3" hidden="1">
      <c r="B474" s="144" t="s">
        <v>112</v>
      </c>
      <c r="C474" s="143">
        <v>32910</v>
      </c>
    </row>
    <row r="475" spans="2:3" hidden="1">
      <c r="B475" s="144" t="s">
        <v>169</v>
      </c>
      <c r="C475" s="143">
        <v>35500</v>
      </c>
    </row>
    <row r="476" spans="2:3" hidden="1">
      <c r="B476" s="144" t="s">
        <v>16</v>
      </c>
      <c r="C476" s="143">
        <v>12150</v>
      </c>
    </row>
    <row r="477" spans="2:3" hidden="1">
      <c r="B477" s="144" t="s">
        <v>170</v>
      </c>
      <c r="C477" s="143">
        <v>35600</v>
      </c>
    </row>
    <row r="478" spans="2:3" hidden="1">
      <c r="B478" s="144" t="s">
        <v>171</v>
      </c>
      <c r="C478" s="143">
        <v>35700</v>
      </c>
    </row>
    <row r="479" spans="2:3" hidden="1">
      <c r="B479" s="144" t="s">
        <v>173</v>
      </c>
      <c r="C479" s="143">
        <v>35805</v>
      </c>
    </row>
    <row r="480" spans="2:3" hidden="1">
      <c r="B480" s="144" t="s">
        <v>172</v>
      </c>
      <c r="C480" s="143">
        <v>35800</v>
      </c>
    </row>
    <row r="481" spans="2:3" hidden="1">
      <c r="B481" s="144" t="s">
        <v>187</v>
      </c>
      <c r="C481" s="143">
        <v>36105</v>
      </c>
    </row>
    <row r="482" spans="2:3" hidden="1">
      <c r="B482" s="144" t="s">
        <v>174</v>
      </c>
      <c r="C482" s="143">
        <v>35900</v>
      </c>
    </row>
    <row r="483" spans="2:3" hidden="1">
      <c r="B483" s="144" t="s">
        <v>175</v>
      </c>
      <c r="C483" s="143">
        <v>35905</v>
      </c>
    </row>
    <row r="484" spans="2:3" hidden="1">
      <c r="B484" s="144" t="s">
        <v>248</v>
      </c>
      <c r="C484" s="143">
        <v>38602</v>
      </c>
    </row>
    <row r="485" spans="2:3" hidden="1">
      <c r="B485" s="144" t="s">
        <v>155</v>
      </c>
      <c r="C485" s="143">
        <v>34905</v>
      </c>
    </row>
    <row r="486" spans="2:3" hidden="1">
      <c r="B486" s="144" t="s">
        <v>185</v>
      </c>
      <c r="C486" s="143">
        <v>36100</v>
      </c>
    </row>
    <row r="487" spans="2:3" hidden="1">
      <c r="B487" s="144" t="s">
        <v>189</v>
      </c>
      <c r="C487" s="143">
        <v>36205</v>
      </c>
    </row>
    <row r="488" spans="2:3" hidden="1">
      <c r="B488" s="144" t="s">
        <v>188</v>
      </c>
      <c r="C488" s="143">
        <v>36200</v>
      </c>
    </row>
    <row r="489" spans="2:3" hidden="1">
      <c r="B489" s="144" t="s">
        <v>190</v>
      </c>
      <c r="C489" s="143">
        <v>36300</v>
      </c>
    </row>
    <row r="490" spans="2:3" hidden="1">
      <c r="B490" s="144" t="s">
        <v>156</v>
      </c>
      <c r="C490" s="143">
        <v>34910</v>
      </c>
    </row>
    <row r="491" spans="2:3" hidden="1">
      <c r="B491" s="144" t="s">
        <v>250</v>
      </c>
      <c r="C491" s="143">
        <v>38610</v>
      </c>
    </row>
    <row r="492" spans="2:3" hidden="1">
      <c r="B492" s="144" t="s">
        <v>148</v>
      </c>
      <c r="C492" s="143">
        <v>34501</v>
      </c>
    </row>
    <row r="493" spans="2:3" hidden="1">
      <c r="B493" s="144" t="s">
        <v>253</v>
      </c>
      <c r="C493" s="143">
        <v>38701</v>
      </c>
    </row>
    <row r="494" spans="2:3" hidden="1">
      <c r="B494" s="144" t="s">
        <v>29</v>
      </c>
      <c r="C494" s="143">
        <v>18740</v>
      </c>
    </row>
    <row r="495" spans="2:3" hidden="1">
      <c r="B495" s="144" t="s">
        <v>39</v>
      </c>
      <c r="C495" s="143">
        <v>20800</v>
      </c>
    </row>
    <row r="496" spans="2:3" hidden="1">
      <c r="B496" s="144" t="s">
        <v>28</v>
      </c>
      <c r="C496" s="143">
        <v>18690</v>
      </c>
    </row>
    <row r="497" spans="2:3" hidden="1">
      <c r="B497" s="144" t="s">
        <v>10</v>
      </c>
      <c r="C497" s="143">
        <v>10950</v>
      </c>
    </row>
    <row r="498" spans="2:3" hidden="1">
      <c r="B498" s="144" t="s">
        <v>34</v>
      </c>
      <c r="C498" s="143">
        <v>20200</v>
      </c>
    </row>
    <row r="499" spans="2:3" hidden="1">
      <c r="B499" s="144" t="s">
        <v>30</v>
      </c>
      <c r="C499" s="143">
        <v>18780</v>
      </c>
    </row>
    <row r="500" spans="2:3" hidden="1">
      <c r="B500" s="144" t="s">
        <v>42</v>
      </c>
      <c r="C500" s="143">
        <v>21300</v>
      </c>
    </row>
    <row r="501" spans="2:3" hidden="1">
      <c r="B501" s="144" t="s">
        <v>367</v>
      </c>
      <c r="C501" s="143">
        <v>37001</v>
      </c>
    </row>
    <row r="502" spans="2:3" hidden="1">
      <c r="B502" s="144" t="s">
        <v>115</v>
      </c>
      <c r="C502" s="143">
        <v>33001</v>
      </c>
    </row>
    <row r="503" spans="2:3" hidden="1">
      <c r="B503" s="144" t="s">
        <v>195</v>
      </c>
      <c r="C503" s="143">
        <v>36405</v>
      </c>
    </row>
    <row r="504" spans="2:3" hidden="1">
      <c r="B504" s="144" t="s">
        <v>194</v>
      </c>
      <c r="C504" s="143">
        <v>36400</v>
      </c>
    </row>
    <row r="505" spans="2:3" hidden="1">
      <c r="B505" s="144" t="s">
        <v>38</v>
      </c>
      <c r="C505" s="143">
        <v>20700</v>
      </c>
    </row>
    <row r="506" spans="2:3" hidden="1">
      <c r="B506" s="144" t="s">
        <v>282</v>
      </c>
      <c r="C506" s="143">
        <v>14200</v>
      </c>
    </row>
    <row r="507" spans="2:3" hidden="1">
      <c r="B507" s="178" t="s">
        <v>431</v>
      </c>
      <c r="C507" s="198">
        <v>11050</v>
      </c>
    </row>
    <row r="508" spans="2:3" hidden="1">
      <c r="B508" s="144" t="s">
        <v>12</v>
      </c>
      <c r="C508" s="143">
        <v>11310</v>
      </c>
    </row>
    <row r="509" spans="2:3" hidden="1">
      <c r="B509" s="144" t="s">
        <v>161</v>
      </c>
      <c r="C509" s="143">
        <v>35106</v>
      </c>
    </row>
    <row r="510" spans="2:3" hidden="1">
      <c r="B510" s="144" t="s">
        <v>104</v>
      </c>
      <c r="C510" s="143">
        <v>32500</v>
      </c>
    </row>
    <row r="511" spans="2:3" hidden="1">
      <c r="B511" s="144" t="s">
        <v>196</v>
      </c>
      <c r="C511" s="143">
        <v>36500</v>
      </c>
    </row>
    <row r="512" spans="2:3" hidden="1">
      <c r="B512" s="144" t="s">
        <v>92</v>
      </c>
      <c r="C512" s="143">
        <v>31820</v>
      </c>
    </row>
    <row r="513" spans="2:3" hidden="1">
      <c r="B513" s="144" t="s">
        <v>27</v>
      </c>
      <c r="C513" s="143">
        <v>18640</v>
      </c>
    </row>
    <row r="514" spans="2:3" hidden="1">
      <c r="B514" s="144" t="s">
        <v>0</v>
      </c>
      <c r="C514" s="143">
        <v>10200</v>
      </c>
    </row>
    <row r="515" spans="2:3" hidden="1">
      <c r="B515" s="144" t="s">
        <v>200</v>
      </c>
      <c r="C515" s="143">
        <v>36600</v>
      </c>
    </row>
    <row r="516" spans="2:3" hidden="1">
      <c r="B516" s="144" t="s">
        <v>5</v>
      </c>
      <c r="C516" s="143">
        <v>10850</v>
      </c>
    </row>
    <row r="517" spans="2:3" hidden="1">
      <c r="B517" s="144" t="s">
        <v>7</v>
      </c>
      <c r="C517" s="143">
        <v>10910</v>
      </c>
    </row>
    <row r="518" spans="2:3" hidden="1">
      <c r="B518" s="144" t="s">
        <v>9</v>
      </c>
      <c r="C518" s="143">
        <v>10940</v>
      </c>
    </row>
    <row r="519" spans="2:3" hidden="1">
      <c r="B519" s="144" t="s">
        <v>202</v>
      </c>
      <c r="C519" s="143">
        <v>36700</v>
      </c>
    </row>
    <row r="520" spans="2:3" hidden="1">
      <c r="B520" s="144" t="s">
        <v>207</v>
      </c>
      <c r="C520" s="143">
        <v>36802</v>
      </c>
    </row>
    <row r="521" spans="2:3" hidden="1">
      <c r="B521" s="144" t="s">
        <v>205</v>
      </c>
      <c r="C521" s="143">
        <v>36800</v>
      </c>
    </row>
    <row r="522" spans="2:3" hidden="1">
      <c r="B522" s="144" t="s">
        <v>452</v>
      </c>
      <c r="C522" s="143">
        <v>36801</v>
      </c>
    </row>
    <row r="523" spans="2:3" hidden="1">
      <c r="B523" s="144" t="s">
        <v>211</v>
      </c>
      <c r="C523" s="143">
        <v>36905</v>
      </c>
    </row>
    <row r="524" spans="2:3" hidden="1">
      <c r="B524" s="144" t="s">
        <v>209</v>
      </c>
      <c r="C524" s="143">
        <v>36900</v>
      </c>
    </row>
    <row r="525" spans="2:3" hidden="1">
      <c r="B525" s="144" t="s">
        <v>214</v>
      </c>
      <c r="C525" s="143">
        <v>37100</v>
      </c>
    </row>
    <row r="526" spans="2:3" hidden="1">
      <c r="B526" s="144" t="s">
        <v>215</v>
      </c>
      <c r="C526" s="143">
        <v>37200</v>
      </c>
    </row>
    <row r="527" spans="2:3" hidden="1">
      <c r="B527" s="144" t="s">
        <v>216</v>
      </c>
      <c r="C527" s="143">
        <v>37300</v>
      </c>
    </row>
    <row r="528" spans="2:3" hidden="1">
      <c r="B528" s="144" t="s">
        <v>218</v>
      </c>
      <c r="C528" s="143">
        <v>37305</v>
      </c>
    </row>
    <row r="529" spans="2:3" hidden="1">
      <c r="B529" s="144" t="s">
        <v>183</v>
      </c>
      <c r="C529" s="143">
        <v>36008</v>
      </c>
    </row>
    <row r="530" spans="2:3" hidden="1">
      <c r="B530" s="144" t="s">
        <v>275</v>
      </c>
      <c r="C530" s="143">
        <v>39703</v>
      </c>
    </row>
    <row r="531" spans="2:3" hidden="1">
      <c r="B531" s="144" t="s">
        <v>345</v>
      </c>
      <c r="C531" s="143">
        <v>33209</v>
      </c>
    </row>
    <row r="532" spans="2:3" hidden="1">
      <c r="B532" s="144" t="s">
        <v>220</v>
      </c>
      <c r="C532" s="143">
        <v>37405</v>
      </c>
    </row>
    <row r="533" spans="2:3" hidden="1">
      <c r="B533" s="144" t="s">
        <v>219</v>
      </c>
      <c r="C533" s="143">
        <v>37400</v>
      </c>
    </row>
    <row r="534" spans="2:3" hidden="1">
      <c r="B534" s="144" t="s">
        <v>221</v>
      </c>
      <c r="C534" s="143">
        <v>37500</v>
      </c>
    </row>
    <row r="535" spans="2:3" hidden="1">
      <c r="B535" s="144" t="s">
        <v>224</v>
      </c>
      <c r="C535" s="143">
        <v>37605</v>
      </c>
    </row>
    <row r="536" spans="2:3" hidden="1">
      <c r="B536" s="144" t="s">
        <v>222</v>
      </c>
      <c r="C536" s="143">
        <v>37600</v>
      </c>
    </row>
    <row r="537" spans="2:3" hidden="1">
      <c r="B537" s="144" t="s">
        <v>22</v>
      </c>
      <c r="C537" s="143">
        <v>13500</v>
      </c>
    </row>
    <row r="538" spans="2:3" hidden="1">
      <c r="B538" s="144" t="s">
        <v>226</v>
      </c>
      <c r="C538" s="143">
        <v>37700</v>
      </c>
    </row>
    <row r="539" spans="2:3" hidden="1">
      <c r="B539" s="144" t="s">
        <v>227</v>
      </c>
      <c r="C539" s="143">
        <v>37705</v>
      </c>
    </row>
    <row r="540" spans="2:3" hidden="1">
      <c r="B540" s="144" t="s">
        <v>56</v>
      </c>
      <c r="C540" s="143">
        <v>30103</v>
      </c>
    </row>
    <row r="541" spans="2:3" hidden="1">
      <c r="B541" s="144" t="s">
        <v>142</v>
      </c>
      <c r="C541" s="143">
        <v>34220</v>
      </c>
    </row>
    <row r="542" spans="2:3" hidden="1">
      <c r="B542" s="144" t="s">
        <v>151</v>
      </c>
      <c r="C542" s="143">
        <v>34605</v>
      </c>
    </row>
    <row r="543" spans="2:3" hidden="1">
      <c r="B543" s="144" t="s">
        <v>230</v>
      </c>
      <c r="C543" s="143">
        <v>37805</v>
      </c>
    </row>
    <row r="544" spans="2:3" hidden="1">
      <c r="B544" s="144" t="s">
        <v>228</v>
      </c>
      <c r="C544" s="143">
        <v>37800</v>
      </c>
    </row>
    <row r="545" spans="2:3" hidden="1">
      <c r="B545" s="144" t="s">
        <v>233</v>
      </c>
      <c r="C545" s="143">
        <v>37905</v>
      </c>
    </row>
    <row r="546" spans="2:3" hidden="1">
      <c r="B546" s="144" t="s">
        <v>231</v>
      </c>
      <c r="C546" s="143">
        <v>37900</v>
      </c>
    </row>
    <row r="547" spans="2:3" hidden="1">
      <c r="B547" s="144" t="s">
        <v>235</v>
      </c>
      <c r="C547" s="143">
        <v>38005</v>
      </c>
    </row>
    <row r="548" spans="2:3" hidden="1">
      <c r="B548" s="144" t="s">
        <v>234</v>
      </c>
      <c r="C548" s="143">
        <v>38000</v>
      </c>
    </row>
    <row r="549" spans="2:3" hidden="1">
      <c r="B549" s="144" t="s">
        <v>217</v>
      </c>
      <c r="C549" s="143">
        <v>37301</v>
      </c>
    </row>
    <row r="550" spans="2:3" hidden="1">
      <c r="B550" s="144" t="s">
        <v>236</v>
      </c>
      <c r="C550" s="143">
        <v>38100</v>
      </c>
    </row>
    <row r="551" spans="2:3" hidden="1">
      <c r="B551" s="144" t="s">
        <v>239</v>
      </c>
      <c r="C551" s="143">
        <v>38205</v>
      </c>
    </row>
    <row r="552" spans="2:3" hidden="1">
      <c r="B552" s="144" t="s">
        <v>238</v>
      </c>
      <c r="C552" s="143">
        <v>38200</v>
      </c>
    </row>
    <row r="553" spans="2:3" hidden="1">
      <c r="B553" s="144" t="s">
        <v>193</v>
      </c>
      <c r="C553" s="143">
        <v>36305</v>
      </c>
    </row>
    <row r="554" spans="2:3" hidden="1">
      <c r="B554" s="144" t="s">
        <v>163</v>
      </c>
      <c r="C554" s="143">
        <v>35300</v>
      </c>
    </row>
    <row r="555" spans="2:3" hidden="1">
      <c r="B555" s="144" t="s">
        <v>241</v>
      </c>
      <c r="C555" s="143">
        <v>38300</v>
      </c>
    </row>
    <row r="556" spans="2:3" hidden="1">
      <c r="B556" s="144" t="s">
        <v>23</v>
      </c>
      <c r="C556" s="143">
        <v>13700</v>
      </c>
    </row>
    <row r="557" spans="2:3" hidden="1">
      <c r="B557" s="144" t="s">
        <v>454</v>
      </c>
      <c r="C557" s="143">
        <v>32420</v>
      </c>
    </row>
    <row r="558" spans="2:3" hidden="1">
      <c r="B558" s="144" t="s">
        <v>182</v>
      </c>
      <c r="C558" s="143">
        <v>36007</v>
      </c>
    </row>
    <row r="559" spans="2:3" hidden="1">
      <c r="B559" s="144" t="s">
        <v>62</v>
      </c>
      <c r="C559" s="143">
        <v>30405</v>
      </c>
    </row>
    <row r="560" spans="2:3" hidden="1">
      <c r="B560" s="144" t="s">
        <v>229</v>
      </c>
      <c r="C560" s="143">
        <v>37801</v>
      </c>
    </row>
    <row r="561" spans="2:3" hidden="1">
      <c r="B561" s="144" t="s">
        <v>101</v>
      </c>
      <c r="C561" s="143">
        <v>32405</v>
      </c>
    </row>
    <row r="562" spans="2:3" hidden="1">
      <c r="B562" s="144" t="s">
        <v>263</v>
      </c>
      <c r="C562" s="143">
        <v>39204</v>
      </c>
    </row>
    <row r="563" spans="2:3" hidden="1">
      <c r="B563" s="144" t="s">
        <v>158</v>
      </c>
      <c r="C563" s="143">
        <v>35005</v>
      </c>
    </row>
    <row r="564" spans="2:3" hidden="1">
      <c r="B564" s="144" t="s">
        <v>244</v>
      </c>
      <c r="C564" s="143">
        <v>38405</v>
      </c>
    </row>
    <row r="565" spans="2:3" hidden="1">
      <c r="B565" s="144" t="s">
        <v>242</v>
      </c>
      <c r="C565" s="143">
        <v>38400</v>
      </c>
    </row>
    <row r="566" spans="2:3" hidden="1">
      <c r="B566" s="144" t="s">
        <v>192</v>
      </c>
      <c r="C566" s="143">
        <v>36302</v>
      </c>
    </row>
    <row r="567" spans="2:3" hidden="1">
      <c r="B567" s="144" t="s">
        <v>2</v>
      </c>
      <c r="C567" s="143">
        <v>10500</v>
      </c>
    </row>
    <row r="568" spans="2:3" hidden="1">
      <c r="B568" s="144" t="s">
        <v>14</v>
      </c>
      <c r="C568" s="143">
        <v>11900</v>
      </c>
    </row>
    <row r="569" spans="2:3" hidden="1">
      <c r="B569" s="144" t="s">
        <v>283</v>
      </c>
      <c r="C569" s="143">
        <v>18670</v>
      </c>
    </row>
    <row r="570" spans="2:3" hidden="1">
      <c r="B570" s="144" t="s">
        <v>378</v>
      </c>
      <c r="C570" s="71" t="s">
        <v>443</v>
      </c>
    </row>
    <row r="571" spans="2:3" hidden="1">
      <c r="B571" s="144" t="s">
        <v>364</v>
      </c>
      <c r="C571" s="143">
        <v>14300.2</v>
      </c>
    </row>
    <row r="572" spans="2:3" hidden="1">
      <c r="B572" s="144" t="s">
        <v>363</v>
      </c>
      <c r="C572" s="143">
        <v>14300</v>
      </c>
    </row>
    <row r="573" spans="2:3" hidden="1">
      <c r="B573" s="144" t="s">
        <v>245</v>
      </c>
      <c r="C573" s="143">
        <v>38500</v>
      </c>
    </row>
    <row r="574" spans="2:3" hidden="1">
      <c r="B574" s="144" t="s">
        <v>154</v>
      </c>
      <c r="C574" s="143">
        <v>34903</v>
      </c>
    </row>
    <row r="575" spans="2:3" hidden="1">
      <c r="B575" s="144" t="s">
        <v>249</v>
      </c>
      <c r="C575" s="143">
        <v>38605</v>
      </c>
    </row>
    <row r="576" spans="2:3" hidden="1">
      <c r="B576" s="144" t="s">
        <v>246</v>
      </c>
      <c r="C576" s="143">
        <v>38600</v>
      </c>
    </row>
    <row r="577" spans="2:3" hidden="1">
      <c r="B577" s="144" t="s">
        <v>252</v>
      </c>
      <c r="C577" s="143">
        <v>38700</v>
      </c>
    </row>
    <row r="578" spans="2:3" hidden="1">
      <c r="B578" s="144" t="s">
        <v>57</v>
      </c>
      <c r="C578" s="143">
        <v>30104</v>
      </c>
    </row>
    <row r="579" spans="2:3" hidden="1">
      <c r="B579" s="178" t="s">
        <v>394</v>
      </c>
      <c r="C579" s="198">
        <v>36303</v>
      </c>
    </row>
    <row r="580" spans="2:3" hidden="1">
      <c r="B580" s="144" t="s">
        <v>113</v>
      </c>
      <c r="C580" s="143">
        <v>32920</v>
      </c>
    </row>
    <row r="581" spans="2:3" hidden="1">
      <c r="B581" s="144" t="s">
        <v>254</v>
      </c>
      <c r="C581" s="143">
        <v>38800</v>
      </c>
    </row>
    <row r="582" spans="2:3" hidden="1">
      <c r="B582" s="144" t="s">
        <v>95</v>
      </c>
      <c r="C582" s="143">
        <v>32005</v>
      </c>
    </row>
    <row r="583" spans="2:3" hidden="1">
      <c r="B583" s="144" t="s">
        <v>271</v>
      </c>
      <c r="C583" s="143">
        <v>39501</v>
      </c>
    </row>
    <row r="584" spans="2:3" hidden="1">
      <c r="B584" s="144" t="s">
        <v>256</v>
      </c>
      <c r="C584" s="143">
        <v>38900</v>
      </c>
    </row>
    <row r="585" spans="2:3" hidden="1">
      <c r="B585" s="144" t="s">
        <v>41</v>
      </c>
      <c r="C585" s="143">
        <v>21200</v>
      </c>
    </row>
    <row r="586" spans="2:3" hidden="1">
      <c r="B586" s="144" t="s">
        <v>45</v>
      </c>
      <c r="C586" s="143">
        <v>21550</v>
      </c>
    </row>
    <row r="587" spans="2:3" hidden="1">
      <c r="B587" s="144" t="s">
        <v>43</v>
      </c>
      <c r="C587" s="143">
        <v>21520</v>
      </c>
    </row>
    <row r="588" spans="2:3" hidden="1">
      <c r="B588" s="144" t="s">
        <v>366</v>
      </c>
      <c r="C588" s="143">
        <v>21525.200000000001</v>
      </c>
    </row>
    <row r="589" spans="2:3" hidden="1">
      <c r="B589" s="144" t="s">
        <v>365</v>
      </c>
      <c r="C589" s="143">
        <v>21525</v>
      </c>
    </row>
    <row r="590" spans="2:3" hidden="1">
      <c r="B590" s="144" t="s">
        <v>257</v>
      </c>
      <c r="C590" s="143">
        <v>39000</v>
      </c>
    </row>
    <row r="591" spans="2:3" hidden="1">
      <c r="B591" s="144" t="s">
        <v>50</v>
      </c>
      <c r="C591" s="143">
        <v>23000</v>
      </c>
    </row>
    <row r="592" spans="2:3" hidden="1">
      <c r="B592" s="144" t="s">
        <v>51</v>
      </c>
      <c r="C592" s="143">
        <v>23100</v>
      </c>
    </row>
    <row r="593" spans="2:3" hidden="1">
      <c r="B593" s="144" t="s">
        <v>40</v>
      </c>
      <c r="C593" s="143">
        <v>20900</v>
      </c>
    </row>
    <row r="594" spans="2:3" hidden="1">
      <c r="B594" s="144" t="s">
        <v>52</v>
      </c>
      <c r="C594" s="143">
        <v>23200</v>
      </c>
    </row>
    <row r="595" spans="2:3" hidden="1">
      <c r="B595" s="144" t="s">
        <v>46</v>
      </c>
      <c r="C595" s="143">
        <v>21570</v>
      </c>
    </row>
    <row r="596" spans="2:3" hidden="1">
      <c r="B596" s="144" t="s">
        <v>223</v>
      </c>
      <c r="C596" s="143">
        <v>37601</v>
      </c>
    </row>
    <row r="597" spans="2:3" hidden="1">
      <c r="B597" s="144" t="s">
        <v>259</v>
      </c>
      <c r="C597" s="143">
        <v>39101</v>
      </c>
    </row>
    <row r="598" spans="2:3" hidden="1">
      <c r="B598" s="144" t="s">
        <v>258</v>
      </c>
      <c r="C598" s="143">
        <v>39100</v>
      </c>
    </row>
    <row r="599" spans="2:3" hidden="1">
      <c r="B599" s="144" t="s">
        <v>260</v>
      </c>
      <c r="C599" s="143">
        <v>39105</v>
      </c>
    </row>
    <row r="600" spans="2:3" hidden="1">
      <c r="B600" s="144" t="s">
        <v>122</v>
      </c>
      <c r="C600" s="143">
        <v>33204</v>
      </c>
    </row>
    <row r="601" spans="2:3" hidden="1">
      <c r="B601" s="144" t="s">
        <v>261</v>
      </c>
      <c r="C601" s="143">
        <v>39200</v>
      </c>
    </row>
    <row r="602" spans="2:3" hidden="1">
      <c r="B602" s="144" t="s">
        <v>264</v>
      </c>
      <c r="C602" s="143">
        <v>39205</v>
      </c>
    </row>
    <row r="603" spans="2:3" hidden="1">
      <c r="B603" s="144" t="s">
        <v>266</v>
      </c>
      <c r="C603" s="143">
        <v>39300</v>
      </c>
    </row>
    <row r="604" spans="2:3" hidden="1">
      <c r="B604" s="144" t="s">
        <v>268</v>
      </c>
      <c r="C604" s="143">
        <v>39400</v>
      </c>
    </row>
    <row r="605" spans="2:3" hidden="1">
      <c r="B605" s="144" t="s">
        <v>270</v>
      </c>
      <c r="C605" s="143">
        <v>39500</v>
      </c>
    </row>
    <row r="606" spans="2:3" hidden="1">
      <c r="B606" s="144" t="s">
        <v>273</v>
      </c>
      <c r="C606" s="143">
        <v>39605</v>
      </c>
    </row>
    <row r="607" spans="2:3" hidden="1">
      <c r="B607" s="144" t="s">
        <v>272</v>
      </c>
      <c r="C607" s="143">
        <v>39600</v>
      </c>
    </row>
    <row r="608" spans="2:3" hidden="1">
      <c r="B608" s="144" t="s">
        <v>143</v>
      </c>
      <c r="C608" s="143">
        <v>34230</v>
      </c>
    </row>
    <row r="609" spans="2:3" hidden="1">
      <c r="B609" s="144" t="s">
        <v>47</v>
      </c>
      <c r="C609" s="143">
        <v>21800</v>
      </c>
    </row>
    <row r="610" spans="2:3" hidden="1">
      <c r="B610" s="144" t="s">
        <v>79</v>
      </c>
      <c r="C610" s="143">
        <v>31205</v>
      </c>
    </row>
    <row r="611" spans="2:3" hidden="1">
      <c r="B611" s="144" t="s">
        <v>102</v>
      </c>
      <c r="C611" s="143">
        <v>32410</v>
      </c>
    </row>
    <row r="612" spans="2:3" hidden="1">
      <c r="B612" s="144" t="s">
        <v>13</v>
      </c>
      <c r="C612" s="143">
        <v>11600</v>
      </c>
    </row>
    <row r="613" spans="2:3" hidden="1">
      <c r="B613" s="144" t="s">
        <v>276</v>
      </c>
      <c r="C613" s="143">
        <v>39705</v>
      </c>
    </row>
    <row r="614" spans="2:3" hidden="1">
      <c r="B614" s="144" t="s">
        <v>274</v>
      </c>
      <c r="C614" s="143">
        <v>39700</v>
      </c>
    </row>
    <row r="615" spans="2:3" hidden="1">
      <c r="B615" s="144" t="s">
        <v>198</v>
      </c>
      <c r="C615" s="143">
        <v>36502</v>
      </c>
    </row>
    <row r="616" spans="2:3" hidden="1">
      <c r="B616" s="144" t="s">
        <v>278</v>
      </c>
      <c r="C616" s="143">
        <v>39805</v>
      </c>
    </row>
    <row r="617" spans="2:3" hidden="1">
      <c r="B617" s="144" t="s">
        <v>277</v>
      </c>
      <c r="C617" s="143">
        <v>39800</v>
      </c>
    </row>
    <row r="618" spans="2:3" hidden="1">
      <c r="B618" s="144" t="s">
        <v>48</v>
      </c>
      <c r="C618" s="143">
        <v>21900</v>
      </c>
    </row>
    <row r="619" spans="2:3" hidden="1">
      <c r="B619" s="144" t="s">
        <v>127</v>
      </c>
      <c r="C619" s="143">
        <v>33400</v>
      </c>
    </row>
    <row r="620" spans="2:3" hidden="1">
      <c r="B620" s="144" t="s">
        <v>279</v>
      </c>
      <c r="C620" s="143">
        <v>39900</v>
      </c>
    </row>
    <row r="621" spans="2:3" hidden="1">
      <c r="B621" s="144" t="s">
        <v>53</v>
      </c>
      <c r="C621" s="143">
        <v>30000</v>
      </c>
    </row>
    <row r="622" spans="2:3" hidden="1">
      <c r="B622" s="144" t="s">
        <v>203</v>
      </c>
      <c r="C622" s="143">
        <v>36701</v>
      </c>
    </row>
    <row r="623" spans="2:3" hidden="1"/>
    <row r="624" spans="2:3" hidden="1"/>
    <row r="625" hidden="1"/>
  </sheetData>
  <sheetProtection password="CEAA" sheet="1" objects="1" scenarios="1"/>
  <sortState xmlns:xlrd2="http://schemas.microsoft.com/office/spreadsheetml/2017/richdata2" ref="B318:C620">
    <sortCondition ref="B318:B620"/>
  </sortState>
  <pageMargins left="0.25" right="0.25" top="0.75" bottom="0.75" header="0.3" footer="0.3"/>
  <pageSetup scale="39" fitToHeight="0" orientation="landscape" r:id="rId1"/>
  <headerFooter>
    <oddHeader>&amp;C&amp;"-,Bold"&amp;28Appendix B: Allocation of Pension Expense</oddHeader>
    <oddFooter>&amp;R&amp;G</oddFooter>
  </headerFooter>
  <legacy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30"/>
  <sheetViews>
    <sheetView workbookViewId="0"/>
  </sheetViews>
  <sheetFormatPr defaultRowHeight="15"/>
  <cols>
    <col min="1" max="1" width="13" style="1" customWidth="1"/>
    <col min="2" max="2" width="64.85546875" style="1" bestFit="1" customWidth="1"/>
    <col min="3" max="4" width="13.85546875" style="1" customWidth="1"/>
    <col min="5" max="5" width="18.85546875" style="1" customWidth="1"/>
    <col min="6" max="6" width="13.85546875" style="1" customWidth="1"/>
    <col min="7" max="7" width="18.28515625" style="1" customWidth="1"/>
    <col min="8" max="8" width="1.7109375" style="1" customWidth="1"/>
    <col min="9" max="9" width="12" style="1" customWidth="1"/>
    <col min="10" max="10" width="20" style="1" customWidth="1"/>
    <col min="11" max="11" width="15.140625" style="1" hidden="1" customWidth="1"/>
    <col min="12" max="12" width="19.42578125" style="1" hidden="1" customWidth="1"/>
    <col min="13" max="13" width="1.28515625" style="1" hidden="1" customWidth="1"/>
    <col min="14" max="14" width="18.28515625" style="1" hidden="1" customWidth="1"/>
    <col min="15" max="15" width="20" style="1" customWidth="1"/>
    <col min="16" max="16" width="12.42578125" style="1" customWidth="1"/>
    <col min="17" max="17" width="19.42578125" style="1" customWidth="1"/>
    <col min="18" max="18" width="2" style="1" customWidth="1"/>
    <col min="19" max="19" width="16.42578125" style="1" bestFit="1" customWidth="1"/>
    <col min="20" max="20" width="22.42578125" style="1" customWidth="1"/>
    <col min="21" max="21" width="16" style="1" bestFit="1" customWidth="1"/>
    <col min="22" max="16384" width="9.140625" style="1"/>
  </cols>
  <sheetData>
    <row r="1" spans="1:30" s="142" customFormat="1">
      <c r="A1" s="142" t="s">
        <v>425</v>
      </c>
    </row>
    <row r="2" spans="1:30" s="197" customFormat="1">
      <c r="A2" s="61" t="s">
        <v>426</v>
      </c>
    </row>
    <row r="3" spans="1:30" s="179" customFormat="1">
      <c r="B3" s="179" t="s">
        <v>503</v>
      </c>
      <c r="C3" s="226">
        <f>SUM(C6:C315)</f>
        <v>0.99999999999999978</v>
      </c>
      <c r="D3" s="226">
        <f>SUM(D6:D315)</f>
        <v>0.99999989999999994</v>
      </c>
      <c r="E3" s="190">
        <f>SUM(E6:E316)</f>
        <v>2544388781.04</v>
      </c>
      <c r="F3" s="190">
        <f>SUM(F6:F315)</f>
        <v>3685197998.6500001</v>
      </c>
      <c r="G3" s="190">
        <f t="shared" ref="G3:U3" si="0">SUM(G6:G316)</f>
        <v>18382065992</v>
      </c>
      <c r="H3" s="190">
        <f t="shared" si="0"/>
        <v>0</v>
      </c>
      <c r="I3" s="190">
        <f t="shared" si="0"/>
        <v>0</v>
      </c>
      <c r="J3" s="190">
        <f t="shared" si="0"/>
        <v>10516813985.4776</v>
      </c>
      <c r="K3" s="190"/>
      <c r="L3" s="190">
        <f t="shared" si="0"/>
        <v>211723578.96383786</v>
      </c>
      <c r="M3" s="190">
        <f t="shared" si="0"/>
        <v>0</v>
      </c>
      <c r="N3" s="190">
        <f t="shared" si="0"/>
        <v>868762001.78079998</v>
      </c>
      <c r="O3" s="190">
        <f t="shared" si="0"/>
        <v>3961179993.092</v>
      </c>
      <c r="P3" s="190"/>
      <c r="Q3" s="190">
        <f t="shared" si="0"/>
        <v>211722763.3347024</v>
      </c>
      <c r="R3" s="190">
        <f t="shared" si="0"/>
        <v>0</v>
      </c>
      <c r="S3" s="190">
        <f t="shared" si="0"/>
        <v>3521744010.5696001</v>
      </c>
      <c r="T3" s="190">
        <f t="shared" si="0"/>
        <v>312</v>
      </c>
      <c r="U3" s="190">
        <f t="shared" si="0"/>
        <v>3521744320</v>
      </c>
      <c r="V3" s="178"/>
      <c r="W3" s="178"/>
      <c r="X3" s="178"/>
      <c r="Y3" s="178"/>
      <c r="Z3" s="178"/>
      <c r="AA3" s="178"/>
      <c r="AB3" s="178"/>
      <c r="AC3" s="178"/>
      <c r="AD3" s="178"/>
    </row>
    <row r="4" spans="1:30" s="179" customFormat="1">
      <c r="B4" s="179" t="s">
        <v>504</v>
      </c>
    </row>
    <row r="5" spans="1:30">
      <c r="I5" s="32" t="s">
        <v>291</v>
      </c>
      <c r="J5" s="32"/>
      <c r="K5" s="32"/>
      <c r="L5" s="32"/>
      <c r="N5" s="32" t="s">
        <v>292</v>
      </c>
      <c r="O5" s="32"/>
      <c r="P5" s="32"/>
      <c r="Q5" s="32"/>
      <c r="S5" s="32" t="s">
        <v>293</v>
      </c>
      <c r="T5" s="32"/>
      <c r="U5" s="32"/>
    </row>
    <row r="6" spans="1:30" ht="120">
      <c r="A6" s="4" t="s">
        <v>280</v>
      </c>
      <c r="B6" s="4" t="s">
        <v>281</v>
      </c>
      <c r="C6" s="4" t="s">
        <v>341</v>
      </c>
      <c r="D6" s="4" t="s">
        <v>342</v>
      </c>
      <c r="E6" s="4" t="s">
        <v>301</v>
      </c>
      <c r="F6" s="4" t="s">
        <v>347</v>
      </c>
      <c r="G6" s="4" t="s">
        <v>346</v>
      </c>
      <c r="H6" s="4"/>
      <c r="I6" s="4" t="s">
        <v>294</v>
      </c>
      <c r="J6" s="4" t="s">
        <v>295</v>
      </c>
      <c r="K6" s="4" t="s">
        <v>296</v>
      </c>
      <c r="L6" s="4" t="s">
        <v>297</v>
      </c>
      <c r="M6" s="4"/>
      <c r="N6" s="4" t="s">
        <v>294</v>
      </c>
      <c r="O6" s="4" t="s">
        <v>295</v>
      </c>
      <c r="P6" s="4" t="s">
        <v>296</v>
      </c>
      <c r="Q6" s="4" t="s">
        <v>297</v>
      </c>
      <c r="R6" s="4"/>
      <c r="S6" s="4" t="s">
        <v>298</v>
      </c>
      <c r="T6" s="4" t="s">
        <v>299</v>
      </c>
      <c r="U6" s="4" t="s">
        <v>300</v>
      </c>
    </row>
    <row r="7" spans="1:30" s="61" customFormat="1">
      <c r="A7" s="170" t="s">
        <v>428</v>
      </c>
      <c r="B7" s="144" t="s">
        <v>427</v>
      </c>
      <c r="C7" s="37">
        <v>0</v>
      </c>
      <c r="D7" s="37">
        <v>0</v>
      </c>
      <c r="E7" s="37">
        <v>0</v>
      </c>
      <c r="F7" s="37">
        <v>0</v>
      </c>
      <c r="G7" s="37">
        <v>0</v>
      </c>
      <c r="H7" s="170"/>
      <c r="I7" s="37">
        <v>0</v>
      </c>
      <c r="J7" s="37">
        <v>0</v>
      </c>
      <c r="K7" s="37">
        <v>0</v>
      </c>
      <c r="L7" s="37">
        <v>0</v>
      </c>
      <c r="M7" s="170"/>
      <c r="N7" s="37">
        <v>0</v>
      </c>
      <c r="O7" s="37">
        <v>0</v>
      </c>
      <c r="P7" s="37">
        <v>0</v>
      </c>
      <c r="Q7" s="37">
        <v>0</v>
      </c>
      <c r="R7" s="170"/>
      <c r="S7" s="37">
        <v>0</v>
      </c>
      <c r="T7" s="37">
        <v>0</v>
      </c>
      <c r="U7" s="37">
        <v>0</v>
      </c>
    </row>
    <row r="8" spans="1:30">
      <c r="A8" s="34">
        <v>10200</v>
      </c>
      <c r="B8" s="35" t="s">
        <v>0</v>
      </c>
      <c r="C8" s="40">
        <v>1.1054000000000001E-3</v>
      </c>
      <c r="D8" s="40">
        <v>1.1215000000000001E-3</v>
      </c>
      <c r="E8" s="36">
        <v>1368412.67</v>
      </c>
      <c r="F8" s="36">
        <v>4132950</v>
      </c>
      <c r="G8" s="36">
        <v>10159768</v>
      </c>
      <c r="H8" s="36"/>
      <c r="I8" s="37">
        <v>0</v>
      </c>
      <c r="J8" s="37">
        <v>5812643</v>
      </c>
      <c r="K8" s="37">
        <v>1498319</v>
      </c>
      <c r="L8" s="36">
        <v>87774</v>
      </c>
      <c r="M8" s="36"/>
      <c r="N8" s="37">
        <v>480165</v>
      </c>
      <c r="O8" s="37">
        <v>2189344</v>
      </c>
      <c r="P8" s="37">
        <v>0</v>
      </c>
      <c r="Q8" s="36">
        <v>127082</v>
      </c>
      <c r="R8" s="36"/>
      <c r="S8" s="37">
        <v>1946468</v>
      </c>
      <c r="T8" s="38">
        <v>8634</v>
      </c>
      <c r="U8" s="38">
        <v>1955102</v>
      </c>
    </row>
    <row r="9" spans="1:30">
      <c r="A9" s="34">
        <v>10400</v>
      </c>
      <c r="B9" s="35" t="s">
        <v>1</v>
      </c>
      <c r="C9" s="40">
        <v>3.2499999999999999E-3</v>
      </c>
      <c r="D9" s="40">
        <v>3.2226999999999998E-3</v>
      </c>
      <c r="E9" s="36">
        <v>4427732.9300000006</v>
      </c>
      <c r="F9" s="36">
        <v>11876288</v>
      </c>
      <c r="G9" s="36">
        <v>29870857</v>
      </c>
      <c r="H9" s="36"/>
      <c r="I9" s="37">
        <v>0</v>
      </c>
      <c r="J9" s="37">
        <v>17089823</v>
      </c>
      <c r="K9" s="37">
        <v>4405225.5</v>
      </c>
      <c r="L9" s="36">
        <v>323386</v>
      </c>
      <c r="M9" s="36"/>
      <c r="N9" s="37">
        <v>1411738.25</v>
      </c>
      <c r="O9" s="37">
        <v>6436918</v>
      </c>
      <c r="P9" s="37">
        <v>0</v>
      </c>
      <c r="Q9" s="36">
        <v>4527611</v>
      </c>
      <c r="R9" s="36"/>
      <c r="S9" s="37">
        <v>5722834</v>
      </c>
      <c r="T9" s="38">
        <v>-1642250</v>
      </c>
      <c r="U9" s="38">
        <v>4080584</v>
      </c>
    </row>
    <row r="10" spans="1:30">
      <c r="A10" s="34">
        <v>10500</v>
      </c>
      <c r="B10" s="35" t="s">
        <v>2</v>
      </c>
      <c r="C10" s="40">
        <v>7.2939999999999995E-4</v>
      </c>
      <c r="D10" s="40">
        <v>7.291E-4</v>
      </c>
      <c r="E10" s="36">
        <v>973166.72</v>
      </c>
      <c r="F10" s="36">
        <v>2686878</v>
      </c>
      <c r="G10" s="36">
        <v>6703939</v>
      </c>
      <c r="H10" s="36"/>
      <c r="I10" s="37">
        <v>0</v>
      </c>
      <c r="J10" s="37">
        <v>3835482</v>
      </c>
      <c r="K10" s="37">
        <v>988668</v>
      </c>
      <c r="L10" s="36">
        <v>44187</v>
      </c>
      <c r="M10" s="36"/>
      <c r="N10" s="37">
        <v>316838</v>
      </c>
      <c r="O10" s="37">
        <v>1444642</v>
      </c>
      <c r="P10" s="37">
        <v>0</v>
      </c>
      <c r="Q10" s="36">
        <v>56922</v>
      </c>
      <c r="R10" s="36"/>
      <c r="S10" s="37">
        <v>1284380</v>
      </c>
      <c r="T10" s="38">
        <v>-18368</v>
      </c>
      <c r="U10" s="38">
        <v>1266012</v>
      </c>
    </row>
    <row r="11" spans="1:30">
      <c r="A11" s="34">
        <v>10700</v>
      </c>
      <c r="B11" s="35" t="s">
        <v>3</v>
      </c>
      <c r="C11" s="40">
        <v>4.5304999999999998E-3</v>
      </c>
      <c r="D11" s="40">
        <v>1.854E-3</v>
      </c>
      <c r="E11" s="36">
        <v>5454042.5299999993</v>
      </c>
      <c r="F11" s="36">
        <v>6832357</v>
      </c>
      <c r="G11" s="36">
        <v>41639975</v>
      </c>
      <c r="H11" s="36"/>
      <c r="I11" s="37">
        <v>0</v>
      </c>
      <c r="J11" s="37">
        <v>23823213</v>
      </c>
      <c r="K11" s="37">
        <v>6140884</v>
      </c>
      <c r="L11" s="36">
        <v>9291283</v>
      </c>
      <c r="M11" s="36"/>
      <c r="N11" s="37">
        <v>1967963</v>
      </c>
      <c r="O11" s="37">
        <v>8973063</v>
      </c>
      <c r="P11" s="37">
        <v>0</v>
      </c>
      <c r="Q11" s="36">
        <v>0</v>
      </c>
      <c r="R11" s="36"/>
      <c r="S11" s="37">
        <v>7977631</v>
      </c>
      <c r="T11" s="38">
        <v>2692937</v>
      </c>
      <c r="U11" s="38">
        <v>10670568</v>
      </c>
    </row>
    <row r="12" spans="1:30">
      <c r="A12" s="34">
        <v>10800</v>
      </c>
      <c r="B12" s="35" t="s">
        <v>4</v>
      </c>
      <c r="C12" s="40">
        <v>1.9146300000000002E-2</v>
      </c>
      <c r="D12" s="40">
        <v>1.9480399999999998E-2</v>
      </c>
      <c r="E12" s="36">
        <v>26198397.030000001</v>
      </c>
      <c r="F12" s="36">
        <v>71789131</v>
      </c>
      <c r="G12" s="36">
        <v>175974275</v>
      </c>
      <c r="H12" s="36"/>
      <c r="I12" s="37">
        <v>0</v>
      </c>
      <c r="J12" s="37">
        <v>100679038</v>
      </c>
      <c r="K12" s="37">
        <v>25951929</v>
      </c>
      <c r="L12" s="36">
        <v>384557</v>
      </c>
      <c r="M12" s="36"/>
      <c r="N12" s="37">
        <v>8316789</v>
      </c>
      <c r="O12" s="37">
        <v>37920970</v>
      </c>
      <c r="P12" s="37">
        <v>0</v>
      </c>
      <c r="Q12" s="36">
        <v>397121</v>
      </c>
      <c r="R12" s="36"/>
      <c r="S12" s="37">
        <v>33714184</v>
      </c>
      <c r="T12" s="38">
        <v>-8384</v>
      </c>
      <c r="U12" s="38">
        <v>33705800</v>
      </c>
    </row>
    <row r="13" spans="1:30">
      <c r="A13" s="34">
        <v>10850</v>
      </c>
      <c r="B13" s="35" t="s">
        <v>5</v>
      </c>
      <c r="C13" s="40">
        <v>1.383E-4</v>
      </c>
      <c r="D13" s="40">
        <v>1.2410000000000001E-4</v>
      </c>
      <c r="E13" s="36">
        <v>267938.84000000003</v>
      </c>
      <c r="F13" s="36">
        <v>457333</v>
      </c>
      <c r="G13" s="36">
        <v>1271120</v>
      </c>
      <c r="H13" s="36"/>
      <c r="I13" s="37">
        <v>0</v>
      </c>
      <c r="J13" s="37">
        <v>727238</v>
      </c>
      <c r="K13" s="37">
        <v>187459</v>
      </c>
      <c r="L13" s="36">
        <v>264047</v>
      </c>
      <c r="M13" s="36"/>
      <c r="N13" s="37">
        <v>60075</v>
      </c>
      <c r="O13" s="37">
        <v>273916</v>
      </c>
      <c r="P13" s="37">
        <v>0</v>
      </c>
      <c r="Q13" s="36">
        <v>0</v>
      </c>
      <c r="R13" s="36"/>
      <c r="S13" s="37">
        <v>243529</v>
      </c>
      <c r="T13" s="38">
        <v>103484</v>
      </c>
      <c r="U13" s="38">
        <v>347013</v>
      </c>
    </row>
    <row r="14" spans="1:30">
      <c r="A14" s="34">
        <v>10900</v>
      </c>
      <c r="B14" s="35" t="s">
        <v>6</v>
      </c>
      <c r="C14" s="40">
        <v>1.9082000000000001E-3</v>
      </c>
      <c r="D14" s="40">
        <v>1.9277000000000001E-3</v>
      </c>
      <c r="E14" s="36">
        <v>3000627.11</v>
      </c>
      <c r="F14" s="36">
        <v>7103956</v>
      </c>
      <c r="G14" s="36">
        <v>17538329</v>
      </c>
      <c r="H14" s="36"/>
      <c r="I14" s="37">
        <v>0</v>
      </c>
      <c r="J14" s="37">
        <v>10034092</v>
      </c>
      <c r="K14" s="37">
        <v>2586477</v>
      </c>
      <c r="L14" s="36">
        <v>1355906</v>
      </c>
      <c r="M14" s="36"/>
      <c r="N14" s="37">
        <v>828886</v>
      </c>
      <c r="O14" s="37">
        <v>3779362</v>
      </c>
      <c r="P14" s="37">
        <v>0</v>
      </c>
      <c r="Q14" s="36">
        <v>0</v>
      </c>
      <c r="R14" s="36"/>
      <c r="S14" s="37">
        <v>3360096</v>
      </c>
      <c r="T14" s="38">
        <v>555722</v>
      </c>
      <c r="U14" s="38">
        <v>3915818</v>
      </c>
    </row>
    <row r="15" spans="1:30">
      <c r="A15" s="34">
        <v>10910</v>
      </c>
      <c r="B15" s="35" t="s">
        <v>7</v>
      </c>
      <c r="C15" s="40">
        <v>2.6919999999999998E-4</v>
      </c>
      <c r="D15" s="40">
        <v>3.3819999999999998E-4</v>
      </c>
      <c r="E15" s="36">
        <v>373715.86000000004</v>
      </c>
      <c r="F15" s="36">
        <v>1246334</v>
      </c>
      <c r="G15" s="36">
        <v>2474226</v>
      </c>
      <c r="H15" s="36"/>
      <c r="I15" s="37">
        <v>0</v>
      </c>
      <c r="J15" s="37">
        <v>1415563</v>
      </c>
      <c r="K15" s="37">
        <v>364888</v>
      </c>
      <c r="L15" s="36">
        <v>142463</v>
      </c>
      <c r="M15" s="36"/>
      <c r="N15" s="37">
        <v>116935</v>
      </c>
      <c r="O15" s="37">
        <v>533175</v>
      </c>
      <c r="P15" s="37">
        <v>0</v>
      </c>
      <c r="Q15" s="36">
        <v>248392</v>
      </c>
      <c r="R15" s="36"/>
      <c r="S15" s="37">
        <v>474027</v>
      </c>
      <c r="T15" s="38">
        <v>-25064</v>
      </c>
      <c r="U15" s="38">
        <v>448963</v>
      </c>
    </row>
    <row r="16" spans="1:30">
      <c r="A16" s="34">
        <v>10930</v>
      </c>
      <c r="B16" s="35" t="s">
        <v>8</v>
      </c>
      <c r="C16" s="40">
        <v>2.5428E-3</v>
      </c>
      <c r="D16" s="40">
        <v>2.6234000000000001E-3</v>
      </c>
      <c r="E16" s="36">
        <v>3811103.52</v>
      </c>
      <c r="F16" s="36">
        <v>9667748</v>
      </c>
      <c r="G16" s="36">
        <v>23370959</v>
      </c>
      <c r="H16" s="36"/>
      <c r="I16" s="37">
        <v>0</v>
      </c>
      <c r="J16" s="37">
        <v>13371077</v>
      </c>
      <c r="K16" s="37">
        <v>3446648</v>
      </c>
      <c r="L16" s="36">
        <v>1086418</v>
      </c>
      <c r="M16" s="36"/>
      <c r="N16" s="37">
        <v>1104544</v>
      </c>
      <c r="O16" s="37">
        <v>5036244</v>
      </c>
      <c r="P16" s="37">
        <v>0</v>
      </c>
      <c r="Q16" s="36">
        <v>139752</v>
      </c>
      <c r="R16" s="36"/>
      <c r="S16" s="37">
        <v>4477545</v>
      </c>
      <c r="T16" s="38">
        <v>322169</v>
      </c>
      <c r="U16" s="38">
        <v>4799715</v>
      </c>
    </row>
    <row r="17" spans="1:21">
      <c r="A17" s="34">
        <v>10940</v>
      </c>
      <c r="B17" s="35" t="s">
        <v>9</v>
      </c>
      <c r="C17" s="40">
        <v>6.9930000000000003E-4</v>
      </c>
      <c r="D17" s="40">
        <v>7.228E-4</v>
      </c>
      <c r="E17" s="36">
        <v>1046821.5700000001</v>
      </c>
      <c r="F17" s="36">
        <v>2663661</v>
      </c>
      <c r="G17" s="36">
        <v>6427289</v>
      </c>
      <c r="H17" s="36"/>
      <c r="I17" s="37">
        <v>0</v>
      </c>
      <c r="J17" s="37">
        <v>3677204</v>
      </c>
      <c r="K17" s="37">
        <v>947869</v>
      </c>
      <c r="L17" s="36">
        <v>39909</v>
      </c>
      <c r="M17" s="36"/>
      <c r="N17" s="37">
        <v>303763</v>
      </c>
      <c r="O17" s="37">
        <v>1385027</v>
      </c>
      <c r="P17" s="37">
        <v>0</v>
      </c>
      <c r="Q17" s="36">
        <v>358660</v>
      </c>
      <c r="R17" s="36"/>
      <c r="S17" s="37">
        <v>1231378</v>
      </c>
      <c r="T17" s="38">
        <v>-130950</v>
      </c>
      <c r="U17" s="38">
        <v>1100428</v>
      </c>
    </row>
    <row r="18" spans="1:21">
      <c r="A18" s="34">
        <v>10950</v>
      </c>
      <c r="B18" s="35" t="s">
        <v>10</v>
      </c>
      <c r="C18" s="40">
        <v>6.8150000000000003E-4</v>
      </c>
      <c r="D18" s="40">
        <v>6.7480000000000003E-4</v>
      </c>
      <c r="E18" s="36">
        <v>943659.91999999993</v>
      </c>
      <c r="F18" s="36">
        <v>2486772</v>
      </c>
      <c r="G18" s="36">
        <v>6263689</v>
      </c>
      <c r="H18" s="36"/>
      <c r="I18" s="37">
        <v>0</v>
      </c>
      <c r="J18" s="37">
        <v>3583604</v>
      </c>
      <c r="K18" s="37">
        <v>923742</v>
      </c>
      <c r="L18" s="36">
        <v>257180</v>
      </c>
      <c r="M18" s="36"/>
      <c r="N18" s="37">
        <v>296031</v>
      </c>
      <c r="O18" s="37">
        <v>1349772</v>
      </c>
      <c r="P18" s="37">
        <v>0</v>
      </c>
      <c r="Q18" s="36">
        <v>0</v>
      </c>
      <c r="R18" s="36"/>
      <c r="S18" s="37">
        <v>1200034</v>
      </c>
      <c r="T18" s="38">
        <v>110112</v>
      </c>
      <c r="U18" s="38">
        <v>1310146</v>
      </c>
    </row>
    <row r="19" spans="1:21" s="197" customFormat="1">
      <c r="A19" s="198">
        <v>11050</v>
      </c>
      <c r="B19" s="178" t="s">
        <v>431</v>
      </c>
      <c r="C19" s="188">
        <v>0</v>
      </c>
      <c r="D19" s="188">
        <v>0</v>
      </c>
      <c r="E19" s="184"/>
      <c r="F19" s="184"/>
      <c r="G19" s="184"/>
      <c r="H19" s="184"/>
      <c r="I19" s="189"/>
      <c r="J19" s="189"/>
      <c r="K19" s="189"/>
      <c r="L19" s="184"/>
      <c r="M19" s="184"/>
      <c r="N19" s="189"/>
      <c r="O19" s="189"/>
      <c r="P19" s="189"/>
      <c r="Q19" s="184"/>
      <c r="R19" s="184"/>
      <c r="S19" s="189"/>
      <c r="T19" s="190"/>
      <c r="U19" s="190"/>
    </row>
    <row r="20" spans="1:21">
      <c r="A20" s="34">
        <v>11300</v>
      </c>
      <c r="B20" s="35" t="s">
        <v>11</v>
      </c>
      <c r="C20" s="40">
        <v>5.2521E-3</v>
      </c>
      <c r="D20" s="40">
        <v>8.1285999999999997E-3</v>
      </c>
      <c r="E20" s="36">
        <v>8514289.7599999998</v>
      </c>
      <c r="F20" s="36">
        <v>29955500</v>
      </c>
      <c r="G20" s="36">
        <v>48272224</v>
      </c>
      <c r="H20" s="36"/>
      <c r="I20" s="37">
        <v>0</v>
      </c>
      <c r="J20" s="37">
        <v>27617679</v>
      </c>
      <c r="K20" s="37">
        <v>7118980</v>
      </c>
      <c r="L20" s="36">
        <v>0</v>
      </c>
      <c r="M20" s="36"/>
      <c r="N20" s="37">
        <v>2281412</v>
      </c>
      <c r="O20" s="37">
        <v>10402257</v>
      </c>
      <c r="P20" s="37">
        <v>0</v>
      </c>
      <c r="Q20" s="36">
        <v>9492954</v>
      </c>
      <c r="R20" s="36"/>
      <c r="S20" s="37">
        <v>9248276</v>
      </c>
      <c r="T20" s="38">
        <v>-2825960</v>
      </c>
      <c r="U20" s="38">
        <v>6422316</v>
      </c>
    </row>
    <row r="21" spans="1:21">
      <c r="A21" s="34">
        <v>11310</v>
      </c>
      <c r="B21" s="35" t="s">
        <v>12</v>
      </c>
      <c r="C21" s="40">
        <v>5.0109999999999998E-4</v>
      </c>
      <c r="D21" s="40">
        <v>5.1639999999999998E-4</v>
      </c>
      <c r="E21" s="36">
        <v>719213.91</v>
      </c>
      <c r="F21" s="36">
        <v>1903036</v>
      </c>
      <c r="G21" s="36">
        <v>4605627</v>
      </c>
      <c r="H21" s="36"/>
      <c r="I21" s="37">
        <v>0</v>
      </c>
      <c r="J21" s="37">
        <v>2634988</v>
      </c>
      <c r="K21" s="37">
        <v>679218</v>
      </c>
      <c r="L21" s="36">
        <v>56069</v>
      </c>
      <c r="M21" s="36"/>
      <c r="N21" s="37">
        <v>217668</v>
      </c>
      <c r="O21" s="37">
        <v>992474</v>
      </c>
      <c r="P21" s="37">
        <v>0</v>
      </c>
      <c r="Q21" s="36">
        <v>0</v>
      </c>
      <c r="R21" s="36"/>
      <c r="S21" s="37">
        <v>882373</v>
      </c>
      <c r="T21" s="38">
        <v>23055</v>
      </c>
      <c r="U21" s="38">
        <v>905428</v>
      </c>
    </row>
    <row r="22" spans="1:21">
      <c r="A22" s="34">
        <v>11600</v>
      </c>
      <c r="B22" s="35" t="s">
        <v>13</v>
      </c>
      <c r="C22" s="40">
        <v>2.1102E-3</v>
      </c>
      <c r="D22" s="40">
        <v>2.1665E-3</v>
      </c>
      <c r="E22" s="36">
        <v>2680079.3199999998</v>
      </c>
      <c r="F22" s="36">
        <v>7983981</v>
      </c>
      <c r="G22" s="36">
        <v>19394918</v>
      </c>
      <c r="H22" s="36"/>
      <c r="I22" s="37">
        <v>0</v>
      </c>
      <c r="J22" s="37">
        <v>11096290</v>
      </c>
      <c r="K22" s="37">
        <v>2860279</v>
      </c>
      <c r="L22" s="36">
        <v>98558</v>
      </c>
      <c r="M22" s="36"/>
      <c r="N22" s="37">
        <v>916631</v>
      </c>
      <c r="O22" s="37">
        <v>4179441</v>
      </c>
      <c r="P22" s="37">
        <v>0</v>
      </c>
      <c r="Q22" s="36">
        <v>408215</v>
      </c>
      <c r="R22" s="36"/>
      <c r="S22" s="37">
        <v>3715792</v>
      </c>
      <c r="T22" s="38">
        <v>-81966</v>
      </c>
      <c r="U22" s="38">
        <v>3633826</v>
      </c>
    </row>
    <row r="23" spans="1:21">
      <c r="A23" s="34">
        <v>11900</v>
      </c>
      <c r="B23" s="35" t="s">
        <v>14</v>
      </c>
      <c r="C23" s="40">
        <v>2.4699999999999999E-4</v>
      </c>
      <c r="D23" s="40">
        <v>2.474E-4</v>
      </c>
      <c r="E23" s="36">
        <v>297961.31999999995</v>
      </c>
      <c r="F23" s="36">
        <v>911718</v>
      </c>
      <c r="G23" s="36">
        <v>2270185</v>
      </c>
      <c r="H23" s="36"/>
      <c r="I23" s="37">
        <v>0</v>
      </c>
      <c r="J23" s="37">
        <v>1298827</v>
      </c>
      <c r="K23" s="37">
        <v>334797</v>
      </c>
      <c r="L23" s="36">
        <v>70027</v>
      </c>
      <c r="M23" s="36"/>
      <c r="N23" s="37">
        <v>107292</v>
      </c>
      <c r="O23" s="37">
        <v>489205.73</v>
      </c>
      <c r="P23" s="37">
        <v>0</v>
      </c>
      <c r="Q23" s="36">
        <v>42325</v>
      </c>
      <c r="R23" s="36"/>
      <c r="S23" s="37">
        <v>434935</v>
      </c>
      <c r="T23" s="38">
        <v>7007</v>
      </c>
      <c r="U23" s="38">
        <v>441943</v>
      </c>
    </row>
    <row r="24" spans="1:21">
      <c r="A24" s="34">
        <v>12100</v>
      </c>
      <c r="B24" s="35" t="s">
        <v>15</v>
      </c>
      <c r="C24" s="40">
        <v>2.6439999999999998E-4</v>
      </c>
      <c r="D24" s="40">
        <v>2.677E-4</v>
      </c>
      <c r="E24" s="36">
        <v>378243.38</v>
      </c>
      <c r="F24" s="36">
        <v>986528</v>
      </c>
      <c r="G24" s="36">
        <v>2430109</v>
      </c>
      <c r="H24" s="36"/>
      <c r="I24" s="37">
        <v>0</v>
      </c>
      <c r="J24" s="37">
        <v>1390323</v>
      </c>
      <c r="K24" s="37">
        <v>358382</v>
      </c>
      <c r="L24" s="36">
        <v>211401</v>
      </c>
      <c r="M24" s="36"/>
      <c r="N24" s="37">
        <v>114850</v>
      </c>
      <c r="O24" s="37">
        <v>523668</v>
      </c>
      <c r="P24" s="37">
        <v>0</v>
      </c>
      <c r="Q24" s="36">
        <v>0</v>
      </c>
      <c r="R24" s="36"/>
      <c r="S24" s="37">
        <v>465575</v>
      </c>
      <c r="T24" s="38">
        <v>100753</v>
      </c>
      <c r="U24" s="38">
        <v>566328</v>
      </c>
    </row>
    <row r="25" spans="1:21">
      <c r="A25" s="34">
        <v>12150</v>
      </c>
      <c r="B25" s="35" t="s">
        <v>16</v>
      </c>
      <c r="C25" s="40">
        <v>4.0200000000000001E-5</v>
      </c>
      <c r="D25" s="40">
        <v>4.3000000000000002E-5</v>
      </c>
      <c r="E25" s="36">
        <v>44062.060000000012</v>
      </c>
      <c r="F25" s="36">
        <v>158464</v>
      </c>
      <c r="G25" s="36">
        <v>369480</v>
      </c>
      <c r="H25" s="36"/>
      <c r="I25" s="37">
        <v>0</v>
      </c>
      <c r="J25" s="37">
        <v>211388</v>
      </c>
      <c r="K25" s="37">
        <v>54489</v>
      </c>
      <c r="L25" s="36">
        <v>28067</v>
      </c>
      <c r="M25" s="36"/>
      <c r="N25" s="37">
        <v>17462</v>
      </c>
      <c r="O25" s="37">
        <v>79620</v>
      </c>
      <c r="P25" s="37">
        <v>0</v>
      </c>
      <c r="Q25" s="36">
        <v>15305</v>
      </c>
      <c r="R25" s="36"/>
      <c r="S25" s="37">
        <v>70787</v>
      </c>
      <c r="T25" s="38">
        <v>7324</v>
      </c>
      <c r="U25" s="38">
        <v>78111</v>
      </c>
    </row>
    <row r="26" spans="1:21">
      <c r="A26" s="34">
        <v>12160</v>
      </c>
      <c r="B26" s="35" t="s">
        <v>17</v>
      </c>
      <c r="C26" s="40">
        <v>1.8841000000000001E-3</v>
      </c>
      <c r="D26" s="40">
        <v>1.8278000000000001E-3</v>
      </c>
      <c r="E26" s="36">
        <v>2668036.5100000002</v>
      </c>
      <c r="F26" s="36">
        <v>6735805</v>
      </c>
      <c r="G26" s="36">
        <v>17316825</v>
      </c>
      <c r="H26" s="36"/>
      <c r="I26" s="37">
        <v>0</v>
      </c>
      <c r="J26" s="37">
        <v>9907365</v>
      </c>
      <c r="K26" s="37">
        <v>2553811</v>
      </c>
      <c r="L26" s="36">
        <v>935381</v>
      </c>
      <c r="M26" s="36"/>
      <c r="N26" s="37">
        <v>818417</v>
      </c>
      <c r="O26" s="37">
        <v>3731630</v>
      </c>
      <c r="P26" s="37">
        <v>0</v>
      </c>
      <c r="Q26" s="36">
        <v>0</v>
      </c>
      <c r="R26" s="36"/>
      <c r="S26" s="37">
        <v>3317659</v>
      </c>
      <c r="T26" s="38">
        <v>385282</v>
      </c>
      <c r="U26" s="38">
        <v>3702941</v>
      </c>
    </row>
    <row r="27" spans="1:21" s="197" customFormat="1">
      <c r="A27" s="71" t="s">
        <v>443</v>
      </c>
      <c r="B27" s="187" t="s">
        <v>446</v>
      </c>
      <c r="C27" s="188">
        <v>0</v>
      </c>
      <c r="D27" s="188">
        <v>0</v>
      </c>
      <c r="E27" s="184"/>
      <c r="F27" s="184"/>
      <c r="G27" s="184"/>
      <c r="H27" s="184"/>
      <c r="I27" s="189"/>
      <c r="J27" s="189"/>
      <c r="K27" s="189"/>
      <c r="L27" s="184"/>
      <c r="M27" s="184"/>
      <c r="N27" s="189"/>
      <c r="O27" s="189"/>
      <c r="P27" s="189"/>
      <c r="Q27" s="184"/>
      <c r="R27" s="184"/>
      <c r="S27" s="189"/>
      <c r="T27" s="190"/>
      <c r="U27" s="190"/>
    </row>
    <row r="28" spans="1:21">
      <c r="A28" s="34">
        <v>12220</v>
      </c>
      <c r="B28" s="35" t="s">
        <v>18</v>
      </c>
      <c r="C28" s="40">
        <v>4.7691699999999997E-2</v>
      </c>
      <c r="D28" s="40">
        <v>4.9292900000000001E-2</v>
      </c>
      <c r="E28" s="36">
        <v>67600773.789999992</v>
      </c>
      <c r="F28" s="36">
        <v>181654096</v>
      </c>
      <c r="G28" s="36">
        <v>438335989</v>
      </c>
      <c r="H28" s="36"/>
      <c r="I28" s="37">
        <v>0</v>
      </c>
      <c r="J28" s="37">
        <v>250782369</v>
      </c>
      <c r="K28" s="37">
        <v>64643906</v>
      </c>
      <c r="L28" s="36">
        <v>4166992</v>
      </c>
      <c r="M28" s="36"/>
      <c r="N28" s="37">
        <v>20716368</v>
      </c>
      <c r="O28" s="37">
        <v>94457704</v>
      </c>
      <c r="P28" s="37">
        <v>0</v>
      </c>
      <c r="Q28" s="36">
        <v>220180</v>
      </c>
      <c r="R28" s="36"/>
      <c r="S28" s="37">
        <v>83978979</v>
      </c>
      <c r="T28" s="38">
        <v>1715732</v>
      </c>
      <c r="U28" s="38">
        <v>85694712</v>
      </c>
    </row>
    <row r="29" spans="1:21">
      <c r="A29" s="34">
        <v>12510</v>
      </c>
      <c r="B29" s="35" t="s">
        <v>19</v>
      </c>
      <c r="C29" s="40">
        <v>5.4278E-3</v>
      </c>
      <c r="D29" s="40">
        <v>5.705E-3</v>
      </c>
      <c r="E29" s="36">
        <v>8288804.7699999986</v>
      </c>
      <c r="F29" s="36">
        <v>21024055</v>
      </c>
      <c r="G29" s="36">
        <v>49887089</v>
      </c>
      <c r="H29" s="36"/>
      <c r="I29" s="37">
        <v>0</v>
      </c>
      <c r="J29" s="37">
        <v>28541582</v>
      </c>
      <c r="K29" s="37">
        <v>7357133</v>
      </c>
      <c r="L29" s="36">
        <v>266475</v>
      </c>
      <c r="M29" s="36"/>
      <c r="N29" s="37">
        <v>2357733</v>
      </c>
      <c r="O29" s="37">
        <v>10750246</v>
      </c>
      <c r="P29" s="37">
        <v>0</v>
      </c>
      <c r="Q29" s="36">
        <v>1031684</v>
      </c>
      <c r="R29" s="36"/>
      <c r="S29" s="37">
        <v>9557661</v>
      </c>
      <c r="T29" s="38">
        <v>-275016</v>
      </c>
      <c r="U29" s="38">
        <v>9282645</v>
      </c>
    </row>
    <row r="30" spans="1:21">
      <c r="A30" s="34">
        <v>12600</v>
      </c>
      <c r="B30" s="35" t="s">
        <v>20</v>
      </c>
      <c r="C30" s="40">
        <v>1.4882000000000001E-3</v>
      </c>
      <c r="D30" s="40">
        <v>1.5257000000000001E-3</v>
      </c>
      <c r="E30" s="36">
        <v>2245693.3999999994</v>
      </c>
      <c r="F30" s="36">
        <v>5622507</v>
      </c>
      <c r="G30" s="36">
        <v>13678095</v>
      </c>
      <c r="H30" s="36"/>
      <c r="I30" s="37">
        <v>0</v>
      </c>
      <c r="J30" s="37">
        <v>7825561</v>
      </c>
      <c r="K30" s="37">
        <v>2017187</v>
      </c>
      <c r="L30" s="36">
        <v>178502</v>
      </c>
      <c r="M30" s="36"/>
      <c r="N30" s="37">
        <v>646446</v>
      </c>
      <c r="O30" s="37">
        <v>2947514</v>
      </c>
      <c r="P30" s="37">
        <v>0</v>
      </c>
      <c r="Q30" s="36">
        <v>32241</v>
      </c>
      <c r="R30" s="36"/>
      <c r="S30" s="37">
        <v>2620530</v>
      </c>
      <c r="T30" s="38">
        <v>36597</v>
      </c>
      <c r="U30" s="38">
        <v>2657127</v>
      </c>
    </row>
    <row r="31" spans="1:21">
      <c r="A31" s="34">
        <v>12700</v>
      </c>
      <c r="B31" s="35" t="s">
        <v>21</v>
      </c>
      <c r="C31" s="40">
        <v>1.1444999999999999E-3</v>
      </c>
      <c r="D31" s="40">
        <v>1.1758000000000001E-3</v>
      </c>
      <c r="E31" s="36">
        <v>1696550.85</v>
      </c>
      <c r="F31" s="36">
        <v>4333056</v>
      </c>
      <c r="G31" s="36">
        <v>10519137</v>
      </c>
      <c r="H31" s="36"/>
      <c r="I31" s="37">
        <v>0</v>
      </c>
      <c r="J31" s="37">
        <v>6018247</v>
      </c>
      <c r="K31" s="37">
        <v>1551317</v>
      </c>
      <c r="L31" s="36">
        <v>77391</v>
      </c>
      <c r="M31" s="36"/>
      <c r="N31" s="37">
        <v>497149</v>
      </c>
      <c r="O31" s="37">
        <v>2266785</v>
      </c>
      <c r="P31" s="37">
        <v>0</v>
      </c>
      <c r="Q31" s="36">
        <v>45855</v>
      </c>
      <c r="R31" s="36"/>
      <c r="S31" s="37">
        <v>2015318</v>
      </c>
      <c r="T31" s="38">
        <v>3400</v>
      </c>
      <c r="U31" s="38">
        <v>2018718</v>
      </c>
    </row>
    <row r="32" spans="1:21">
      <c r="A32" s="34">
        <v>13500</v>
      </c>
      <c r="B32" s="35" t="s">
        <v>22</v>
      </c>
      <c r="C32" s="40">
        <v>4.3654999999999996E-3</v>
      </c>
      <c r="D32" s="40">
        <v>4.2383999999999998E-3</v>
      </c>
      <c r="E32" s="36">
        <v>6111936.2200000007</v>
      </c>
      <c r="F32" s="36">
        <v>15619343</v>
      </c>
      <c r="G32" s="36">
        <v>40123455</v>
      </c>
      <c r="H32" s="36"/>
      <c r="I32" s="37">
        <v>0</v>
      </c>
      <c r="J32" s="37">
        <v>22955576</v>
      </c>
      <c r="K32" s="37">
        <v>5917234</v>
      </c>
      <c r="L32" s="36">
        <v>1147174</v>
      </c>
      <c r="M32" s="36"/>
      <c r="N32" s="37">
        <v>1896290</v>
      </c>
      <c r="O32" s="37">
        <v>8646266</v>
      </c>
      <c r="P32" s="37">
        <v>0</v>
      </c>
      <c r="Q32" s="36">
        <v>0</v>
      </c>
      <c r="R32" s="36"/>
      <c r="S32" s="37">
        <v>7687087</v>
      </c>
      <c r="T32" s="38">
        <v>370257</v>
      </c>
      <c r="U32" s="38">
        <v>8057344</v>
      </c>
    </row>
    <row r="33" spans="1:21">
      <c r="A33" s="34">
        <v>13700</v>
      </c>
      <c r="B33" s="35" t="s">
        <v>23</v>
      </c>
      <c r="C33" s="40">
        <v>5.1610000000000002E-4</v>
      </c>
      <c r="D33" s="40">
        <v>5.3370000000000002E-4</v>
      </c>
      <c r="E33" s="36">
        <v>750673.48</v>
      </c>
      <c r="F33" s="36">
        <v>1966790</v>
      </c>
      <c r="G33" s="36">
        <v>4743492</v>
      </c>
      <c r="H33" s="36"/>
      <c r="I33" s="37">
        <v>0</v>
      </c>
      <c r="J33" s="37">
        <v>2713864</v>
      </c>
      <c r="K33" s="37">
        <v>699550</v>
      </c>
      <c r="L33" s="36">
        <v>29670</v>
      </c>
      <c r="M33" s="36"/>
      <c r="N33" s="37">
        <v>224184</v>
      </c>
      <c r="O33" s="37">
        <v>1022182</v>
      </c>
      <c r="P33" s="37">
        <v>0</v>
      </c>
      <c r="Q33" s="36">
        <v>74198</v>
      </c>
      <c r="R33" s="36"/>
      <c r="S33" s="37">
        <v>908786</v>
      </c>
      <c r="T33" s="38">
        <v>-14991</v>
      </c>
      <c r="U33" s="38">
        <v>893796</v>
      </c>
    </row>
    <row r="34" spans="1:21">
      <c r="A34" s="34">
        <v>14200</v>
      </c>
      <c r="B34" s="35" t="s">
        <v>282</v>
      </c>
      <c r="C34" s="40">
        <v>0</v>
      </c>
      <c r="D34" s="40">
        <v>0</v>
      </c>
      <c r="E34" s="36"/>
      <c r="F34" s="36">
        <v>0</v>
      </c>
      <c r="G34" s="36">
        <v>0</v>
      </c>
      <c r="H34" s="36"/>
      <c r="I34" s="37">
        <v>0</v>
      </c>
      <c r="J34" s="37">
        <v>0</v>
      </c>
      <c r="K34" s="37">
        <v>0</v>
      </c>
      <c r="L34" s="36">
        <v>0</v>
      </c>
      <c r="M34" s="36"/>
      <c r="N34" s="37">
        <v>0</v>
      </c>
      <c r="O34" s="37">
        <v>0</v>
      </c>
      <c r="P34" s="37">
        <v>0</v>
      </c>
      <c r="Q34" s="36">
        <v>4537</v>
      </c>
      <c r="R34" s="36"/>
      <c r="S34" s="37">
        <v>0</v>
      </c>
      <c r="T34" s="38">
        <v>-2535</v>
      </c>
      <c r="U34" s="38">
        <v>-2535</v>
      </c>
    </row>
    <row r="35" spans="1:21">
      <c r="A35" s="34">
        <v>14300</v>
      </c>
      <c r="B35" s="35" t="s">
        <v>363</v>
      </c>
      <c r="C35" s="40">
        <v>1.4986999999999999E-3</v>
      </c>
      <c r="D35" s="40">
        <v>1.3797E-3</v>
      </c>
      <c r="E35" s="36">
        <v>2263219.52</v>
      </c>
      <c r="F35" s="36">
        <v>5771389</v>
      </c>
      <c r="G35" s="36">
        <v>13774601</v>
      </c>
      <c r="H35" s="36"/>
      <c r="I35" s="37">
        <v>0</v>
      </c>
      <c r="J35" s="37">
        <v>7880775</v>
      </c>
      <c r="K35" s="37">
        <v>2031419</v>
      </c>
      <c r="L35" s="36">
        <v>560748</v>
      </c>
      <c r="M35" s="36"/>
      <c r="N35" s="37">
        <v>651007</v>
      </c>
      <c r="O35" s="37">
        <v>2968310</v>
      </c>
      <c r="P35" s="37">
        <v>0</v>
      </c>
      <c r="Q35" s="36">
        <v>31733</v>
      </c>
      <c r="R35" s="36"/>
      <c r="S35" s="37">
        <v>2639019</v>
      </c>
      <c r="T35" s="38">
        <v>148991</v>
      </c>
      <c r="U35" s="38">
        <v>2788010</v>
      </c>
    </row>
    <row r="36" spans="1:21">
      <c r="A36" s="34">
        <v>14300.2</v>
      </c>
      <c r="B36" s="35" t="s">
        <v>364</v>
      </c>
      <c r="C36" s="40">
        <v>1.694E-4</v>
      </c>
      <c r="D36" s="40">
        <v>1.864E-4</v>
      </c>
      <c r="E36" s="36"/>
      <c r="F36" s="36"/>
      <c r="G36" s="36">
        <v>1556961</v>
      </c>
      <c r="H36" s="36"/>
      <c r="I36" s="37">
        <v>0</v>
      </c>
      <c r="J36" s="37">
        <v>890774</v>
      </c>
      <c r="K36" s="37">
        <v>229614</v>
      </c>
      <c r="L36" s="36">
        <v>8453</v>
      </c>
      <c r="M36" s="36"/>
      <c r="N36" s="37">
        <v>73584</v>
      </c>
      <c r="O36" s="37">
        <v>335512</v>
      </c>
      <c r="P36" s="37">
        <v>0</v>
      </c>
      <c r="Q36" s="36">
        <v>35751</v>
      </c>
      <c r="R36" s="36"/>
      <c r="S36" s="37">
        <v>298292</v>
      </c>
      <c r="T36" s="38">
        <v>-8172</v>
      </c>
      <c r="U36" s="38">
        <v>290120</v>
      </c>
    </row>
    <row r="37" spans="1:21">
      <c r="A37" s="34">
        <v>18400</v>
      </c>
      <c r="B37" s="35" t="s">
        <v>25</v>
      </c>
      <c r="C37" s="40">
        <v>5.6007000000000001E-3</v>
      </c>
      <c r="D37" s="40">
        <v>5.7102999999999998E-3</v>
      </c>
      <c r="E37" s="36">
        <v>7896103.669999999</v>
      </c>
      <c r="F37" s="36">
        <v>21043586</v>
      </c>
      <c r="G37" s="36">
        <v>51476219</v>
      </c>
      <c r="H37" s="36"/>
      <c r="I37" s="37">
        <v>0</v>
      </c>
      <c r="J37" s="37">
        <v>29450760</v>
      </c>
      <c r="K37" s="37">
        <v>7591491</v>
      </c>
      <c r="L37" s="36">
        <v>886093</v>
      </c>
      <c r="M37" s="36"/>
      <c r="N37" s="37">
        <v>2432838</v>
      </c>
      <c r="O37" s="37">
        <v>11092690</v>
      </c>
      <c r="P37" s="37">
        <v>0</v>
      </c>
      <c r="Q37" s="36">
        <v>0</v>
      </c>
      <c r="R37" s="36"/>
      <c r="S37" s="37">
        <v>9862116</v>
      </c>
      <c r="T37" s="38">
        <v>386763</v>
      </c>
      <c r="U37" s="38">
        <v>10248879</v>
      </c>
    </row>
    <row r="38" spans="1:21">
      <c r="A38" s="34">
        <v>18600</v>
      </c>
      <c r="B38" s="35" t="s">
        <v>26</v>
      </c>
      <c r="C38" s="40">
        <v>2.19E-5</v>
      </c>
      <c r="D38" s="40">
        <v>1.8600000000000001E-5</v>
      </c>
      <c r="E38" s="36">
        <v>31180.090000000004</v>
      </c>
      <c r="F38" s="36">
        <v>68545</v>
      </c>
      <c r="G38" s="36">
        <v>201284</v>
      </c>
      <c r="H38" s="36"/>
      <c r="I38" s="37">
        <v>0</v>
      </c>
      <c r="J38" s="37">
        <v>115159</v>
      </c>
      <c r="K38" s="37">
        <v>29684</v>
      </c>
      <c r="L38" s="36">
        <v>16996</v>
      </c>
      <c r="M38" s="36"/>
      <c r="N38" s="37">
        <v>9513</v>
      </c>
      <c r="O38" s="37">
        <v>43375</v>
      </c>
      <c r="P38" s="37">
        <v>0</v>
      </c>
      <c r="Q38" s="36">
        <v>10775</v>
      </c>
      <c r="R38" s="36"/>
      <c r="S38" s="37">
        <v>38563</v>
      </c>
      <c r="T38" s="38">
        <v>1521</v>
      </c>
      <c r="U38" s="38">
        <v>40084</v>
      </c>
    </row>
    <row r="39" spans="1:21">
      <c r="A39" s="34">
        <v>18640</v>
      </c>
      <c r="B39" s="35" t="s">
        <v>27</v>
      </c>
      <c r="C39" s="40">
        <v>0</v>
      </c>
      <c r="D39" s="40">
        <v>0</v>
      </c>
      <c r="E39" s="36">
        <v>0</v>
      </c>
      <c r="F39" s="36">
        <v>0</v>
      </c>
      <c r="G39" s="36">
        <v>0</v>
      </c>
      <c r="H39" s="36"/>
      <c r="I39" s="37">
        <v>0</v>
      </c>
      <c r="J39" s="37">
        <v>0</v>
      </c>
      <c r="K39" s="37">
        <v>0</v>
      </c>
      <c r="L39" s="36">
        <v>0</v>
      </c>
      <c r="M39" s="36"/>
      <c r="N39" s="37">
        <v>0</v>
      </c>
      <c r="O39" s="37">
        <v>0</v>
      </c>
      <c r="P39" s="37">
        <v>0</v>
      </c>
      <c r="Q39" s="36">
        <v>10248</v>
      </c>
      <c r="R39" s="36"/>
      <c r="S39" s="37">
        <v>0</v>
      </c>
      <c r="T39" s="38">
        <v>-4758</v>
      </c>
      <c r="U39" s="38">
        <v>-4758</v>
      </c>
    </row>
    <row r="40" spans="1:21">
      <c r="A40" s="34">
        <v>18670</v>
      </c>
      <c r="B40" s="35" t="s">
        <v>283</v>
      </c>
      <c r="C40" s="40">
        <v>0</v>
      </c>
      <c r="D40" s="40">
        <v>0</v>
      </c>
      <c r="E40" s="36"/>
      <c r="F40" s="36">
        <v>0</v>
      </c>
      <c r="G40" s="36">
        <v>0</v>
      </c>
      <c r="H40" s="36"/>
      <c r="I40" s="37">
        <v>0</v>
      </c>
      <c r="J40" s="37">
        <v>0</v>
      </c>
      <c r="K40" s="37">
        <v>0</v>
      </c>
      <c r="L40" s="36">
        <v>0</v>
      </c>
      <c r="M40" s="36"/>
      <c r="N40" s="37">
        <v>0</v>
      </c>
      <c r="O40" s="37">
        <v>0</v>
      </c>
      <c r="P40" s="37">
        <v>0</v>
      </c>
      <c r="Q40" s="36">
        <v>13373</v>
      </c>
      <c r="R40" s="36"/>
      <c r="S40" s="37">
        <v>0</v>
      </c>
      <c r="T40" s="38">
        <v>-5591</v>
      </c>
      <c r="U40" s="38">
        <v>-5591</v>
      </c>
    </row>
    <row r="41" spans="1:21">
      <c r="A41" s="34">
        <v>18690</v>
      </c>
      <c r="B41" s="35" t="s">
        <v>28</v>
      </c>
      <c r="C41" s="40">
        <v>5.2000000000000002E-6</v>
      </c>
      <c r="D41" s="40">
        <v>8.6999999999999997E-6</v>
      </c>
      <c r="E41" s="36">
        <v>17512.64</v>
      </c>
      <c r="F41" s="36">
        <v>32061</v>
      </c>
      <c r="G41" s="36">
        <v>47793</v>
      </c>
      <c r="H41" s="36"/>
      <c r="I41" s="37">
        <v>0</v>
      </c>
      <c r="J41" s="37">
        <v>27344</v>
      </c>
      <c r="K41" s="37">
        <v>7048</v>
      </c>
      <c r="L41" s="36">
        <v>11143</v>
      </c>
      <c r="M41" s="36"/>
      <c r="N41" s="37">
        <v>2259</v>
      </c>
      <c r="O41" s="37">
        <v>10299</v>
      </c>
      <c r="P41" s="37">
        <v>0</v>
      </c>
      <c r="Q41" s="36">
        <v>5844</v>
      </c>
      <c r="R41" s="36"/>
      <c r="S41" s="37">
        <v>9157</v>
      </c>
      <c r="T41" s="38">
        <v>4351</v>
      </c>
      <c r="U41" s="38">
        <v>13508</v>
      </c>
    </row>
    <row r="42" spans="1:21">
      <c r="A42" s="34">
        <v>18740</v>
      </c>
      <c r="B42" s="35" t="s">
        <v>29</v>
      </c>
      <c r="C42" s="40">
        <v>7.7999999999999999E-6</v>
      </c>
      <c r="D42" s="40">
        <v>6.2999999999999998E-6</v>
      </c>
      <c r="E42" s="36">
        <v>9499.4600000000009</v>
      </c>
      <c r="F42" s="36">
        <v>23217</v>
      </c>
      <c r="G42" s="36">
        <v>71690</v>
      </c>
      <c r="H42" s="36"/>
      <c r="I42" s="37">
        <v>0</v>
      </c>
      <c r="J42" s="37">
        <v>41016</v>
      </c>
      <c r="K42" s="37">
        <v>10573</v>
      </c>
      <c r="L42" s="36">
        <v>5197</v>
      </c>
      <c r="M42" s="36"/>
      <c r="N42" s="37">
        <v>3388</v>
      </c>
      <c r="O42" s="37">
        <v>15449</v>
      </c>
      <c r="P42" s="37">
        <v>0</v>
      </c>
      <c r="Q42" s="36">
        <v>933</v>
      </c>
      <c r="R42" s="36"/>
      <c r="S42" s="37">
        <v>13735</v>
      </c>
      <c r="T42" s="38">
        <v>1206</v>
      </c>
      <c r="U42" s="38">
        <v>14941</v>
      </c>
    </row>
    <row r="43" spans="1:21">
      <c r="A43" s="34">
        <v>18780</v>
      </c>
      <c r="B43" s="35" t="s">
        <v>30</v>
      </c>
      <c r="C43" s="40">
        <v>1.5500000000000001E-5</v>
      </c>
      <c r="D43" s="40">
        <v>1.3200000000000001E-5</v>
      </c>
      <c r="E43" s="36">
        <v>22953.699999999997</v>
      </c>
      <c r="F43" s="36">
        <v>48645</v>
      </c>
      <c r="G43" s="36">
        <v>142461</v>
      </c>
      <c r="H43" s="36"/>
      <c r="I43" s="37">
        <v>0</v>
      </c>
      <c r="J43" s="37">
        <v>81505</v>
      </c>
      <c r="K43" s="37">
        <v>21010</v>
      </c>
      <c r="L43" s="36">
        <v>21003</v>
      </c>
      <c r="M43" s="36"/>
      <c r="N43" s="37">
        <v>6733</v>
      </c>
      <c r="O43" s="37">
        <v>30699</v>
      </c>
      <c r="P43" s="37">
        <v>0</v>
      </c>
      <c r="Q43" s="36">
        <v>0</v>
      </c>
      <c r="R43" s="36"/>
      <c r="S43" s="37">
        <v>27294</v>
      </c>
      <c r="T43" s="38">
        <v>8228</v>
      </c>
      <c r="U43" s="38">
        <v>35521</v>
      </c>
    </row>
    <row r="44" spans="1:21">
      <c r="A44" s="34">
        <v>19005</v>
      </c>
      <c r="B44" s="35" t="s">
        <v>31</v>
      </c>
      <c r="C44" s="40">
        <v>7.7099999999999998E-4</v>
      </c>
      <c r="D44" s="40">
        <v>8.0519999999999995E-4</v>
      </c>
      <c r="E44" s="36">
        <v>1180058.3</v>
      </c>
      <c r="F44" s="36">
        <v>2967321</v>
      </c>
      <c r="G44" s="36">
        <v>7086286</v>
      </c>
      <c r="H44" s="36"/>
      <c r="I44" s="37">
        <v>0</v>
      </c>
      <c r="J44" s="37">
        <v>4054232</v>
      </c>
      <c r="K44" s="37">
        <v>1045055</v>
      </c>
      <c r="L44" s="36">
        <v>159264</v>
      </c>
      <c r="M44" s="36"/>
      <c r="N44" s="37">
        <v>334908</v>
      </c>
      <c r="O44" s="37">
        <v>1527034.89</v>
      </c>
      <c r="P44" s="37">
        <v>0</v>
      </c>
      <c r="Q44" s="36">
        <v>0</v>
      </c>
      <c r="R44" s="36"/>
      <c r="S44" s="37">
        <v>1357632</v>
      </c>
      <c r="T44" s="38">
        <v>61818</v>
      </c>
      <c r="U44" s="38">
        <v>1419450</v>
      </c>
    </row>
    <row r="45" spans="1:21">
      <c r="A45" s="34">
        <v>19100</v>
      </c>
      <c r="B45" s="35" t="s">
        <v>32</v>
      </c>
      <c r="C45" s="40">
        <v>6.9063399999999997E-2</v>
      </c>
      <c r="D45" s="40">
        <v>7.0273699999999995E-2</v>
      </c>
      <c r="E45" s="36">
        <v>90973310.329999998</v>
      </c>
      <c r="F45" s="36">
        <v>258972499</v>
      </c>
      <c r="G45" s="36">
        <v>634763988</v>
      </c>
      <c r="H45" s="36"/>
      <c r="I45" s="37">
        <v>0</v>
      </c>
      <c r="J45" s="37">
        <v>363163466</v>
      </c>
      <c r="K45" s="37">
        <v>93612262</v>
      </c>
      <c r="L45" s="36">
        <v>2943403</v>
      </c>
      <c r="M45" s="36"/>
      <c r="N45" s="37">
        <v>29999829</v>
      </c>
      <c r="O45" s="37">
        <v>136786279</v>
      </c>
      <c r="P45" s="37">
        <v>0</v>
      </c>
      <c r="Q45" s="36">
        <v>4601332</v>
      </c>
      <c r="R45" s="36"/>
      <c r="S45" s="37">
        <v>121611807</v>
      </c>
      <c r="T45" s="38">
        <v>-948034</v>
      </c>
      <c r="U45" s="38">
        <v>120663773</v>
      </c>
    </row>
    <row r="46" spans="1:21">
      <c r="A46" s="34">
        <v>20100</v>
      </c>
      <c r="B46" s="35" t="s">
        <v>33</v>
      </c>
      <c r="C46" s="40">
        <v>5.9985000000000004E-3</v>
      </c>
      <c r="D46" s="40">
        <v>5.7920999999999997E-3</v>
      </c>
      <c r="E46" s="36">
        <v>7786600.6699999999</v>
      </c>
      <c r="F46" s="36">
        <v>21345035</v>
      </c>
      <c r="G46" s="36">
        <v>55132411</v>
      </c>
      <c r="H46" s="36"/>
      <c r="I46" s="37">
        <v>0</v>
      </c>
      <c r="J46" s="37">
        <v>31542554</v>
      </c>
      <c r="K46" s="37">
        <v>8130691</v>
      </c>
      <c r="L46" s="36">
        <v>1759842</v>
      </c>
      <c r="M46" s="36"/>
      <c r="N46" s="37">
        <v>2605634</v>
      </c>
      <c r="O46" s="37">
        <v>11880569</v>
      </c>
      <c r="P46" s="37">
        <v>0</v>
      </c>
      <c r="Q46" s="36">
        <v>0</v>
      </c>
      <c r="R46" s="36"/>
      <c r="S46" s="37">
        <v>10562591</v>
      </c>
      <c r="T46" s="38">
        <v>642093</v>
      </c>
      <c r="U46" s="38">
        <v>11204684</v>
      </c>
    </row>
    <row r="47" spans="1:21">
      <c r="A47" s="34">
        <v>20200</v>
      </c>
      <c r="B47" s="35" t="s">
        <v>34</v>
      </c>
      <c r="C47" s="40">
        <v>8.2930000000000005E-4</v>
      </c>
      <c r="D47" s="40">
        <v>8.0079999999999995E-4</v>
      </c>
      <c r="E47" s="36">
        <v>1198426.92</v>
      </c>
      <c r="F47" s="36">
        <v>2951107</v>
      </c>
      <c r="G47" s="36">
        <v>7622124</v>
      </c>
      <c r="H47" s="36"/>
      <c r="I47" s="37">
        <v>0</v>
      </c>
      <c r="J47" s="37">
        <v>4360797</v>
      </c>
      <c r="K47" s="37">
        <v>1124078</v>
      </c>
      <c r="L47" s="36">
        <v>314828</v>
      </c>
      <c r="M47" s="36"/>
      <c r="N47" s="37">
        <v>360232</v>
      </c>
      <c r="O47" s="37">
        <v>1642503</v>
      </c>
      <c r="P47" s="37">
        <v>0</v>
      </c>
      <c r="Q47" s="36">
        <v>0</v>
      </c>
      <c r="R47" s="36"/>
      <c r="S47" s="37">
        <v>1460291</v>
      </c>
      <c r="T47" s="38">
        <v>108975</v>
      </c>
      <c r="U47" s="38">
        <v>1569267</v>
      </c>
    </row>
    <row r="48" spans="1:21">
      <c r="A48" s="34">
        <v>20300</v>
      </c>
      <c r="B48" s="35" t="s">
        <v>35</v>
      </c>
      <c r="C48" s="40">
        <v>1.3350000000000001E-2</v>
      </c>
      <c r="D48" s="40">
        <v>1.34568E-2</v>
      </c>
      <c r="E48" s="36">
        <v>17641708.859999999</v>
      </c>
      <c r="F48" s="36">
        <v>49590972</v>
      </c>
      <c r="G48" s="36">
        <v>122700291</v>
      </c>
      <c r="H48" s="36"/>
      <c r="I48" s="37">
        <v>0</v>
      </c>
      <c r="J48" s="37">
        <v>70199733</v>
      </c>
      <c r="K48" s="37">
        <v>18095311</v>
      </c>
      <c r="L48" s="36">
        <v>1446477</v>
      </c>
      <c r="M48" s="36"/>
      <c r="N48" s="37">
        <v>5798986</v>
      </c>
      <c r="O48" s="37">
        <v>26440877</v>
      </c>
      <c r="P48" s="37">
        <v>0</v>
      </c>
      <c r="Q48" s="36">
        <v>582528</v>
      </c>
      <c r="R48" s="36"/>
      <c r="S48" s="37">
        <v>23507641</v>
      </c>
      <c r="T48" s="38">
        <v>547469</v>
      </c>
      <c r="U48" s="38">
        <v>24055110</v>
      </c>
    </row>
    <row r="49" spans="1:21">
      <c r="A49" s="34">
        <v>20400</v>
      </c>
      <c r="B49" s="35" t="s">
        <v>36</v>
      </c>
      <c r="C49" s="40">
        <v>1.0759999999999999E-3</v>
      </c>
      <c r="D49" s="40">
        <v>1.1751999999999999E-3</v>
      </c>
      <c r="E49" s="36">
        <v>1557395.6899999997</v>
      </c>
      <c r="F49" s="36">
        <v>4330845</v>
      </c>
      <c r="G49" s="36">
        <v>9889552</v>
      </c>
      <c r="H49" s="36"/>
      <c r="I49" s="37">
        <v>0</v>
      </c>
      <c r="J49" s="37">
        <v>5658046</v>
      </c>
      <c r="K49" s="37">
        <v>1458469</v>
      </c>
      <c r="L49" s="36">
        <v>0</v>
      </c>
      <c r="M49" s="36"/>
      <c r="N49" s="37">
        <v>467394</v>
      </c>
      <c r="O49" s="37">
        <v>2131114.84</v>
      </c>
      <c r="P49" s="37">
        <v>0</v>
      </c>
      <c r="Q49" s="36">
        <v>1447937</v>
      </c>
      <c r="R49" s="36"/>
      <c r="S49" s="37">
        <v>1894698</v>
      </c>
      <c r="T49" s="38">
        <v>-616117</v>
      </c>
      <c r="U49" s="38">
        <v>1278581</v>
      </c>
    </row>
    <row r="50" spans="1:21">
      <c r="A50" s="34">
        <v>20600</v>
      </c>
      <c r="B50" s="35" t="s">
        <v>37</v>
      </c>
      <c r="C50" s="40">
        <v>1.9053E-3</v>
      </c>
      <c r="D50" s="40">
        <v>1.9930999999999998E-3</v>
      </c>
      <c r="E50" s="36">
        <v>2715457.72</v>
      </c>
      <c r="F50" s="36">
        <v>7344968</v>
      </c>
      <c r="G50" s="36">
        <v>17511675</v>
      </c>
      <c r="H50" s="36"/>
      <c r="I50" s="37">
        <v>0</v>
      </c>
      <c r="J50" s="37">
        <v>10018843</v>
      </c>
      <c r="K50" s="37">
        <v>2582547</v>
      </c>
      <c r="L50" s="36">
        <v>5704</v>
      </c>
      <c r="M50" s="36"/>
      <c r="N50" s="37">
        <v>827626</v>
      </c>
      <c r="O50" s="37">
        <v>3773618</v>
      </c>
      <c r="P50" s="37">
        <v>0</v>
      </c>
      <c r="Q50" s="36">
        <v>296973</v>
      </c>
      <c r="R50" s="36"/>
      <c r="S50" s="37">
        <v>3354989</v>
      </c>
      <c r="T50" s="38">
        <v>-102797</v>
      </c>
      <c r="U50" s="38">
        <v>3252192</v>
      </c>
    </row>
    <row r="51" spans="1:21">
      <c r="A51" s="34">
        <v>20700</v>
      </c>
      <c r="B51" s="35" t="s">
        <v>38</v>
      </c>
      <c r="C51" s="40">
        <v>4.0360999999999999E-3</v>
      </c>
      <c r="D51" s="40">
        <v>3.9925000000000004E-3</v>
      </c>
      <c r="E51" s="36">
        <v>5852680.54</v>
      </c>
      <c r="F51" s="36">
        <v>14713153</v>
      </c>
      <c r="G51" s="36">
        <v>37095928</v>
      </c>
      <c r="H51" s="36"/>
      <c r="I51" s="37">
        <v>0</v>
      </c>
      <c r="J51" s="37">
        <v>21223456</v>
      </c>
      <c r="K51" s="37">
        <v>5470748</v>
      </c>
      <c r="L51" s="36">
        <v>845405</v>
      </c>
      <c r="M51" s="36"/>
      <c r="N51" s="37">
        <v>1753205</v>
      </c>
      <c r="O51" s="37">
        <v>7993859</v>
      </c>
      <c r="P51" s="37">
        <v>0</v>
      </c>
      <c r="Q51" s="36">
        <v>0</v>
      </c>
      <c r="R51" s="36"/>
      <c r="S51" s="37">
        <v>7107055</v>
      </c>
      <c r="T51" s="38">
        <v>272503</v>
      </c>
      <c r="U51" s="38">
        <v>7379559</v>
      </c>
    </row>
    <row r="52" spans="1:21">
      <c r="A52" s="34">
        <v>20800</v>
      </c>
      <c r="B52" s="35" t="s">
        <v>39</v>
      </c>
      <c r="C52" s="40">
        <v>3.6143E-3</v>
      </c>
      <c r="D52" s="40">
        <v>3.6311E-3</v>
      </c>
      <c r="E52" s="36">
        <v>4969461.5700000012</v>
      </c>
      <c r="F52" s="36">
        <v>13381322</v>
      </c>
      <c r="G52" s="36">
        <v>33219151</v>
      </c>
      <c r="H52" s="36"/>
      <c r="I52" s="37">
        <v>0</v>
      </c>
      <c r="J52" s="37">
        <v>19005460</v>
      </c>
      <c r="K52" s="37">
        <v>4899017</v>
      </c>
      <c r="L52" s="36">
        <v>321737</v>
      </c>
      <c r="M52" s="36"/>
      <c r="N52" s="37">
        <v>1569983</v>
      </c>
      <c r="O52" s="37">
        <v>7158446</v>
      </c>
      <c r="P52" s="37">
        <v>0</v>
      </c>
      <c r="Q52" s="36">
        <v>598392</v>
      </c>
      <c r="R52" s="36"/>
      <c r="S52" s="37">
        <v>6364320</v>
      </c>
      <c r="T52" s="38">
        <v>-112076</v>
      </c>
      <c r="U52" s="38">
        <v>6252243</v>
      </c>
    </row>
    <row r="53" spans="1:21">
      <c r="A53" s="34">
        <v>20900</v>
      </c>
      <c r="B53" s="35" t="s">
        <v>40</v>
      </c>
      <c r="C53" s="40">
        <v>4.7756999999999999E-3</v>
      </c>
      <c r="D53" s="40">
        <v>4.9801000000000003E-3</v>
      </c>
      <c r="E53" s="36">
        <v>6786867.4800000004</v>
      </c>
      <c r="F53" s="36">
        <v>18352655</v>
      </c>
      <c r="G53" s="36">
        <v>43893616</v>
      </c>
      <c r="H53" s="36"/>
      <c r="I53" s="37">
        <v>0</v>
      </c>
      <c r="J53" s="37">
        <v>25112574</v>
      </c>
      <c r="K53" s="37">
        <v>6473242</v>
      </c>
      <c r="L53" s="36">
        <v>0</v>
      </c>
      <c r="M53" s="36"/>
      <c r="N53" s="37">
        <v>2074473</v>
      </c>
      <c r="O53" s="37">
        <v>9458704</v>
      </c>
      <c r="P53" s="37">
        <v>0</v>
      </c>
      <c r="Q53" s="36">
        <v>1237001</v>
      </c>
      <c r="R53" s="36"/>
      <c r="S53" s="37">
        <v>8409396</v>
      </c>
      <c r="T53" s="38">
        <v>-520026</v>
      </c>
      <c r="U53" s="38">
        <v>7889371</v>
      </c>
    </row>
    <row r="54" spans="1:21">
      <c r="A54" s="34">
        <v>21200</v>
      </c>
      <c r="B54" s="35" t="s">
        <v>41</v>
      </c>
      <c r="C54" s="40">
        <v>1.7662000000000001E-3</v>
      </c>
      <c r="D54" s="40">
        <v>1.6559000000000001E-3</v>
      </c>
      <c r="E54" s="36">
        <v>2326806.46</v>
      </c>
      <c r="F54" s="36">
        <v>6102319</v>
      </c>
      <c r="G54" s="36">
        <v>16233202</v>
      </c>
      <c r="H54" s="36"/>
      <c r="I54" s="37">
        <v>0</v>
      </c>
      <c r="J54" s="37">
        <v>9287398</v>
      </c>
      <c r="K54" s="37">
        <v>2394003</v>
      </c>
      <c r="L54" s="36">
        <v>531802</v>
      </c>
      <c r="M54" s="36"/>
      <c r="N54" s="37">
        <v>767204</v>
      </c>
      <c r="O54" s="37">
        <v>3498118</v>
      </c>
      <c r="P54" s="37">
        <v>0</v>
      </c>
      <c r="Q54" s="36">
        <v>83285</v>
      </c>
      <c r="R54" s="36"/>
      <c r="S54" s="37">
        <v>3110052</v>
      </c>
      <c r="T54" s="38">
        <v>113930</v>
      </c>
      <c r="U54" s="38">
        <v>3223982</v>
      </c>
    </row>
    <row r="55" spans="1:21">
      <c r="A55" s="34">
        <v>21300</v>
      </c>
      <c r="B55" s="35" t="s">
        <v>42</v>
      </c>
      <c r="C55" s="40">
        <v>2.20202E-2</v>
      </c>
      <c r="D55" s="40">
        <v>2.1394E-2</v>
      </c>
      <c r="E55" s="36">
        <v>28792582.189999998</v>
      </c>
      <c r="F55" s="36">
        <v>78841126</v>
      </c>
      <c r="G55" s="36">
        <v>202388385</v>
      </c>
      <c r="H55" s="36"/>
      <c r="I55" s="37">
        <v>0</v>
      </c>
      <c r="J55" s="37">
        <v>115791174</v>
      </c>
      <c r="K55" s="37">
        <v>29847368</v>
      </c>
      <c r="L55" s="36">
        <v>4612434</v>
      </c>
      <c r="M55" s="36"/>
      <c r="N55" s="37">
        <v>9565156</v>
      </c>
      <c r="O55" s="37">
        <v>43612988</v>
      </c>
      <c r="P55" s="37">
        <v>0</v>
      </c>
      <c r="Q55" s="36">
        <v>0</v>
      </c>
      <c r="R55" s="36"/>
      <c r="S55" s="37">
        <v>38774754</v>
      </c>
      <c r="T55" s="38">
        <v>1709019</v>
      </c>
      <c r="U55" s="38">
        <v>40483773</v>
      </c>
    </row>
    <row r="56" spans="1:21">
      <c r="A56" s="34">
        <v>21520</v>
      </c>
      <c r="B56" s="35" t="s">
        <v>43</v>
      </c>
      <c r="C56" s="40">
        <v>3.0936100000000001E-2</v>
      </c>
      <c r="D56" s="40">
        <v>3.1222699999999999E-2</v>
      </c>
      <c r="E56" s="36">
        <v>41988703.839999989</v>
      </c>
      <c r="F56" s="36">
        <v>115061832</v>
      </c>
      <c r="G56" s="36">
        <v>284334716</v>
      </c>
      <c r="H56" s="36"/>
      <c r="I56" s="37">
        <v>0</v>
      </c>
      <c r="J56" s="37">
        <v>162674605</v>
      </c>
      <c r="K56" s="37">
        <v>41932460</v>
      </c>
      <c r="L56" s="36">
        <v>2354130</v>
      </c>
      <c r="M56" s="36"/>
      <c r="N56" s="37">
        <v>13438054</v>
      </c>
      <c r="O56" s="37">
        <v>61271730</v>
      </c>
      <c r="P56" s="37">
        <v>0</v>
      </c>
      <c r="Q56" s="36">
        <v>2031640</v>
      </c>
      <c r="R56" s="36"/>
      <c r="S56" s="37">
        <v>54474512</v>
      </c>
      <c r="T56" s="38">
        <v>253042</v>
      </c>
      <c r="U56" s="38">
        <v>54727554</v>
      </c>
    </row>
    <row r="57" spans="1:21">
      <c r="A57" s="34">
        <v>21525</v>
      </c>
      <c r="B57" s="35" t="s">
        <v>365</v>
      </c>
      <c r="C57" s="40">
        <v>1.2384E-3</v>
      </c>
      <c r="D57" s="40">
        <v>1.1854999999999999E-3</v>
      </c>
      <c r="E57" s="36">
        <v>1974156.6799999997</v>
      </c>
      <c r="F57" s="36">
        <v>4851195</v>
      </c>
      <c r="G57" s="36">
        <v>11382175</v>
      </c>
      <c r="H57" s="36"/>
      <c r="I57" s="37">
        <v>0</v>
      </c>
      <c r="J57" s="37">
        <v>6512011</v>
      </c>
      <c r="K57" s="37">
        <v>1678594</v>
      </c>
      <c r="L57" s="36">
        <v>428623</v>
      </c>
      <c r="M57" s="36"/>
      <c r="N57" s="37">
        <v>537937</v>
      </c>
      <c r="O57" s="37">
        <v>2452763</v>
      </c>
      <c r="P57" s="37">
        <v>0</v>
      </c>
      <c r="Q57" s="36">
        <v>23011</v>
      </c>
      <c r="R57" s="36"/>
      <c r="S57" s="37">
        <v>2180664</v>
      </c>
      <c r="T57" s="38">
        <v>135538</v>
      </c>
      <c r="U57" s="38">
        <v>2316202</v>
      </c>
    </row>
    <row r="58" spans="1:21">
      <c r="A58" s="34">
        <v>21525.200000000001</v>
      </c>
      <c r="B58" s="35" t="s">
        <v>366</v>
      </c>
      <c r="C58" s="40">
        <v>1.1459999999999999E-4</v>
      </c>
      <c r="D58" s="40">
        <v>1.3090000000000001E-4</v>
      </c>
      <c r="E58" s="36"/>
      <c r="F58" s="36"/>
      <c r="G58" s="36">
        <v>1053292</v>
      </c>
      <c r="H58" s="36"/>
      <c r="I58" s="37">
        <v>0</v>
      </c>
      <c r="J58" s="37">
        <v>602613</v>
      </c>
      <c r="K58" s="37">
        <v>155335</v>
      </c>
      <c r="L58" s="36">
        <v>8736</v>
      </c>
      <c r="M58" s="36"/>
      <c r="N58" s="37">
        <v>49780</v>
      </c>
      <c r="O58" s="37">
        <v>226976</v>
      </c>
      <c r="P58" s="37">
        <v>0</v>
      </c>
      <c r="Q58" s="36">
        <v>27335</v>
      </c>
      <c r="R58" s="36"/>
      <c r="S58" s="37">
        <v>201796</v>
      </c>
      <c r="T58" s="38">
        <v>-3197</v>
      </c>
      <c r="U58" s="38">
        <v>198599</v>
      </c>
    </row>
    <row r="59" spans="1:21">
      <c r="A59" s="34">
        <v>21550</v>
      </c>
      <c r="B59" s="35" t="s">
        <v>45</v>
      </c>
      <c r="C59" s="40">
        <v>3.5286900000000003E-2</v>
      </c>
      <c r="D59" s="40">
        <v>3.5722400000000001E-2</v>
      </c>
      <c r="E59" s="36">
        <v>46226676</v>
      </c>
      <c r="F59" s="36">
        <v>131644117</v>
      </c>
      <c r="G59" s="36">
        <v>324323062</v>
      </c>
      <c r="H59" s="36"/>
      <c r="I59" s="37">
        <v>0</v>
      </c>
      <c r="J59" s="37">
        <v>185552882</v>
      </c>
      <c r="K59" s="37">
        <v>47829770</v>
      </c>
      <c r="L59" s="36">
        <v>4630165</v>
      </c>
      <c r="M59" s="36"/>
      <c r="N59" s="37">
        <v>15327959</v>
      </c>
      <c r="O59" s="37">
        <v>69888881</v>
      </c>
      <c r="P59" s="37">
        <v>0</v>
      </c>
      <c r="Q59" s="36">
        <v>4601832</v>
      </c>
      <c r="R59" s="36"/>
      <c r="S59" s="37">
        <v>62135714</v>
      </c>
      <c r="T59" s="38">
        <v>870566</v>
      </c>
      <c r="U59" s="38">
        <v>63006280</v>
      </c>
    </row>
    <row r="60" spans="1:21">
      <c r="A60" s="34">
        <v>21570</v>
      </c>
      <c r="B60" s="35" t="s">
        <v>46</v>
      </c>
      <c r="C60" s="40">
        <v>1.895E-4</v>
      </c>
      <c r="D60" s="40">
        <v>1.7019999999999999E-4</v>
      </c>
      <c r="E60" s="36">
        <v>266936.26</v>
      </c>
      <c r="F60" s="36">
        <v>627221</v>
      </c>
      <c r="G60" s="36">
        <v>1741701</v>
      </c>
      <c r="H60" s="36"/>
      <c r="I60" s="37">
        <v>0</v>
      </c>
      <c r="J60" s="37">
        <v>996468</v>
      </c>
      <c r="K60" s="37">
        <v>256859</v>
      </c>
      <c r="L60" s="36">
        <v>87656</v>
      </c>
      <c r="M60" s="36"/>
      <c r="N60" s="37">
        <v>82315</v>
      </c>
      <c r="O60" s="37">
        <v>375322</v>
      </c>
      <c r="P60" s="37">
        <v>0</v>
      </c>
      <c r="Q60" s="36">
        <v>69938</v>
      </c>
      <c r="R60" s="36"/>
      <c r="S60" s="37">
        <v>333685</v>
      </c>
      <c r="T60" s="38">
        <v>-8311</v>
      </c>
      <c r="U60" s="38">
        <v>325374</v>
      </c>
    </row>
    <row r="61" spans="1:21">
      <c r="A61" s="34">
        <v>21800</v>
      </c>
      <c r="B61" s="35" t="s">
        <v>47</v>
      </c>
      <c r="C61" s="40">
        <v>3.0324000000000002E-3</v>
      </c>
      <c r="D61" s="40">
        <v>2.9962999999999999E-3</v>
      </c>
      <c r="E61" s="36">
        <v>4093880.15</v>
      </c>
      <c r="F61" s="36">
        <v>11041959</v>
      </c>
      <c r="G61" s="36">
        <v>27870888</v>
      </c>
      <c r="H61" s="36"/>
      <c r="I61" s="37">
        <v>0</v>
      </c>
      <c r="J61" s="37">
        <v>15945593</v>
      </c>
      <c r="K61" s="37">
        <v>4110279</v>
      </c>
      <c r="L61" s="36">
        <v>993383</v>
      </c>
      <c r="M61" s="36"/>
      <c r="N61" s="37">
        <v>1317217</v>
      </c>
      <c r="O61" s="37">
        <v>6005941</v>
      </c>
      <c r="P61" s="37">
        <v>0</v>
      </c>
      <c r="Q61" s="36">
        <v>0</v>
      </c>
      <c r="R61" s="36"/>
      <c r="S61" s="37">
        <v>5339668</v>
      </c>
      <c r="T61" s="38">
        <v>408328</v>
      </c>
      <c r="U61" s="38">
        <v>5747996</v>
      </c>
    </row>
    <row r="62" spans="1:21">
      <c r="A62" s="34">
        <v>21900</v>
      </c>
      <c r="B62" s="35" t="s">
        <v>48</v>
      </c>
      <c r="C62" s="40">
        <v>2.3151999999999999E-3</v>
      </c>
      <c r="D62" s="40">
        <v>2.3990999999999999E-3</v>
      </c>
      <c r="E62" s="36">
        <v>3221979.68</v>
      </c>
      <c r="F62" s="36">
        <v>8841159</v>
      </c>
      <c r="G62" s="36">
        <v>21279080</v>
      </c>
      <c r="H62" s="36"/>
      <c r="I62" s="37">
        <v>0</v>
      </c>
      <c r="J62" s="37">
        <v>12174264</v>
      </c>
      <c r="K62" s="37">
        <v>3138147</v>
      </c>
      <c r="L62" s="36">
        <v>194157</v>
      </c>
      <c r="M62" s="36"/>
      <c r="N62" s="37">
        <v>1005679</v>
      </c>
      <c r="O62" s="37">
        <v>4585462</v>
      </c>
      <c r="P62" s="37">
        <v>0</v>
      </c>
      <c r="Q62" s="36">
        <v>137999</v>
      </c>
      <c r="R62" s="36"/>
      <c r="S62" s="37">
        <v>4076771</v>
      </c>
      <c r="T62" s="38">
        <v>63197</v>
      </c>
      <c r="U62" s="38">
        <v>4139968</v>
      </c>
    </row>
    <row r="63" spans="1:21">
      <c r="A63" s="34">
        <v>22000</v>
      </c>
      <c r="B63" s="35" t="s">
        <v>49</v>
      </c>
      <c r="C63" s="40">
        <v>3.8665000000000001E-3</v>
      </c>
      <c r="D63" s="40">
        <v>4.1340999999999999E-3</v>
      </c>
      <c r="E63" s="36">
        <v>5790351.4700000007</v>
      </c>
      <c r="F63" s="36">
        <v>15234977</v>
      </c>
      <c r="G63" s="36">
        <v>35537129</v>
      </c>
      <c r="H63" s="36"/>
      <c r="I63" s="37">
        <v>0</v>
      </c>
      <c r="J63" s="37">
        <v>20331631</v>
      </c>
      <c r="K63" s="37">
        <v>5240863</v>
      </c>
      <c r="L63" s="36">
        <v>525345</v>
      </c>
      <c r="M63" s="36"/>
      <c r="N63" s="37">
        <v>1679534</v>
      </c>
      <c r="O63" s="37">
        <v>7657951</v>
      </c>
      <c r="P63" s="37">
        <v>0</v>
      </c>
      <c r="Q63" s="36">
        <v>710995</v>
      </c>
      <c r="R63" s="36"/>
      <c r="S63" s="37">
        <v>6808412</v>
      </c>
      <c r="T63" s="38">
        <v>46137</v>
      </c>
      <c r="U63" s="38">
        <v>6854548</v>
      </c>
    </row>
    <row r="64" spans="1:21">
      <c r="A64" s="34">
        <v>23000</v>
      </c>
      <c r="B64" s="35" t="s">
        <v>50</v>
      </c>
      <c r="C64" s="40">
        <v>1.1896000000000001E-3</v>
      </c>
      <c r="D64" s="40">
        <v>1.1814E-3</v>
      </c>
      <c r="E64" s="36">
        <v>1693791.54</v>
      </c>
      <c r="F64" s="36">
        <v>4353693</v>
      </c>
      <c r="G64" s="36">
        <v>10933653</v>
      </c>
      <c r="H64" s="36"/>
      <c r="I64" s="37">
        <v>0</v>
      </c>
      <c r="J64" s="37">
        <v>6255401</v>
      </c>
      <c r="K64" s="37">
        <v>1612448</v>
      </c>
      <c r="L64" s="36">
        <v>514641</v>
      </c>
      <c r="M64" s="36"/>
      <c r="N64" s="37">
        <v>516740</v>
      </c>
      <c r="O64" s="37">
        <v>2356110</v>
      </c>
      <c r="P64" s="37">
        <v>0</v>
      </c>
      <c r="Q64" s="36">
        <v>0</v>
      </c>
      <c r="R64" s="36"/>
      <c r="S64" s="37">
        <v>2094733</v>
      </c>
      <c r="T64" s="38">
        <v>224563</v>
      </c>
      <c r="U64" s="38">
        <v>2319296</v>
      </c>
    </row>
    <row r="65" spans="1:21">
      <c r="A65" s="34">
        <v>23100</v>
      </c>
      <c r="B65" s="35" t="s">
        <v>51</v>
      </c>
      <c r="C65" s="40">
        <v>6.6102000000000001E-3</v>
      </c>
      <c r="D65" s="40">
        <v>6.7044000000000001E-3</v>
      </c>
      <c r="E65" s="36">
        <v>9303817.6699999999</v>
      </c>
      <c r="F65" s="36">
        <v>24707041</v>
      </c>
      <c r="G65" s="36">
        <v>60754566</v>
      </c>
      <c r="H65" s="36"/>
      <c r="I65" s="37">
        <v>0</v>
      </c>
      <c r="J65" s="37">
        <v>34759122</v>
      </c>
      <c r="K65" s="37">
        <v>8959822</v>
      </c>
      <c r="L65" s="36">
        <v>949749</v>
      </c>
      <c r="M65" s="36"/>
      <c r="N65" s="37">
        <v>2871345</v>
      </c>
      <c r="O65" s="37">
        <v>13092096</v>
      </c>
      <c r="P65" s="37">
        <v>0</v>
      </c>
      <c r="Q65" s="36">
        <v>0</v>
      </c>
      <c r="R65" s="36"/>
      <c r="S65" s="37">
        <v>11639716</v>
      </c>
      <c r="T65" s="38">
        <v>426689</v>
      </c>
      <c r="U65" s="38">
        <v>12066405</v>
      </c>
    </row>
    <row r="66" spans="1:21">
      <c r="A66" s="34">
        <v>23200</v>
      </c>
      <c r="B66" s="35" t="s">
        <v>52</v>
      </c>
      <c r="C66" s="40">
        <v>3.5978E-3</v>
      </c>
      <c r="D66" s="40">
        <v>3.5723E-3</v>
      </c>
      <c r="E66" s="36">
        <v>4896074.54</v>
      </c>
      <c r="F66" s="36">
        <v>13164633</v>
      </c>
      <c r="G66" s="36">
        <v>33067499</v>
      </c>
      <c r="H66" s="36"/>
      <c r="I66" s="37">
        <v>0</v>
      </c>
      <c r="J66" s="37">
        <v>18918697</v>
      </c>
      <c r="K66" s="37">
        <v>4876652</v>
      </c>
      <c r="L66" s="36">
        <v>337196</v>
      </c>
      <c r="M66" s="36"/>
      <c r="N66" s="37">
        <v>1562816</v>
      </c>
      <c r="O66" s="37">
        <v>7125767</v>
      </c>
      <c r="P66" s="37">
        <v>0</v>
      </c>
      <c r="Q66" s="36">
        <v>304802</v>
      </c>
      <c r="R66" s="36"/>
      <c r="S66" s="37">
        <v>6335265</v>
      </c>
      <c r="T66" s="38">
        <v>-71938</v>
      </c>
      <c r="U66" s="38">
        <v>6263327</v>
      </c>
    </row>
    <row r="67" spans="1:21">
      <c r="A67" s="34">
        <v>30000</v>
      </c>
      <c r="B67" s="35" t="s">
        <v>53</v>
      </c>
      <c r="C67" s="40">
        <v>1.0038E-3</v>
      </c>
      <c r="D67" s="40">
        <v>1.0149E-3</v>
      </c>
      <c r="E67" s="36">
        <v>1219677.1400000001</v>
      </c>
      <c r="F67" s="36">
        <v>3740107</v>
      </c>
      <c r="G67" s="36">
        <v>9225959</v>
      </c>
      <c r="H67" s="36"/>
      <c r="I67" s="37">
        <v>0</v>
      </c>
      <c r="J67" s="37">
        <v>5278389</v>
      </c>
      <c r="K67" s="37">
        <v>1360605</v>
      </c>
      <c r="L67" s="36">
        <v>0</v>
      </c>
      <c r="M67" s="36"/>
      <c r="N67" s="37">
        <v>436032</v>
      </c>
      <c r="O67" s="37">
        <v>1988116</v>
      </c>
      <c r="P67" s="37">
        <v>0</v>
      </c>
      <c r="Q67" s="36">
        <v>213016</v>
      </c>
      <c r="R67" s="36"/>
      <c r="S67" s="37">
        <v>1767563</v>
      </c>
      <c r="T67" s="38">
        <v>-89518</v>
      </c>
      <c r="U67" s="38">
        <v>1678045</v>
      </c>
    </row>
    <row r="68" spans="1:21">
      <c r="A68" s="34">
        <v>30100</v>
      </c>
      <c r="B68" s="35" t="s">
        <v>54</v>
      </c>
      <c r="C68" s="40">
        <v>8.8232999999999992E-3</v>
      </c>
      <c r="D68" s="40">
        <v>8.5774000000000006E-3</v>
      </c>
      <c r="E68" s="36">
        <v>10432012.620000001</v>
      </c>
      <c r="F68" s="36">
        <v>31609417</v>
      </c>
      <c r="G68" s="36">
        <v>81095241</v>
      </c>
      <c r="H68" s="36"/>
      <c r="I68" s="37">
        <v>0</v>
      </c>
      <c r="J68" s="37">
        <v>46396502</v>
      </c>
      <c r="K68" s="37">
        <v>11959577</v>
      </c>
      <c r="L68" s="36">
        <v>373040</v>
      </c>
      <c r="M68" s="36"/>
      <c r="N68" s="37">
        <v>3832674</v>
      </c>
      <c r="O68" s="37">
        <v>17475340</v>
      </c>
      <c r="P68" s="37">
        <v>0</v>
      </c>
      <c r="Q68" s="36">
        <v>657861</v>
      </c>
      <c r="R68" s="36"/>
      <c r="S68" s="37">
        <v>15536702</v>
      </c>
      <c r="T68" s="38">
        <v>-248207</v>
      </c>
      <c r="U68" s="38">
        <v>15288495</v>
      </c>
    </row>
    <row r="69" spans="1:21">
      <c r="A69" s="34">
        <v>30102</v>
      </c>
      <c r="B69" s="35" t="s">
        <v>55</v>
      </c>
      <c r="C69" s="40">
        <v>1.5970000000000001E-4</v>
      </c>
      <c r="D69" s="40">
        <v>1.407E-4</v>
      </c>
      <c r="E69" s="36">
        <v>181617.28999999998</v>
      </c>
      <c r="F69" s="36">
        <v>518507</v>
      </c>
      <c r="G69" s="36">
        <v>1467808</v>
      </c>
      <c r="H69" s="36"/>
      <c r="I69" s="37">
        <v>0</v>
      </c>
      <c r="J69" s="37">
        <v>839768</v>
      </c>
      <c r="K69" s="37">
        <v>216466</v>
      </c>
      <c r="L69" s="36">
        <v>102898</v>
      </c>
      <c r="M69" s="36"/>
      <c r="N69" s="37">
        <v>69371</v>
      </c>
      <c r="O69" s="37">
        <v>316300</v>
      </c>
      <c r="P69" s="37">
        <v>0</v>
      </c>
      <c r="Q69" s="36">
        <v>0</v>
      </c>
      <c r="R69" s="36"/>
      <c r="S69" s="37">
        <v>281211</v>
      </c>
      <c r="T69" s="38">
        <v>36558</v>
      </c>
      <c r="U69" s="38">
        <v>317769</v>
      </c>
    </row>
    <row r="70" spans="1:21">
      <c r="A70" s="34">
        <v>30103</v>
      </c>
      <c r="B70" s="35" t="s">
        <v>56</v>
      </c>
      <c r="C70" s="40">
        <v>1.8699999999999999E-4</v>
      </c>
      <c r="D70" s="40">
        <v>1.8760000000000001E-4</v>
      </c>
      <c r="E70" s="36">
        <v>211589.10000000003</v>
      </c>
      <c r="F70" s="36">
        <v>691343</v>
      </c>
      <c r="G70" s="36">
        <v>1718723</v>
      </c>
      <c r="H70" s="36"/>
      <c r="I70" s="37">
        <v>0</v>
      </c>
      <c r="J70" s="37">
        <v>983322</v>
      </c>
      <c r="K70" s="37">
        <v>253470</v>
      </c>
      <c r="L70" s="36">
        <v>59739</v>
      </c>
      <c r="M70" s="36"/>
      <c r="N70" s="37">
        <v>81229</v>
      </c>
      <c r="O70" s="37">
        <v>370370</v>
      </c>
      <c r="P70" s="37">
        <v>0</v>
      </c>
      <c r="Q70" s="36">
        <v>22552</v>
      </c>
      <c r="R70" s="36"/>
      <c r="S70" s="37">
        <v>329283</v>
      </c>
      <c r="T70" s="38">
        <v>21929</v>
      </c>
      <c r="U70" s="38">
        <v>351212</v>
      </c>
    </row>
    <row r="71" spans="1:21">
      <c r="A71" s="34">
        <v>30104</v>
      </c>
      <c r="B71" s="35" t="s">
        <v>57</v>
      </c>
      <c r="C71" s="40">
        <v>1.081E-4</v>
      </c>
      <c r="D71" s="40">
        <v>8.6700000000000007E-5</v>
      </c>
      <c r="E71" s="36">
        <v>118103.81999999998</v>
      </c>
      <c r="F71" s="36">
        <v>319507</v>
      </c>
      <c r="G71" s="36">
        <v>993551</v>
      </c>
      <c r="H71" s="36"/>
      <c r="I71" s="37">
        <v>0</v>
      </c>
      <c r="J71" s="37">
        <v>568434</v>
      </c>
      <c r="K71" s="37">
        <v>146525</v>
      </c>
      <c r="L71" s="36">
        <v>137326</v>
      </c>
      <c r="M71" s="36"/>
      <c r="N71" s="37">
        <v>46957</v>
      </c>
      <c r="O71" s="37">
        <v>214102</v>
      </c>
      <c r="P71" s="37">
        <v>0</v>
      </c>
      <c r="Q71" s="36">
        <v>0</v>
      </c>
      <c r="R71" s="36"/>
      <c r="S71" s="37">
        <v>190350</v>
      </c>
      <c r="T71" s="38">
        <v>52746</v>
      </c>
      <c r="U71" s="38">
        <v>243097</v>
      </c>
    </row>
    <row r="72" spans="1:21">
      <c r="A72" s="34">
        <v>30105</v>
      </c>
      <c r="B72" s="35" t="s">
        <v>58</v>
      </c>
      <c r="C72" s="40">
        <v>8.5320000000000003E-4</v>
      </c>
      <c r="D72" s="40">
        <v>8.1840000000000005E-4</v>
      </c>
      <c r="E72" s="36">
        <v>1143841.04</v>
      </c>
      <c r="F72" s="36">
        <v>3015966</v>
      </c>
      <c r="G72" s="36">
        <v>7841789</v>
      </c>
      <c r="H72" s="36"/>
      <c r="I72" s="37">
        <v>0</v>
      </c>
      <c r="J72" s="37">
        <v>4486473</v>
      </c>
      <c r="K72" s="37">
        <v>1156473</v>
      </c>
      <c r="L72" s="36">
        <v>264743</v>
      </c>
      <c r="M72" s="36"/>
      <c r="N72" s="37">
        <v>370614</v>
      </c>
      <c r="O72" s="37">
        <v>1689839</v>
      </c>
      <c r="P72" s="37">
        <v>0</v>
      </c>
      <c r="Q72" s="36">
        <v>0</v>
      </c>
      <c r="R72" s="36"/>
      <c r="S72" s="37">
        <v>1502376</v>
      </c>
      <c r="T72" s="38">
        <v>98522</v>
      </c>
      <c r="U72" s="38">
        <v>1600898</v>
      </c>
    </row>
    <row r="73" spans="1:21">
      <c r="A73" s="34">
        <v>30200</v>
      </c>
      <c r="B73" s="35" t="s">
        <v>59</v>
      </c>
      <c r="C73" s="40">
        <v>1.9545000000000001E-3</v>
      </c>
      <c r="D73" s="40">
        <v>2.0178000000000001E-3</v>
      </c>
      <c r="E73" s="36">
        <v>2394754.19</v>
      </c>
      <c r="F73" s="36">
        <v>7435993</v>
      </c>
      <c r="G73" s="36">
        <v>17963874</v>
      </c>
      <c r="H73" s="36"/>
      <c r="I73" s="37">
        <v>0</v>
      </c>
      <c r="J73" s="37">
        <v>10277556</v>
      </c>
      <c r="K73" s="37">
        <v>2649235</v>
      </c>
      <c r="L73" s="36">
        <v>0</v>
      </c>
      <c r="M73" s="36"/>
      <c r="N73" s="37">
        <v>848998</v>
      </c>
      <c r="O73" s="37">
        <v>3871063</v>
      </c>
      <c r="P73" s="37">
        <v>0</v>
      </c>
      <c r="Q73" s="36">
        <v>523572</v>
      </c>
      <c r="R73" s="36"/>
      <c r="S73" s="37">
        <v>3441624</v>
      </c>
      <c r="T73" s="38">
        <v>-199493</v>
      </c>
      <c r="U73" s="38">
        <v>3242131</v>
      </c>
    </row>
    <row r="74" spans="1:21">
      <c r="A74" s="34">
        <v>30300</v>
      </c>
      <c r="B74" s="35" t="s">
        <v>60</v>
      </c>
      <c r="C74" s="40">
        <v>6.8050000000000001E-4</v>
      </c>
      <c r="D74" s="40">
        <v>6.734E-4</v>
      </c>
      <c r="E74" s="36">
        <v>839107.02</v>
      </c>
      <c r="F74" s="36">
        <v>2481612</v>
      </c>
      <c r="G74" s="36">
        <v>6254498</v>
      </c>
      <c r="H74" s="36"/>
      <c r="I74" s="37">
        <v>0</v>
      </c>
      <c r="J74" s="37">
        <v>3578346</v>
      </c>
      <c r="K74" s="37">
        <v>922386</v>
      </c>
      <c r="L74" s="36">
        <v>4161</v>
      </c>
      <c r="M74" s="36"/>
      <c r="N74" s="37">
        <v>295596</v>
      </c>
      <c r="O74" s="37">
        <v>1347791</v>
      </c>
      <c r="P74" s="37">
        <v>0</v>
      </c>
      <c r="Q74" s="36">
        <v>18103</v>
      </c>
      <c r="R74" s="36"/>
      <c r="S74" s="37">
        <v>1198273</v>
      </c>
      <c r="T74" s="38">
        <v>-8476</v>
      </c>
      <c r="U74" s="38">
        <v>1189797</v>
      </c>
    </row>
    <row r="75" spans="1:21">
      <c r="A75" s="34">
        <v>30400</v>
      </c>
      <c r="B75" s="35" t="s">
        <v>61</v>
      </c>
      <c r="C75" s="40">
        <v>1.2626E-3</v>
      </c>
      <c r="D75" s="40">
        <v>1.3213000000000001E-3</v>
      </c>
      <c r="E75" s="36">
        <v>1698373.8399999999</v>
      </c>
      <c r="F75" s="36">
        <v>4869252</v>
      </c>
      <c r="G75" s="36">
        <v>11604598</v>
      </c>
      <c r="H75" s="36"/>
      <c r="I75" s="37">
        <v>0</v>
      </c>
      <c r="J75" s="37">
        <v>6639265</v>
      </c>
      <c r="K75" s="37">
        <v>1711396</v>
      </c>
      <c r="L75" s="36">
        <v>187296</v>
      </c>
      <c r="M75" s="36"/>
      <c r="N75" s="37">
        <v>548449</v>
      </c>
      <c r="O75" s="37">
        <v>2500693</v>
      </c>
      <c r="P75" s="37">
        <v>0</v>
      </c>
      <c r="Q75" s="36">
        <v>273573</v>
      </c>
      <c r="R75" s="36"/>
      <c r="S75" s="37">
        <v>2223277</v>
      </c>
      <c r="T75" s="38">
        <v>-44639</v>
      </c>
      <c r="U75" s="38">
        <v>2178638</v>
      </c>
    </row>
    <row r="76" spans="1:21">
      <c r="A76" s="34">
        <v>30405</v>
      </c>
      <c r="B76" s="35" t="s">
        <v>62</v>
      </c>
      <c r="C76" s="40">
        <v>8.2660000000000003E-4</v>
      </c>
      <c r="D76" s="40">
        <v>8.0889999999999998E-4</v>
      </c>
      <c r="E76" s="36">
        <v>1030942.5799999998</v>
      </c>
      <c r="F76" s="36">
        <v>2980957</v>
      </c>
      <c r="G76" s="36">
        <v>7597308</v>
      </c>
      <c r="H76" s="36"/>
      <c r="I76" s="37">
        <v>0</v>
      </c>
      <c r="J76" s="37">
        <v>4346599</v>
      </c>
      <c r="K76" s="37">
        <v>1120418</v>
      </c>
      <c r="L76" s="36">
        <v>353578</v>
      </c>
      <c r="M76" s="36"/>
      <c r="N76" s="37">
        <v>359059</v>
      </c>
      <c r="O76" s="37">
        <v>1637156</v>
      </c>
      <c r="P76" s="37">
        <v>0</v>
      </c>
      <c r="Q76" s="36">
        <v>0</v>
      </c>
      <c r="R76" s="36"/>
      <c r="S76" s="37">
        <v>1455537</v>
      </c>
      <c r="T76" s="38">
        <v>154877</v>
      </c>
      <c r="U76" s="38">
        <v>1610414</v>
      </c>
    </row>
    <row r="77" spans="1:21">
      <c r="A77" s="34">
        <v>30500</v>
      </c>
      <c r="B77" s="35" t="s">
        <v>63</v>
      </c>
      <c r="C77" s="40">
        <v>1.3144000000000001E-3</v>
      </c>
      <c r="D77" s="40">
        <v>1.3231E-3</v>
      </c>
      <c r="E77" s="36">
        <v>1632441.9199999997</v>
      </c>
      <c r="F77" s="36">
        <v>4875885</v>
      </c>
      <c r="G77" s="36">
        <v>12080694</v>
      </c>
      <c r="H77" s="36"/>
      <c r="I77" s="37">
        <v>0</v>
      </c>
      <c r="J77" s="37">
        <v>6911650</v>
      </c>
      <c r="K77" s="37">
        <v>1781609</v>
      </c>
      <c r="L77" s="36">
        <v>38990</v>
      </c>
      <c r="M77" s="36"/>
      <c r="N77" s="37">
        <v>570950</v>
      </c>
      <c r="O77" s="37">
        <v>2603287</v>
      </c>
      <c r="P77" s="37">
        <v>0</v>
      </c>
      <c r="Q77" s="36">
        <v>150326</v>
      </c>
      <c r="R77" s="36"/>
      <c r="S77" s="37">
        <v>2314490</v>
      </c>
      <c r="T77" s="38">
        <v>-52351</v>
      </c>
      <c r="U77" s="38">
        <v>2262139</v>
      </c>
    </row>
    <row r="78" spans="1:21">
      <c r="A78" s="34">
        <v>30600</v>
      </c>
      <c r="B78" s="35" t="s">
        <v>64</v>
      </c>
      <c r="C78" s="40">
        <v>1.0258999999999999E-3</v>
      </c>
      <c r="D78" s="40">
        <v>1.0248E-3</v>
      </c>
      <c r="E78" s="36">
        <v>1274945.5900000001</v>
      </c>
      <c r="F78" s="36">
        <v>3776591</v>
      </c>
      <c r="G78" s="36">
        <v>9429081</v>
      </c>
      <c r="H78" s="36"/>
      <c r="I78" s="37">
        <v>0</v>
      </c>
      <c r="J78" s="37">
        <v>5394600</v>
      </c>
      <c r="K78" s="37">
        <v>1390560</v>
      </c>
      <c r="L78" s="36">
        <v>43081</v>
      </c>
      <c r="M78" s="36"/>
      <c r="N78" s="37">
        <v>445631</v>
      </c>
      <c r="O78" s="37">
        <v>2031887</v>
      </c>
      <c r="P78" s="37">
        <v>0</v>
      </c>
      <c r="Q78" s="36">
        <v>19622</v>
      </c>
      <c r="R78" s="36"/>
      <c r="S78" s="37">
        <v>1806479</v>
      </c>
      <c r="T78" s="38">
        <v>12199</v>
      </c>
      <c r="U78" s="38">
        <v>1818677</v>
      </c>
    </row>
    <row r="79" spans="1:21">
      <c r="A79" s="34">
        <v>30601</v>
      </c>
      <c r="B79" s="35" t="s">
        <v>65</v>
      </c>
      <c r="C79" s="40">
        <v>2.3099999999999999E-5</v>
      </c>
      <c r="D79" s="40">
        <v>2.51E-5</v>
      </c>
      <c r="E79" s="36">
        <v>27323.84</v>
      </c>
      <c r="F79" s="36">
        <v>92498</v>
      </c>
      <c r="G79" s="36">
        <v>212313</v>
      </c>
      <c r="H79" s="36"/>
      <c r="I79" s="37">
        <v>0</v>
      </c>
      <c r="J79" s="37">
        <v>121469</v>
      </c>
      <c r="K79" s="37">
        <v>31311</v>
      </c>
      <c r="L79" s="36">
        <v>9773</v>
      </c>
      <c r="M79" s="36"/>
      <c r="N79" s="37">
        <v>10034</v>
      </c>
      <c r="O79" s="37">
        <v>45752</v>
      </c>
      <c r="P79" s="37">
        <v>0</v>
      </c>
      <c r="Q79" s="36">
        <v>9199</v>
      </c>
      <c r="R79" s="36"/>
      <c r="S79" s="37">
        <v>40676</v>
      </c>
      <c r="T79" s="38">
        <v>947</v>
      </c>
      <c r="U79" s="38">
        <v>41623</v>
      </c>
    </row>
    <row r="80" spans="1:21">
      <c r="A80" s="34">
        <v>30700</v>
      </c>
      <c r="B80" s="35" t="s">
        <v>66</v>
      </c>
      <c r="C80" s="40">
        <v>2.6148999999999999E-3</v>
      </c>
      <c r="D80" s="40">
        <v>2.6264000000000001E-3</v>
      </c>
      <c r="E80" s="36">
        <v>3368691.9099999997</v>
      </c>
      <c r="F80" s="36">
        <v>9678804</v>
      </c>
      <c r="G80" s="36">
        <v>24033632</v>
      </c>
      <c r="H80" s="36"/>
      <c r="I80" s="37">
        <v>0</v>
      </c>
      <c r="J80" s="37">
        <v>13750208</v>
      </c>
      <c r="K80" s="37">
        <v>3544377</v>
      </c>
      <c r="L80" s="36">
        <v>171016</v>
      </c>
      <c r="M80" s="36"/>
      <c r="N80" s="37">
        <v>1135863</v>
      </c>
      <c r="O80" s="37">
        <v>5179045</v>
      </c>
      <c r="P80" s="37">
        <v>0</v>
      </c>
      <c r="Q80" s="36">
        <v>7585</v>
      </c>
      <c r="R80" s="36"/>
      <c r="S80" s="37">
        <v>4604504</v>
      </c>
      <c r="T80" s="38">
        <v>68464</v>
      </c>
      <c r="U80" s="38">
        <v>4672969</v>
      </c>
    </row>
    <row r="81" spans="1:21">
      <c r="A81" s="34">
        <v>30705</v>
      </c>
      <c r="B81" s="35" t="s">
        <v>67</v>
      </c>
      <c r="C81" s="40">
        <v>5.3589999999999996E-4</v>
      </c>
      <c r="D81" s="40">
        <v>4.9689999999999999E-4</v>
      </c>
      <c r="E81" s="36">
        <v>700449.64</v>
      </c>
      <c r="F81" s="36">
        <v>1831175</v>
      </c>
      <c r="G81" s="36">
        <v>4925475</v>
      </c>
      <c r="H81" s="36"/>
      <c r="I81" s="37">
        <v>0</v>
      </c>
      <c r="J81" s="37">
        <v>2817980</v>
      </c>
      <c r="K81" s="37">
        <v>726388</v>
      </c>
      <c r="L81" s="36">
        <v>220334</v>
      </c>
      <c r="M81" s="36"/>
      <c r="N81" s="37">
        <v>232785</v>
      </c>
      <c r="O81" s="37">
        <v>1061398</v>
      </c>
      <c r="P81" s="37">
        <v>0</v>
      </c>
      <c r="Q81" s="36">
        <v>5288</v>
      </c>
      <c r="R81" s="36"/>
      <c r="S81" s="37">
        <v>943651</v>
      </c>
      <c r="T81" s="38">
        <v>79964</v>
      </c>
      <c r="U81" s="38">
        <v>1023615</v>
      </c>
    </row>
    <row r="82" spans="1:21">
      <c r="A82" s="34">
        <v>30800</v>
      </c>
      <c r="B82" s="35" t="s">
        <v>68</v>
      </c>
      <c r="C82" s="40">
        <v>1.0441999999999999E-3</v>
      </c>
      <c r="D82" s="40">
        <v>1.1248E-3</v>
      </c>
      <c r="E82" s="36">
        <v>1371376.91</v>
      </c>
      <c r="F82" s="36">
        <v>4145111</v>
      </c>
      <c r="G82" s="36">
        <v>9597277</v>
      </c>
      <c r="H82" s="36"/>
      <c r="I82" s="37">
        <v>0</v>
      </c>
      <c r="J82" s="37">
        <v>5490829</v>
      </c>
      <c r="K82" s="37">
        <v>1415365</v>
      </c>
      <c r="L82" s="36">
        <v>129367</v>
      </c>
      <c r="M82" s="36"/>
      <c r="N82" s="37">
        <v>453581</v>
      </c>
      <c r="O82" s="37">
        <v>2068132</v>
      </c>
      <c r="P82" s="37">
        <v>0</v>
      </c>
      <c r="Q82" s="36">
        <v>304479</v>
      </c>
      <c r="R82" s="36"/>
      <c r="S82" s="37">
        <v>1838703</v>
      </c>
      <c r="T82" s="38">
        <v>-20355</v>
      </c>
      <c r="U82" s="38">
        <v>1818348</v>
      </c>
    </row>
    <row r="83" spans="1:21">
      <c r="A83" s="34">
        <v>30900</v>
      </c>
      <c r="B83" s="35" t="s">
        <v>69</v>
      </c>
      <c r="C83" s="40">
        <v>1.7328000000000001E-3</v>
      </c>
      <c r="D83" s="40">
        <v>1.7661E-3</v>
      </c>
      <c r="E83" s="36">
        <v>2245056.1</v>
      </c>
      <c r="F83" s="36">
        <v>6508428</v>
      </c>
      <c r="G83" s="36">
        <v>15926222</v>
      </c>
      <c r="H83" s="36"/>
      <c r="I83" s="37">
        <v>0</v>
      </c>
      <c r="J83" s="37">
        <v>9111768</v>
      </c>
      <c r="K83" s="37">
        <v>2348731</v>
      </c>
      <c r="L83" s="36">
        <v>0</v>
      </c>
      <c r="M83" s="36"/>
      <c r="N83" s="37">
        <v>752695</v>
      </c>
      <c r="O83" s="37">
        <v>3431966</v>
      </c>
      <c r="P83" s="37">
        <v>0</v>
      </c>
      <c r="Q83" s="36">
        <v>310651</v>
      </c>
      <c r="R83" s="36"/>
      <c r="S83" s="37">
        <v>3051239</v>
      </c>
      <c r="T83" s="38">
        <v>-122011</v>
      </c>
      <c r="U83" s="38">
        <v>2929228</v>
      </c>
    </row>
    <row r="84" spans="1:21">
      <c r="A84" s="34">
        <v>30905</v>
      </c>
      <c r="B84" s="35" t="s">
        <v>70</v>
      </c>
      <c r="C84" s="40">
        <v>3.5169999999999998E-4</v>
      </c>
      <c r="D84" s="40">
        <v>3.7520000000000001E-4</v>
      </c>
      <c r="E84" s="36">
        <v>515129.81000000006</v>
      </c>
      <c r="F84" s="36">
        <v>1382686</v>
      </c>
      <c r="G84" s="36">
        <v>3232486</v>
      </c>
      <c r="H84" s="36"/>
      <c r="I84" s="37">
        <v>0</v>
      </c>
      <c r="J84" s="37">
        <v>1849382</v>
      </c>
      <c r="K84" s="37">
        <v>476713</v>
      </c>
      <c r="L84" s="36">
        <v>871</v>
      </c>
      <c r="M84" s="36"/>
      <c r="N84" s="37">
        <v>152772</v>
      </c>
      <c r="O84" s="37">
        <v>696574</v>
      </c>
      <c r="P84" s="37">
        <v>0</v>
      </c>
      <c r="Q84" s="36">
        <v>90580</v>
      </c>
      <c r="R84" s="36"/>
      <c r="S84" s="37">
        <v>619299</v>
      </c>
      <c r="T84" s="38">
        <v>-31355</v>
      </c>
      <c r="U84" s="38">
        <v>587944</v>
      </c>
    </row>
    <row r="85" spans="1:21">
      <c r="A85" s="34">
        <v>31000</v>
      </c>
      <c r="B85" s="35" t="s">
        <v>71</v>
      </c>
      <c r="C85" s="40">
        <v>4.8155000000000003E-3</v>
      </c>
      <c r="D85" s="40">
        <v>4.8412000000000004E-3</v>
      </c>
      <c r="E85" s="36">
        <v>6024227.25</v>
      </c>
      <c r="F85" s="36">
        <v>17840781</v>
      </c>
      <c r="G85" s="36">
        <v>44259419</v>
      </c>
      <c r="H85" s="36"/>
      <c r="I85" s="37">
        <v>0</v>
      </c>
      <c r="J85" s="37">
        <v>25321859</v>
      </c>
      <c r="K85" s="37">
        <v>6527189</v>
      </c>
      <c r="L85" s="36">
        <v>516552</v>
      </c>
      <c r="M85" s="36"/>
      <c r="N85" s="37">
        <v>2091762</v>
      </c>
      <c r="O85" s="37">
        <v>9537531</v>
      </c>
      <c r="P85" s="37">
        <v>0</v>
      </c>
      <c r="Q85" s="36">
        <v>169263</v>
      </c>
      <c r="R85" s="36"/>
      <c r="S85" s="37">
        <v>8479479</v>
      </c>
      <c r="T85" s="38">
        <v>206780</v>
      </c>
      <c r="U85" s="38">
        <v>8686259</v>
      </c>
    </row>
    <row r="86" spans="1:21">
      <c r="A86" s="34">
        <v>31005</v>
      </c>
      <c r="B86" s="35" t="s">
        <v>72</v>
      </c>
      <c r="C86" s="40">
        <v>4.8200000000000001E-4</v>
      </c>
      <c r="D86" s="40">
        <v>4.6559999999999999E-4</v>
      </c>
      <c r="E86" s="36">
        <v>700886.58</v>
      </c>
      <c r="F86" s="36">
        <v>1715828</v>
      </c>
      <c r="G86" s="36">
        <v>4430078</v>
      </c>
      <c r="H86" s="36"/>
      <c r="I86" s="37">
        <v>0</v>
      </c>
      <c r="J86" s="37">
        <v>2534552</v>
      </c>
      <c r="K86" s="37">
        <v>653329</v>
      </c>
      <c r="L86" s="36">
        <v>138803</v>
      </c>
      <c r="M86" s="36"/>
      <c r="N86" s="37">
        <v>209372</v>
      </c>
      <c r="O86" s="37">
        <v>954644.38</v>
      </c>
      <c r="P86" s="37">
        <v>0</v>
      </c>
      <c r="Q86" s="36">
        <v>17553</v>
      </c>
      <c r="R86" s="36"/>
      <c r="S86" s="37">
        <v>848740</v>
      </c>
      <c r="T86" s="38">
        <v>31244</v>
      </c>
      <c r="U86" s="38">
        <v>879984</v>
      </c>
    </row>
    <row r="87" spans="1:21">
      <c r="A87" s="34">
        <v>31100</v>
      </c>
      <c r="B87" s="35" t="s">
        <v>73</v>
      </c>
      <c r="C87" s="40">
        <v>9.9386000000000006E-3</v>
      </c>
      <c r="D87" s="40">
        <v>9.9407000000000002E-3</v>
      </c>
      <c r="E87" s="36">
        <v>12146133.370000001</v>
      </c>
      <c r="F87" s="36">
        <v>36633448</v>
      </c>
      <c r="G87" s="36">
        <v>91346001</v>
      </c>
      <c r="H87" s="36"/>
      <c r="I87" s="37">
        <v>0</v>
      </c>
      <c r="J87" s="37">
        <v>52261204</v>
      </c>
      <c r="K87" s="37">
        <v>13471315</v>
      </c>
      <c r="L87" s="36">
        <v>0</v>
      </c>
      <c r="M87" s="36"/>
      <c r="N87" s="37">
        <v>4317139</v>
      </c>
      <c r="O87" s="37">
        <v>19684292</v>
      </c>
      <c r="P87" s="37">
        <v>0</v>
      </c>
      <c r="Q87" s="36">
        <v>797515</v>
      </c>
      <c r="R87" s="36"/>
      <c r="S87" s="37">
        <v>17500602</v>
      </c>
      <c r="T87" s="38">
        <v>-303786</v>
      </c>
      <c r="U87" s="38">
        <v>17196817</v>
      </c>
    </row>
    <row r="88" spans="1:21">
      <c r="A88" s="34">
        <v>31101</v>
      </c>
      <c r="B88" s="35" t="s">
        <v>74</v>
      </c>
      <c r="C88" s="40">
        <v>6.7299999999999996E-5</v>
      </c>
      <c r="D88" s="40">
        <v>6.86E-5</v>
      </c>
      <c r="E88" s="36">
        <v>71654.200000000012</v>
      </c>
      <c r="F88" s="36">
        <v>252805</v>
      </c>
      <c r="G88" s="36">
        <v>618557</v>
      </c>
      <c r="H88" s="36"/>
      <c r="I88" s="37">
        <v>0</v>
      </c>
      <c r="J88" s="37">
        <v>353891</v>
      </c>
      <c r="K88" s="37">
        <v>91222</v>
      </c>
      <c r="L88" s="36">
        <v>0</v>
      </c>
      <c r="M88" s="36"/>
      <c r="N88" s="37">
        <v>29234</v>
      </c>
      <c r="O88" s="37">
        <v>133294</v>
      </c>
      <c r="P88" s="37">
        <v>0</v>
      </c>
      <c r="Q88" s="36">
        <v>53374</v>
      </c>
      <c r="R88" s="36"/>
      <c r="S88" s="37">
        <v>118507</v>
      </c>
      <c r="T88" s="38">
        <v>-19578</v>
      </c>
      <c r="U88" s="38">
        <v>98929</v>
      </c>
    </row>
    <row r="89" spans="1:21">
      <c r="A89" s="34">
        <v>31102</v>
      </c>
      <c r="B89" s="35" t="s">
        <v>75</v>
      </c>
      <c r="C89" s="40">
        <v>1.5300000000000001E-4</v>
      </c>
      <c r="D89" s="40">
        <v>1.5589999999999999E-4</v>
      </c>
      <c r="E89" s="36">
        <v>164728.73000000001</v>
      </c>
      <c r="F89" s="36">
        <v>574522</v>
      </c>
      <c r="G89" s="36">
        <v>1406228</v>
      </c>
      <c r="H89" s="36"/>
      <c r="I89" s="37">
        <v>0</v>
      </c>
      <c r="J89" s="37">
        <v>804536</v>
      </c>
      <c r="K89" s="37">
        <v>207384</v>
      </c>
      <c r="L89" s="36">
        <v>0</v>
      </c>
      <c r="M89" s="36"/>
      <c r="N89" s="37">
        <v>66460</v>
      </c>
      <c r="O89" s="37">
        <v>303030.27</v>
      </c>
      <c r="P89" s="37">
        <v>0</v>
      </c>
      <c r="Q89" s="36">
        <v>114676</v>
      </c>
      <c r="R89" s="36"/>
      <c r="S89" s="37">
        <v>269413</v>
      </c>
      <c r="T89" s="38">
        <v>-51538</v>
      </c>
      <c r="U89" s="38">
        <v>217875</v>
      </c>
    </row>
    <row r="90" spans="1:21">
      <c r="A90" s="34">
        <v>31105</v>
      </c>
      <c r="B90" s="35" t="s">
        <v>76</v>
      </c>
      <c r="C90" s="40">
        <v>1.5401E-3</v>
      </c>
      <c r="D90" s="40">
        <v>1.6336E-3</v>
      </c>
      <c r="E90" s="36">
        <v>2068384.7399999998</v>
      </c>
      <c r="F90" s="36">
        <v>6020139</v>
      </c>
      <c r="G90" s="36">
        <v>14155110</v>
      </c>
      <c r="H90" s="36"/>
      <c r="I90" s="37">
        <v>0</v>
      </c>
      <c r="J90" s="37">
        <v>8098473</v>
      </c>
      <c r="K90" s="37">
        <v>2087535</v>
      </c>
      <c r="L90" s="36">
        <v>298531</v>
      </c>
      <c r="M90" s="36"/>
      <c r="N90" s="37">
        <v>668990</v>
      </c>
      <c r="O90" s="37">
        <v>3050307</v>
      </c>
      <c r="P90" s="37">
        <v>0</v>
      </c>
      <c r="Q90" s="36">
        <v>242509</v>
      </c>
      <c r="R90" s="36"/>
      <c r="S90" s="37">
        <v>2711919</v>
      </c>
      <c r="T90" s="38">
        <v>53333</v>
      </c>
      <c r="U90" s="38">
        <v>2765252</v>
      </c>
    </row>
    <row r="91" spans="1:21">
      <c r="A91" s="34">
        <v>31110</v>
      </c>
      <c r="B91" s="35" t="s">
        <v>77</v>
      </c>
      <c r="C91" s="40">
        <v>2.3018000000000001E-3</v>
      </c>
      <c r="D91" s="40">
        <v>2.3462000000000001E-3</v>
      </c>
      <c r="E91" s="36">
        <v>2663672.4600000004</v>
      </c>
      <c r="F91" s="36">
        <v>8646212</v>
      </c>
      <c r="G91" s="36">
        <v>21155920</v>
      </c>
      <c r="H91" s="36"/>
      <c r="I91" s="37">
        <v>0</v>
      </c>
      <c r="J91" s="37">
        <v>12103801</v>
      </c>
      <c r="K91" s="37">
        <v>3119984</v>
      </c>
      <c r="L91" s="36">
        <v>201088</v>
      </c>
      <c r="M91" s="36"/>
      <c r="N91" s="37">
        <v>999858</v>
      </c>
      <c r="O91" s="37">
        <v>4558922</v>
      </c>
      <c r="P91" s="37">
        <v>0</v>
      </c>
      <c r="Q91" s="36">
        <v>361139</v>
      </c>
      <c r="R91" s="36"/>
      <c r="S91" s="37">
        <v>4053175</v>
      </c>
      <c r="T91" s="38">
        <v>-22160</v>
      </c>
      <c r="U91" s="38">
        <v>4031015</v>
      </c>
    </row>
    <row r="92" spans="1:21">
      <c r="A92" s="34">
        <v>31200</v>
      </c>
      <c r="B92" s="35" t="s">
        <v>78</v>
      </c>
      <c r="C92" s="40">
        <v>4.7600000000000003E-3</v>
      </c>
      <c r="D92" s="40">
        <v>4.8599000000000003E-3</v>
      </c>
      <c r="E92" s="36">
        <v>5837120.2100000009</v>
      </c>
      <c r="F92" s="36">
        <v>17909694</v>
      </c>
      <c r="G92" s="36">
        <v>43749317</v>
      </c>
      <c r="H92" s="36"/>
      <c r="I92" s="37">
        <v>0</v>
      </c>
      <c r="J92" s="37">
        <v>25030017</v>
      </c>
      <c r="K92" s="37">
        <v>6451961</v>
      </c>
      <c r="L92" s="36">
        <v>0</v>
      </c>
      <c r="M92" s="36"/>
      <c r="N92" s="37">
        <v>2067653.56</v>
      </c>
      <c r="O92" s="37">
        <v>9427608</v>
      </c>
      <c r="P92" s="37">
        <v>0</v>
      </c>
      <c r="Q92" s="36">
        <v>1535883</v>
      </c>
      <c r="R92" s="36"/>
      <c r="S92" s="37">
        <v>8381751</v>
      </c>
      <c r="T92" s="38">
        <v>-584566</v>
      </c>
      <c r="U92" s="38">
        <v>7797185</v>
      </c>
    </row>
    <row r="93" spans="1:21">
      <c r="A93" s="34">
        <v>31205</v>
      </c>
      <c r="B93" s="35" t="s">
        <v>79</v>
      </c>
      <c r="C93" s="40">
        <v>5.8929999999999996E-4</v>
      </c>
      <c r="D93" s="40">
        <v>6.2350000000000003E-4</v>
      </c>
      <c r="E93" s="36">
        <v>815299.16</v>
      </c>
      <c r="F93" s="36">
        <v>2297721</v>
      </c>
      <c r="G93" s="36">
        <v>5416276</v>
      </c>
      <c r="H93" s="36"/>
      <c r="I93" s="37">
        <v>0</v>
      </c>
      <c r="J93" s="37">
        <v>3098779</v>
      </c>
      <c r="K93" s="37">
        <v>798769</v>
      </c>
      <c r="L93" s="36">
        <v>0</v>
      </c>
      <c r="M93" s="36"/>
      <c r="N93" s="37">
        <v>255981</v>
      </c>
      <c r="O93" s="37">
        <v>1167162</v>
      </c>
      <c r="P93" s="37">
        <v>0</v>
      </c>
      <c r="Q93" s="36">
        <v>312082</v>
      </c>
      <c r="R93" s="36"/>
      <c r="S93" s="37">
        <v>1037682</v>
      </c>
      <c r="T93" s="38">
        <v>-127738</v>
      </c>
      <c r="U93" s="38">
        <v>909943</v>
      </c>
    </row>
    <row r="94" spans="1:21">
      <c r="A94" s="34">
        <v>31300</v>
      </c>
      <c r="B94" s="35" t="s">
        <v>80</v>
      </c>
      <c r="C94" s="40">
        <v>1.1785500000000001E-2</v>
      </c>
      <c r="D94" s="40">
        <v>1.12263E-2</v>
      </c>
      <c r="E94" s="36">
        <v>13640746.890000001</v>
      </c>
      <c r="F94" s="36">
        <v>41371138</v>
      </c>
      <c r="G94" s="36">
        <v>108320919</v>
      </c>
      <c r="H94" s="36"/>
      <c r="I94" s="37">
        <v>0</v>
      </c>
      <c r="J94" s="37">
        <v>61972956</v>
      </c>
      <c r="K94" s="37">
        <v>15974703</v>
      </c>
      <c r="L94" s="36">
        <v>2044914</v>
      </c>
      <c r="M94" s="36"/>
      <c r="N94" s="37">
        <v>5119397</v>
      </c>
      <c r="O94" s="37">
        <v>23342243</v>
      </c>
      <c r="P94" s="37">
        <v>0</v>
      </c>
      <c r="Q94" s="36">
        <v>838689</v>
      </c>
      <c r="R94" s="36"/>
      <c r="S94" s="37">
        <v>20752757</v>
      </c>
      <c r="T94" s="38">
        <v>227420</v>
      </c>
      <c r="U94" s="38">
        <v>20980177</v>
      </c>
    </row>
    <row r="95" spans="1:21">
      <c r="A95" s="34">
        <v>31301</v>
      </c>
      <c r="B95" s="35" t="s">
        <v>81</v>
      </c>
      <c r="C95" s="40">
        <v>2.3729999999999999E-4</v>
      </c>
      <c r="D95" s="40">
        <v>1.9369999999999999E-4</v>
      </c>
      <c r="E95" s="36">
        <v>261806.38999999998</v>
      </c>
      <c r="F95" s="36">
        <v>713823</v>
      </c>
      <c r="G95" s="36">
        <v>2181032</v>
      </c>
      <c r="H95" s="36"/>
      <c r="I95" s="37">
        <v>0</v>
      </c>
      <c r="J95" s="37">
        <v>1247820</v>
      </c>
      <c r="K95" s="37">
        <v>321649</v>
      </c>
      <c r="L95" s="36">
        <v>166752</v>
      </c>
      <c r="M95" s="36"/>
      <c r="N95" s="37">
        <v>103079</v>
      </c>
      <c r="O95" s="37">
        <v>469994</v>
      </c>
      <c r="P95" s="37">
        <v>0</v>
      </c>
      <c r="Q95" s="36">
        <v>0</v>
      </c>
      <c r="R95" s="36"/>
      <c r="S95" s="37">
        <v>417855</v>
      </c>
      <c r="T95" s="38">
        <v>56215</v>
      </c>
      <c r="U95" s="38">
        <v>474070</v>
      </c>
    </row>
    <row r="96" spans="1:21">
      <c r="A96" s="34">
        <v>31320</v>
      </c>
      <c r="B96" s="35" t="s">
        <v>82</v>
      </c>
      <c r="C96" s="40">
        <v>2.2084000000000001E-3</v>
      </c>
      <c r="D96" s="40">
        <v>2.2095000000000001E-3</v>
      </c>
      <c r="E96" s="36">
        <v>2577748.19</v>
      </c>
      <c r="F96" s="36">
        <v>8142445</v>
      </c>
      <c r="G96" s="36">
        <v>20297477</v>
      </c>
      <c r="H96" s="36"/>
      <c r="I96" s="37">
        <v>0</v>
      </c>
      <c r="J96" s="37">
        <v>11612666</v>
      </c>
      <c r="K96" s="37">
        <v>2993385</v>
      </c>
      <c r="L96" s="36">
        <v>0</v>
      </c>
      <c r="M96" s="36"/>
      <c r="N96" s="37">
        <v>959287</v>
      </c>
      <c r="O96" s="37">
        <v>4373935</v>
      </c>
      <c r="P96" s="37">
        <v>0</v>
      </c>
      <c r="Q96" s="36">
        <v>538165</v>
      </c>
      <c r="R96" s="36"/>
      <c r="S96" s="37">
        <v>3888710</v>
      </c>
      <c r="T96" s="38">
        <v>-231373</v>
      </c>
      <c r="U96" s="38">
        <v>3657337</v>
      </c>
    </row>
    <row r="97" spans="1:21">
      <c r="A97" s="34">
        <v>31400</v>
      </c>
      <c r="B97" s="35" t="s">
        <v>83</v>
      </c>
      <c r="C97" s="40">
        <v>4.731E-3</v>
      </c>
      <c r="D97" s="40">
        <v>4.7343000000000003E-3</v>
      </c>
      <c r="E97" s="36">
        <v>5877573.2699999996</v>
      </c>
      <c r="F97" s="36">
        <v>17446833</v>
      </c>
      <c r="G97" s="36">
        <v>43482777</v>
      </c>
      <c r="H97" s="36"/>
      <c r="I97" s="37">
        <v>0</v>
      </c>
      <c r="J97" s="37">
        <v>24877524</v>
      </c>
      <c r="K97" s="37">
        <v>6412653</v>
      </c>
      <c r="L97" s="36">
        <v>0</v>
      </c>
      <c r="M97" s="36"/>
      <c r="N97" s="37">
        <v>2055057</v>
      </c>
      <c r="O97" s="37">
        <v>9370171</v>
      </c>
      <c r="P97" s="37">
        <v>0</v>
      </c>
      <c r="Q97" s="36">
        <v>422982</v>
      </c>
      <c r="R97" s="36"/>
      <c r="S97" s="37">
        <v>8330685</v>
      </c>
      <c r="T97" s="38">
        <v>-192193</v>
      </c>
      <c r="U97" s="38">
        <v>8138493</v>
      </c>
    </row>
    <row r="98" spans="1:21">
      <c r="A98" s="34">
        <v>31405</v>
      </c>
      <c r="B98" s="35" t="s">
        <v>84</v>
      </c>
      <c r="C98" s="40">
        <v>9.4410000000000002E-4</v>
      </c>
      <c r="D98" s="40">
        <v>9.8060000000000009E-4</v>
      </c>
      <c r="E98" s="36">
        <v>1348309.2700000003</v>
      </c>
      <c r="F98" s="36">
        <v>3613705</v>
      </c>
      <c r="G98" s="36">
        <v>8677254</v>
      </c>
      <c r="H98" s="36"/>
      <c r="I98" s="37">
        <v>0</v>
      </c>
      <c r="J98" s="37">
        <v>4964462</v>
      </c>
      <c r="K98" s="37">
        <v>1279684</v>
      </c>
      <c r="L98" s="36">
        <v>0</v>
      </c>
      <c r="M98" s="36"/>
      <c r="N98" s="37">
        <v>410099</v>
      </c>
      <c r="O98" s="37">
        <v>1869875</v>
      </c>
      <c r="P98" s="37">
        <v>0</v>
      </c>
      <c r="Q98" s="36">
        <v>227378</v>
      </c>
      <c r="R98" s="36"/>
      <c r="S98" s="37">
        <v>1662439</v>
      </c>
      <c r="T98" s="38">
        <v>-95727</v>
      </c>
      <c r="U98" s="38">
        <v>1566713</v>
      </c>
    </row>
    <row r="99" spans="1:21">
      <c r="A99" s="34">
        <v>31500</v>
      </c>
      <c r="B99" s="35" t="s">
        <v>85</v>
      </c>
      <c r="C99" s="40">
        <v>7.2920000000000005E-4</v>
      </c>
      <c r="D99" s="40">
        <v>7.4350000000000002E-4</v>
      </c>
      <c r="E99" s="36">
        <v>953251.6399999999</v>
      </c>
      <c r="F99" s="36">
        <v>2739945</v>
      </c>
      <c r="G99" s="36">
        <v>6702101</v>
      </c>
      <c r="H99" s="36"/>
      <c r="I99" s="37">
        <v>0</v>
      </c>
      <c r="J99" s="37">
        <v>3834430</v>
      </c>
      <c r="K99" s="37">
        <v>988397</v>
      </c>
      <c r="L99" s="36">
        <v>0</v>
      </c>
      <c r="M99" s="36"/>
      <c r="N99" s="37">
        <v>316751</v>
      </c>
      <c r="O99" s="37">
        <v>1444246</v>
      </c>
      <c r="P99" s="37">
        <v>0</v>
      </c>
      <c r="Q99" s="36">
        <v>126500</v>
      </c>
      <c r="R99" s="36"/>
      <c r="S99" s="37">
        <v>1284028</v>
      </c>
      <c r="T99" s="38">
        <v>-47532</v>
      </c>
      <c r="U99" s="38">
        <v>1236496</v>
      </c>
    </row>
    <row r="100" spans="1:21">
      <c r="A100" s="34">
        <v>31600</v>
      </c>
      <c r="B100" s="35" t="s">
        <v>86</v>
      </c>
      <c r="C100" s="40">
        <v>3.2935999999999998E-3</v>
      </c>
      <c r="D100" s="40">
        <v>3.2607000000000001E-3</v>
      </c>
      <c r="E100" s="36">
        <v>4145193.6500000004</v>
      </c>
      <c r="F100" s="36">
        <v>12016325</v>
      </c>
      <c r="G100" s="36">
        <v>30271586</v>
      </c>
      <c r="H100" s="36"/>
      <c r="I100" s="37">
        <v>0</v>
      </c>
      <c r="J100" s="37">
        <v>17319089</v>
      </c>
      <c r="K100" s="37">
        <v>4464323</v>
      </c>
      <c r="L100" s="36">
        <v>391819</v>
      </c>
      <c r="M100" s="36"/>
      <c r="N100" s="37">
        <v>1430677</v>
      </c>
      <c r="O100" s="37">
        <v>6523271</v>
      </c>
      <c r="P100" s="37">
        <v>0</v>
      </c>
      <c r="Q100" s="36">
        <v>0</v>
      </c>
      <c r="R100" s="36"/>
      <c r="S100" s="37">
        <v>5799608</v>
      </c>
      <c r="T100" s="38">
        <v>177894</v>
      </c>
      <c r="U100" s="38">
        <v>5977502</v>
      </c>
    </row>
    <row r="101" spans="1:21">
      <c r="A101" s="34">
        <v>31601</v>
      </c>
      <c r="B101" s="35" t="s">
        <v>284</v>
      </c>
      <c r="C101" s="40">
        <v>0</v>
      </c>
      <c r="D101" s="40">
        <v>0</v>
      </c>
      <c r="E101" s="36"/>
      <c r="F101" s="36">
        <v>0</v>
      </c>
      <c r="G101" s="36">
        <v>0</v>
      </c>
      <c r="H101" s="36"/>
      <c r="I101" s="37">
        <v>0</v>
      </c>
      <c r="J101" s="37">
        <v>0</v>
      </c>
      <c r="K101" s="37">
        <v>0</v>
      </c>
      <c r="L101" s="36">
        <v>0</v>
      </c>
      <c r="M101" s="36"/>
      <c r="N101" s="37">
        <v>0</v>
      </c>
      <c r="O101" s="37">
        <v>0</v>
      </c>
      <c r="P101" s="37">
        <v>0</v>
      </c>
      <c r="Q101" s="36">
        <v>31472</v>
      </c>
      <c r="R101" s="36"/>
      <c r="S101" s="37">
        <v>0</v>
      </c>
      <c r="T101" s="38">
        <v>-12747</v>
      </c>
      <c r="U101" s="38">
        <v>-12747</v>
      </c>
    </row>
    <row r="102" spans="1:21">
      <c r="A102" s="34">
        <v>31605</v>
      </c>
      <c r="B102" s="35" t="s">
        <v>87</v>
      </c>
      <c r="C102" s="40">
        <v>4.7249999999999999E-4</v>
      </c>
      <c r="D102" s="40">
        <v>4.7429999999999998E-4</v>
      </c>
      <c r="E102" s="36">
        <v>682594.32000000007</v>
      </c>
      <c r="F102" s="36">
        <v>1747889</v>
      </c>
      <c r="G102" s="36">
        <v>4342763</v>
      </c>
      <c r="H102" s="36"/>
      <c r="I102" s="37">
        <v>0</v>
      </c>
      <c r="J102" s="37">
        <v>2484597</v>
      </c>
      <c r="K102" s="37">
        <v>640452</v>
      </c>
      <c r="L102" s="36">
        <v>80559</v>
      </c>
      <c r="M102" s="36"/>
      <c r="N102" s="37">
        <v>205245</v>
      </c>
      <c r="O102" s="37">
        <v>935829</v>
      </c>
      <c r="P102" s="37">
        <v>0</v>
      </c>
      <c r="Q102" s="36">
        <v>9017</v>
      </c>
      <c r="R102" s="36"/>
      <c r="S102" s="37">
        <v>832012.02</v>
      </c>
      <c r="T102" s="38">
        <v>20318</v>
      </c>
      <c r="U102" s="38">
        <v>852330</v>
      </c>
    </row>
    <row r="103" spans="1:21">
      <c r="A103" s="34">
        <v>31700</v>
      </c>
      <c r="B103" s="35" t="s">
        <v>88</v>
      </c>
      <c r="C103" s="40">
        <v>9.8649999999999996E-4</v>
      </c>
      <c r="D103" s="40">
        <v>9.8630000000000007E-4</v>
      </c>
      <c r="E103" s="36">
        <v>1325133.3800000001</v>
      </c>
      <c r="F103" s="36">
        <v>3634711</v>
      </c>
      <c r="G103" s="36">
        <v>9066954</v>
      </c>
      <c r="H103" s="36"/>
      <c r="I103" s="37">
        <v>0</v>
      </c>
      <c r="J103" s="37">
        <v>5187419</v>
      </c>
      <c r="K103" s="37">
        <v>1337155</v>
      </c>
      <c r="L103" s="36">
        <v>205470</v>
      </c>
      <c r="M103" s="36"/>
      <c r="N103" s="37">
        <v>428517</v>
      </c>
      <c r="O103" s="37">
        <v>1953852</v>
      </c>
      <c r="P103" s="37">
        <v>0</v>
      </c>
      <c r="Q103" s="36">
        <v>43026</v>
      </c>
      <c r="R103" s="36"/>
      <c r="S103" s="37">
        <v>1737100</v>
      </c>
      <c r="T103" s="38">
        <v>49355</v>
      </c>
      <c r="U103" s="38">
        <v>1786455</v>
      </c>
    </row>
    <row r="104" spans="1:21">
      <c r="A104" s="34">
        <v>31800</v>
      </c>
      <c r="B104" s="35" t="s">
        <v>89</v>
      </c>
      <c r="C104" s="40">
        <v>6.1303E-3</v>
      </c>
      <c r="D104" s="40">
        <v>6.2585999999999996E-3</v>
      </c>
      <c r="E104" s="36">
        <v>7617114.8900000015</v>
      </c>
      <c r="F104" s="36">
        <v>23064180</v>
      </c>
      <c r="G104" s="36">
        <v>56343790</v>
      </c>
      <c r="H104" s="36"/>
      <c r="I104" s="37">
        <v>0</v>
      </c>
      <c r="J104" s="37">
        <v>32235612</v>
      </c>
      <c r="K104" s="37">
        <v>8309340</v>
      </c>
      <c r="L104" s="36">
        <v>41346</v>
      </c>
      <c r="M104" s="36"/>
      <c r="N104" s="37">
        <v>2662886</v>
      </c>
      <c r="O104" s="37">
        <v>12141611</v>
      </c>
      <c r="P104" s="37">
        <v>0</v>
      </c>
      <c r="Q104" s="36">
        <v>668257</v>
      </c>
      <c r="R104" s="36"/>
      <c r="S104" s="37">
        <v>10794674</v>
      </c>
      <c r="T104" s="38">
        <v>-196815</v>
      </c>
      <c r="U104" s="38">
        <v>10597859</v>
      </c>
    </row>
    <row r="105" spans="1:21">
      <c r="A105" s="34">
        <v>31805</v>
      </c>
      <c r="B105" s="35" t="s">
        <v>90</v>
      </c>
      <c r="C105" s="40">
        <v>1.1666999999999999E-3</v>
      </c>
      <c r="D105" s="40">
        <v>1.1642E-3</v>
      </c>
      <c r="E105" s="36">
        <v>1606789.14</v>
      </c>
      <c r="F105" s="36">
        <v>4290308</v>
      </c>
      <c r="G105" s="36">
        <v>10723178</v>
      </c>
      <c r="H105" s="36"/>
      <c r="I105" s="37">
        <v>0</v>
      </c>
      <c r="J105" s="37">
        <v>6134983</v>
      </c>
      <c r="K105" s="37">
        <v>1581408</v>
      </c>
      <c r="L105" s="36">
        <v>127717</v>
      </c>
      <c r="M105" s="36"/>
      <c r="N105" s="37">
        <v>506792</v>
      </c>
      <c r="O105" s="37">
        <v>2310754</v>
      </c>
      <c r="P105" s="37">
        <v>0</v>
      </c>
      <c r="Q105" s="36">
        <v>129796</v>
      </c>
      <c r="R105" s="36"/>
      <c r="S105" s="37">
        <v>2054409</v>
      </c>
      <c r="T105" s="38">
        <v>-6677</v>
      </c>
      <c r="U105" s="38">
        <v>2047733</v>
      </c>
    </row>
    <row r="106" spans="1:21">
      <c r="A106" s="34">
        <v>31810</v>
      </c>
      <c r="B106" s="35" t="s">
        <v>91</v>
      </c>
      <c r="C106" s="40">
        <v>1.5257999999999999E-3</v>
      </c>
      <c r="D106" s="40">
        <v>1.4873E-3</v>
      </c>
      <c r="E106" s="36">
        <v>1900263.9399999997</v>
      </c>
      <c r="F106" s="36">
        <v>5480995</v>
      </c>
      <c r="G106" s="36">
        <v>14023678</v>
      </c>
      <c r="H106" s="36"/>
      <c r="I106" s="37">
        <v>0</v>
      </c>
      <c r="J106" s="37">
        <v>8023277</v>
      </c>
      <c r="K106" s="37">
        <v>2068152</v>
      </c>
      <c r="L106" s="36">
        <v>103016</v>
      </c>
      <c r="M106" s="36"/>
      <c r="N106" s="37">
        <v>662779</v>
      </c>
      <c r="O106" s="37">
        <v>3021984</v>
      </c>
      <c r="P106" s="37">
        <v>0</v>
      </c>
      <c r="Q106" s="36">
        <v>249459</v>
      </c>
      <c r="R106" s="36"/>
      <c r="S106" s="37">
        <v>2686738</v>
      </c>
      <c r="T106" s="38">
        <v>-103973</v>
      </c>
      <c r="U106" s="38">
        <v>2582765</v>
      </c>
    </row>
    <row r="107" spans="1:21">
      <c r="A107" s="34">
        <v>31820</v>
      </c>
      <c r="B107" s="35" t="s">
        <v>92</v>
      </c>
      <c r="C107" s="40">
        <v>1.3676999999999999E-3</v>
      </c>
      <c r="D107" s="40">
        <v>1.2941999999999999E-3</v>
      </c>
      <c r="E107" s="36">
        <v>1579175.12</v>
      </c>
      <c r="F107" s="36">
        <v>4769383</v>
      </c>
      <c r="G107" s="36">
        <v>12570576</v>
      </c>
      <c r="H107" s="36"/>
      <c r="I107" s="37">
        <v>0</v>
      </c>
      <c r="J107" s="37">
        <v>7191923</v>
      </c>
      <c r="K107" s="37">
        <v>1853854</v>
      </c>
      <c r="L107" s="36">
        <v>187338</v>
      </c>
      <c r="M107" s="36"/>
      <c r="N107" s="37">
        <v>594103</v>
      </c>
      <c r="O107" s="37">
        <v>2708853</v>
      </c>
      <c r="P107" s="37">
        <v>0</v>
      </c>
      <c r="Q107" s="36">
        <v>22402</v>
      </c>
      <c r="R107" s="36"/>
      <c r="S107" s="37">
        <v>2408345</v>
      </c>
      <c r="T107" s="38">
        <v>46481</v>
      </c>
      <c r="U107" s="38">
        <v>2454826</v>
      </c>
    </row>
    <row r="108" spans="1:21">
      <c r="A108" s="34">
        <v>31900</v>
      </c>
      <c r="B108" s="35" t="s">
        <v>93</v>
      </c>
      <c r="C108" s="40">
        <v>3.5163999999999998E-3</v>
      </c>
      <c r="D108" s="40">
        <v>3.5747999999999999E-3</v>
      </c>
      <c r="E108" s="36">
        <v>4335787.4700000007</v>
      </c>
      <c r="F108" s="36">
        <v>13173846</v>
      </c>
      <c r="G108" s="36">
        <v>32319348</v>
      </c>
      <c r="H108" s="36"/>
      <c r="I108" s="37">
        <v>0</v>
      </c>
      <c r="J108" s="37">
        <v>18490662</v>
      </c>
      <c r="K108" s="37">
        <v>4766318</v>
      </c>
      <c r="L108" s="36">
        <v>207860</v>
      </c>
      <c r="M108" s="36"/>
      <c r="N108" s="37">
        <v>1527457</v>
      </c>
      <c r="O108" s="37">
        <v>6964547</v>
      </c>
      <c r="P108" s="37">
        <v>0</v>
      </c>
      <c r="Q108" s="36">
        <v>363990</v>
      </c>
      <c r="R108" s="36"/>
      <c r="S108" s="37">
        <v>6191930</v>
      </c>
      <c r="T108" s="38">
        <v>-38939</v>
      </c>
      <c r="U108" s="38">
        <v>6152992</v>
      </c>
    </row>
    <row r="109" spans="1:21">
      <c r="A109" s="34">
        <v>32000</v>
      </c>
      <c r="B109" s="35" t="s">
        <v>94</v>
      </c>
      <c r="C109" s="40">
        <v>1.4400999999999999E-3</v>
      </c>
      <c r="D109" s="40">
        <v>1.3655E-3</v>
      </c>
      <c r="E109" s="36">
        <v>1776395.42</v>
      </c>
      <c r="F109" s="36">
        <v>5032138</v>
      </c>
      <c r="G109" s="36">
        <v>13236007</v>
      </c>
      <c r="H109" s="36"/>
      <c r="I109" s="37">
        <v>0</v>
      </c>
      <c r="J109" s="37">
        <v>7572632</v>
      </c>
      <c r="K109" s="37">
        <v>1951989</v>
      </c>
      <c r="L109" s="36">
        <v>279209</v>
      </c>
      <c r="M109" s="36"/>
      <c r="N109" s="37">
        <v>625552</v>
      </c>
      <c r="O109" s="37">
        <v>2852248</v>
      </c>
      <c r="P109" s="37">
        <v>0</v>
      </c>
      <c r="Q109" s="36">
        <v>35013</v>
      </c>
      <c r="R109" s="36"/>
      <c r="S109" s="37">
        <v>2535832</v>
      </c>
      <c r="T109" s="38">
        <v>66370</v>
      </c>
      <c r="U109" s="38">
        <v>2602202</v>
      </c>
    </row>
    <row r="110" spans="1:21">
      <c r="A110" s="34">
        <v>32005</v>
      </c>
      <c r="B110" s="35" t="s">
        <v>95</v>
      </c>
      <c r="C110" s="40">
        <v>3.2870000000000002E-4</v>
      </c>
      <c r="D110" s="40">
        <v>3.4200000000000002E-4</v>
      </c>
      <c r="E110" s="36">
        <v>446094.88</v>
      </c>
      <c r="F110" s="36">
        <v>1260338</v>
      </c>
      <c r="G110" s="36">
        <v>3021093</v>
      </c>
      <c r="H110" s="36"/>
      <c r="I110" s="37">
        <v>0</v>
      </c>
      <c r="J110" s="37">
        <v>1728438</v>
      </c>
      <c r="K110" s="37">
        <v>445538</v>
      </c>
      <c r="L110" s="36">
        <v>116428</v>
      </c>
      <c r="M110" s="36"/>
      <c r="N110" s="37">
        <v>142781</v>
      </c>
      <c r="O110" s="37">
        <v>651020</v>
      </c>
      <c r="P110" s="37">
        <v>0</v>
      </c>
      <c r="Q110" s="36">
        <v>24851</v>
      </c>
      <c r="R110" s="36"/>
      <c r="S110" s="37">
        <v>578799</v>
      </c>
      <c r="T110" s="38">
        <v>45414</v>
      </c>
      <c r="U110" s="38">
        <v>624213</v>
      </c>
    </row>
    <row r="111" spans="1:21">
      <c r="A111" s="34">
        <v>32100</v>
      </c>
      <c r="B111" s="35" t="s">
        <v>96</v>
      </c>
      <c r="C111" s="40">
        <v>8.8730000000000005E-4</v>
      </c>
      <c r="D111" s="40">
        <v>9.3099999999999997E-4</v>
      </c>
      <c r="E111" s="36">
        <v>1144657.6499999999</v>
      </c>
      <c r="F111" s="36">
        <v>3430919</v>
      </c>
      <c r="G111" s="36">
        <v>8155204</v>
      </c>
      <c r="H111" s="36"/>
      <c r="I111" s="37">
        <v>0</v>
      </c>
      <c r="J111" s="37">
        <v>4665785</v>
      </c>
      <c r="K111" s="37">
        <v>1202694</v>
      </c>
      <c r="L111" s="36">
        <v>0</v>
      </c>
      <c r="M111" s="36"/>
      <c r="N111" s="37">
        <v>385426</v>
      </c>
      <c r="O111" s="37">
        <v>1757378</v>
      </c>
      <c r="P111" s="37">
        <v>0</v>
      </c>
      <c r="Q111" s="36">
        <v>265622</v>
      </c>
      <c r="R111" s="36"/>
      <c r="S111" s="37">
        <v>1562422</v>
      </c>
      <c r="T111" s="38">
        <v>-93209</v>
      </c>
      <c r="U111" s="38">
        <v>1469213</v>
      </c>
    </row>
    <row r="112" spans="1:21">
      <c r="A112" s="34">
        <v>32200</v>
      </c>
      <c r="B112" s="35" t="s">
        <v>97</v>
      </c>
      <c r="C112" s="40">
        <v>5.4869999999999995E-4</v>
      </c>
      <c r="D112" s="40">
        <v>5.4440000000000001E-4</v>
      </c>
      <c r="E112" s="36">
        <v>690658.81</v>
      </c>
      <c r="F112" s="36">
        <v>2006222</v>
      </c>
      <c r="G112" s="36">
        <v>5043120</v>
      </c>
      <c r="H112" s="36"/>
      <c r="I112" s="37">
        <v>0</v>
      </c>
      <c r="J112" s="37">
        <v>2885288</v>
      </c>
      <c r="K112" s="37">
        <v>743738</v>
      </c>
      <c r="L112" s="36">
        <v>76014</v>
      </c>
      <c r="M112" s="36"/>
      <c r="N112" s="37">
        <v>238345</v>
      </c>
      <c r="O112" s="37">
        <v>1086750</v>
      </c>
      <c r="P112" s="37">
        <v>0</v>
      </c>
      <c r="Q112" s="36">
        <v>0</v>
      </c>
      <c r="R112" s="36"/>
      <c r="S112" s="37">
        <v>966190</v>
      </c>
      <c r="T112" s="38">
        <v>34493</v>
      </c>
      <c r="U112" s="38">
        <v>1000684</v>
      </c>
    </row>
    <row r="113" spans="1:21">
      <c r="A113" s="34">
        <v>32300</v>
      </c>
      <c r="B113" s="35" t="s">
        <v>98</v>
      </c>
      <c r="C113" s="40">
        <v>6.2827999999999998E-3</v>
      </c>
      <c r="D113" s="40">
        <v>6.3115999999999997E-3</v>
      </c>
      <c r="E113" s="36">
        <v>7508107.1500000004</v>
      </c>
      <c r="F113" s="36">
        <v>23259496</v>
      </c>
      <c r="G113" s="36">
        <v>57745422</v>
      </c>
      <c r="H113" s="36"/>
      <c r="I113" s="37">
        <v>0</v>
      </c>
      <c r="J113" s="37">
        <v>33037519</v>
      </c>
      <c r="K113" s="37">
        <v>8516046</v>
      </c>
      <c r="L113" s="36">
        <v>0</v>
      </c>
      <c r="M113" s="36"/>
      <c r="N113" s="37">
        <v>2729129</v>
      </c>
      <c r="O113" s="37">
        <v>12443651</v>
      </c>
      <c r="P113" s="37">
        <v>0</v>
      </c>
      <c r="Q113" s="36">
        <v>1075020</v>
      </c>
      <c r="R113" s="36"/>
      <c r="S113" s="37">
        <v>11063207</v>
      </c>
      <c r="T113" s="38">
        <v>-433060</v>
      </c>
      <c r="U113" s="38">
        <v>10630146</v>
      </c>
    </row>
    <row r="114" spans="1:21">
      <c r="A114" s="34">
        <v>32305</v>
      </c>
      <c r="B114" s="35" t="s">
        <v>99</v>
      </c>
      <c r="C114" s="40">
        <v>6.2580000000000003E-4</v>
      </c>
      <c r="D114" s="40">
        <v>6.3920000000000003E-4</v>
      </c>
      <c r="E114" s="36">
        <v>918561.46999999986</v>
      </c>
      <c r="F114" s="36">
        <v>2355579</v>
      </c>
      <c r="G114" s="36">
        <v>5751748</v>
      </c>
      <c r="H114" s="36"/>
      <c r="I114" s="37">
        <v>0</v>
      </c>
      <c r="J114" s="37">
        <v>3290711</v>
      </c>
      <c r="K114" s="37">
        <v>848243</v>
      </c>
      <c r="L114" s="36">
        <v>286194</v>
      </c>
      <c r="M114" s="36"/>
      <c r="N114" s="37">
        <v>271836</v>
      </c>
      <c r="O114" s="37">
        <v>1239453</v>
      </c>
      <c r="P114" s="37">
        <v>0</v>
      </c>
      <c r="Q114" s="36">
        <v>0</v>
      </c>
      <c r="R114" s="36"/>
      <c r="S114" s="37">
        <v>1101954</v>
      </c>
      <c r="T114" s="38">
        <v>120157</v>
      </c>
      <c r="U114" s="38">
        <v>1222110</v>
      </c>
    </row>
    <row r="115" spans="1:21">
      <c r="A115" s="34">
        <v>32400</v>
      </c>
      <c r="B115" s="35" t="s">
        <v>100</v>
      </c>
      <c r="C115" s="40">
        <v>2.2591999999999998E-3</v>
      </c>
      <c r="D115" s="40">
        <v>2.2606000000000002E-3</v>
      </c>
      <c r="E115" s="36">
        <v>2943165.73</v>
      </c>
      <c r="F115" s="36">
        <v>8330759</v>
      </c>
      <c r="G115" s="36">
        <v>20764382</v>
      </c>
      <c r="H115" s="36"/>
      <c r="I115" s="37">
        <v>0</v>
      </c>
      <c r="J115" s="37">
        <v>11879793</v>
      </c>
      <c r="K115" s="37">
        <v>3062242</v>
      </c>
      <c r="L115" s="36">
        <v>299023</v>
      </c>
      <c r="M115" s="36"/>
      <c r="N115" s="37">
        <v>981354</v>
      </c>
      <c r="O115" s="37">
        <v>4474549</v>
      </c>
      <c r="P115" s="37">
        <v>0</v>
      </c>
      <c r="Q115" s="36">
        <v>212188</v>
      </c>
      <c r="R115" s="36"/>
      <c r="S115" s="37">
        <v>3978162</v>
      </c>
      <c r="T115" s="38">
        <v>-8682</v>
      </c>
      <c r="U115" s="38">
        <v>3969480</v>
      </c>
    </row>
    <row r="116" spans="1:21">
      <c r="A116" s="34">
        <v>32405</v>
      </c>
      <c r="B116" s="35" t="s">
        <v>101</v>
      </c>
      <c r="C116" s="40">
        <v>5.6479999999999996E-4</v>
      </c>
      <c r="D116" s="40">
        <v>5.7660000000000003E-4</v>
      </c>
      <c r="E116" s="36">
        <v>797184.42</v>
      </c>
      <c r="F116" s="36">
        <v>2124885</v>
      </c>
      <c r="G116" s="36">
        <v>5191095</v>
      </c>
      <c r="H116" s="36"/>
      <c r="I116" s="37">
        <v>0</v>
      </c>
      <c r="J116" s="37">
        <v>2969948</v>
      </c>
      <c r="K116" s="37">
        <v>765560</v>
      </c>
      <c r="L116" s="36">
        <v>19827</v>
      </c>
      <c r="M116" s="36"/>
      <c r="N116" s="37">
        <v>245338</v>
      </c>
      <c r="O116" s="37">
        <v>1118637</v>
      </c>
      <c r="P116" s="37">
        <v>0</v>
      </c>
      <c r="Q116" s="36">
        <v>105824</v>
      </c>
      <c r="R116" s="36"/>
      <c r="S116" s="37">
        <v>994541</v>
      </c>
      <c r="T116" s="38">
        <v>-39643</v>
      </c>
      <c r="U116" s="38">
        <v>954898</v>
      </c>
    </row>
    <row r="117" spans="1:21">
      <c r="A117" s="34">
        <v>32410</v>
      </c>
      <c r="B117" s="35" t="s">
        <v>102</v>
      </c>
      <c r="C117" s="40">
        <v>8.92E-4</v>
      </c>
      <c r="D117" s="40">
        <v>8.9840000000000004E-4</v>
      </c>
      <c r="E117" s="36">
        <v>1182060.2000000002</v>
      </c>
      <c r="F117" s="36">
        <v>3310782</v>
      </c>
      <c r="G117" s="36">
        <v>8198401</v>
      </c>
      <c r="H117" s="36"/>
      <c r="I117" s="37">
        <v>0</v>
      </c>
      <c r="J117" s="37">
        <v>4690499</v>
      </c>
      <c r="K117" s="37">
        <v>1209065</v>
      </c>
      <c r="L117" s="36">
        <v>219046</v>
      </c>
      <c r="M117" s="36"/>
      <c r="N117" s="37">
        <v>387468</v>
      </c>
      <c r="O117" s="37">
        <v>1766686.28</v>
      </c>
      <c r="P117" s="37">
        <v>0</v>
      </c>
      <c r="Q117" s="36">
        <v>0</v>
      </c>
      <c r="R117" s="36"/>
      <c r="S117" s="37">
        <v>1570698</v>
      </c>
      <c r="T117" s="38">
        <v>94446</v>
      </c>
      <c r="U117" s="38">
        <v>1665144</v>
      </c>
    </row>
    <row r="118" spans="1:21">
      <c r="A118" s="34">
        <v>32420</v>
      </c>
      <c r="B118" s="35" t="s">
        <v>103</v>
      </c>
      <c r="C118" s="40">
        <v>0</v>
      </c>
      <c r="D118" s="40">
        <v>2.69E-5</v>
      </c>
      <c r="E118" s="36"/>
      <c r="F118" s="36">
        <v>99132</v>
      </c>
      <c r="G118" s="36">
        <v>0</v>
      </c>
      <c r="H118" s="36"/>
      <c r="I118" s="37">
        <v>0</v>
      </c>
      <c r="J118" s="37">
        <v>0</v>
      </c>
      <c r="K118" s="37">
        <v>0</v>
      </c>
      <c r="L118" s="36">
        <v>46024</v>
      </c>
      <c r="M118" s="36"/>
      <c r="N118" s="37">
        <v>0</v>
      </c>
      <c r="O118" s="37">
        <v>0</v>
      </c>
      <c r="P118" s="37">
        <v>0</v>
      </c>
      <c r="Q118" s="36">
        <v>98697</v>
      </c>
      <c r="R118" s="36"/>
      <c r="S118" s="37">
        <v>0</v>
      </c>
      <c r="T118" s="38">
        <v>-3006</v>
      </c>
      <c r="U118" s="38">
        <v>-3006</v>
      </c>
    </row>
    <row r="119" spans="1:21">
      <c r="A119" s="34">
        <v>32500</v>
      </c>
      <c r="B119" s="35" t="s">
        <v>104</v>
      </c>
      <c r="C119" s="40">
        <v>5.0733000000000002E-3</v>
      </c>
      <c r="D119" s="40">
        <v>5.0863999999999996E-3</v>
      </c>
      <c r="E119" s="36">
        <v>6297867.6799999997</v>
      </c>
      <c r="F119" s="36">
        <v>18744391</v>
      </c>
      <c r="G119" s="36">
        <v>46628868</v>
      </c>
      <c r="H119" s="36"/>
      <c r="I119" s="37">
        <v>0</v>
      </c>
      <c r="J119" s="37">
        <v>26677476</v>
      </c>
      <c r="K119" s="37">
        <v>6876625</v>
      </c>
      <c r="L119" s="36">
        <v>0</v>
      </c>
      <c r="M119" s="36"/>
      <c r="N119" s="37">
        <v>2203745</v>
      </c>
      <c r="O119" s="37">
        <v>10048127</v>
      </c>
      <c r="P119" s="37">
        <v>0</v>
      </c>
      <c r="Q119" s="36">
        <v>311856</v>
      </c>
      <c r="R119" s="36"/>
      <c r="S119" s="37">
        <v>8933432</v>
      </c>
      <c r="T119" s="38">
        <v>-121508</v>
      </c>
      <c r="U119" s="38">
        <v>8811924</v>
      </c>
    </row>
    <row r="120" spans="1:21">
      <c r="A120" s="34">
        <v>32505</v>
      </c>
      <c r="B120" s="35" t="s">
        <v>105</v>
      </c>
      <c r="C120" s="40">
        <v>7.2650000000000004E-4</v>
      </c>
      <c r="D120" s="40">
        <v>7.4890000000000004E-4</v>
      </c>
      <c r="E120" s="36">
        <v>938171.16999999993</v>
      </c>
      <c r="F120" s="36">
        <v>2759845</v>
      </c>
      <c r="G120" s="36">
        <v>6677285</v>
      </c>
      <c r="H120" s="36"/>
      <c r="I120" s="37">
        <v>0</v>
      </c>
      <c r="J120" s="37">
        <v>3820233</v>
      </c>
      <c r="K120" s="37">
        <v>984737</v>
      </c>
      <c r="L120" s="36">
        <v>92322</v>
      </c>
      <c r="M120" s="36"/>
      <c r="N120" s="37">
        <v>315578</v>
      </c>
      <c r="O120" s="37">
        <v>1438899</v>
      </c>
      <c r="P120" s="37">
        <v>0</v>
      </c>
      <c r="Q120" s="36">
        <v>122957</v>
      </c>
      <c r="R120" s="36"/>
      <c r="S120" s="37">
        <v>1279274</v>
      </c>
      <c r="T120" s="38">
        <v>-14926</v>
      </c>
      <c r="U120" s="38">
        <v>1264348</v>
      </c>
    </row>
    <row r="121" spans="1:21">
      <c r="A121" s="34">
        <v>32600</v>
      </c>
      <c r="B121" s="35" t="s">
        <v>106</v>
      </c>
      <c r="C121" s="40">
        <v>1.77521E-2</v>
      </c>
      <c r="D121" s="40">
        <v>1.8608900000000001E-2</v>
      </c>
      <c r="E121" s="36">
        <v>22076842.57</v>
      </c>
      <c r="F121" s="36">
        <v>68577481</v>
      </c>
      <c r="G121" s="36">
        <v>163160137</v>
      </c>
      <c r="H121" s="36"/>
      <c r="I121" s="37">
        <v>0</v>
      </c>
      <c r="J121" s="37">
        <v>93347767</v>
      </c>
      <c r="K121" s="37">
        <v>24062155</v>
      </c>
      <c r="L121" s="36">
        <v>0</v>
      </c>
      <c r="M121" s="36"/>
      <c r="N121" s="37">
        <v>7711175</v>
      </c>
      <c r="O121" s="37">
        <v>35159632</v>
      </c>
      <c r="P121" s="37">
        <v>0</v>
      </c>
      <c r="Q121" s="36">
        <v>5883524</v>
      </c>
      <c r="R121" s="36"/>
      <c r="S121" s="37">
        <v>31259176</v>
      </c>
      <c r="T121" s="38">
        <v>-2193616</v>
      </c>
      <c r="U121" s="38">
        <v>29065559</v>
      </c>
    </row>
    <row r="122" spans="1:21">
      <c r="A122" s="34">
        <v>32605</v>
      </c>
      <c r="B122" s="35" t="s">
        <v>107</v>
      </c>
      <c r="C122" s="40">
        <v>2.5571999999999999E-3</v>
      </c>
      <c r="D122" s="40">
        <v>2.5182E-3</v>
      </c>
      <c r="E122" s="36">
        <v>3480031.61</v>
      </c>
      <c r="F122" s="36">
        <v>9280066</v>
      </c>
      <c r="G122" s="36">
        <v>23503310</v>
      </c>
      <c r="H122" s="36"/>
      <c r="I122" s="37">
        <v>0</v>
      </c>
      <c r="J122" s="37">
        <v>13446798</v>
      </c>
      <c r="K122" s="37">
        <v>3466167</v>
      </c>
      <c r="L122" s="36">
        <v>595896</v>
      </c>
      <c r="M122" s="36"/>
      <c r="N122" s="37">
        <v>1110799</v>
      </c>
      <c r="O122" s="37">
        <v>5064765</v>
      </c>
      <c r="P122" s="37">
        <v>0</v>
      </c>
      <c r="Q122" s="36">
        <v>0</v>
      </c>
      <c r="R122" s="36"/>
      <c r="S122" s="37">
        <v>4502902</v>
      </c>
      <c r="T122" s="38">
        <v>217107</v>
      </c>
      <c r="U122" s="38">
        <v>4720009</v>
      </c>
    </row>
    <row r="123" spans="1:21">
      <c r="A123" s="34">
        <v>32700</v>
      </c>
      <c r="B123" s="35" t="s">
        <v>108</v>
      </c>
      <c r="C123" s="40">
        <v>1.5617999999999999E-3</v>
      </c>
      <c r="D123" s="40">
        <v>1.5299000000000001E-3</v>
      </c>
      <c r="E123" s="36">
        <v>1971249.8299999996</v>
      </c>
      <c r="F123" s="36">
        <v>5637984</v>
      </c>
      <c r="G123" s="36">
        <v>14354555</v>
      </c>
      <c r="H123" s="36"/>
      <c r="I123" s="37">
        <v>0</v>
      </c>
      <c r="J123" s="37">
        <v>8212580</v>
      </c>
      <c r="K123" s="37">
        <v>2116948</v>
      </c>
      <c r="L123" s="36">
        <v>335246</v>
      </c>
      <c r="M123" s="36"/>
      <c r="N123" s="37">
        <v>678416</v>
      </c>
      <c r="O123" s="37">
        <v>3093285</v>
      </c>
      <c r="P123" s="37">
        <v>0</v>
      </c>
      <c r="Q123" s="36">
        <v>0</v>
      </c>
      <c r="R123" s="36"/>
      <c r="S123" s="37">
        <v>2750130</v>
      </c>
      <c r="T123" s="38">
        <v>125234</v>
      </c>
      <c r="U123" s="38">
        <v>2875364</v>
      </c>
    </row>
    <row r="124" spans="1:21">
      <c r="A124" s="34">
        <v>32800</v>
      </c>
      <c r="B124" s="35" t="s">
        <v>109</v>
      </c>
      <c r="C124" s="40">
        <v>2.1503999999999998E-3</v>
      </c>
      <c r="D124" s="40">
        <v>2.1009000000000002E-3</v>
      </c>
      <c r="E124" s="36">
        <v>2958483.7099999995</v>
      </c>
      <c r="F124" s="36">
        <v>7742232</v>
      </c>
      <c r="G124" s="36">
        <v>19764397</v>
      </c>
      <c r="H124" s="36"/>
      <c r="I124" s="37">
        <v>0</v>
      </c>
      <c r="J124" s="37">
        <v>11307678</v>
      </c>
      <c r="K124" s="37">
        <v>2914768</v>
      </c>
      <c r="L124" s="36">
        <v>519677</v>
      </c>
      <c r="M124" s="36"/>
      <c r="N124" s="37">
        <v>934093</v>
      </c>
      <c r="O124" s="37">
        <v>4259061</v>
      </c>
      <c r="P124" s="37">
        <v>0</v>
      </c>
      <c r="Q124" s="36">
        <v>0</v>
      </c>
      <c r="R124" s="36"/>
      <c r="S124" s="37">
        <v>3786579</v>
      </c>
      <c r="T124" s="38">
        <v>174785</v>
      </c>
      <c r="U124" s="38">
        <v>3961364</v>
      </c>
    </row>
    <row r="125" spans="1:21">
      <c r="A125" s="34">
        <v>32900</v>
      </c>
      <c r="B125" s="35" t="s">
        <v>110</v>
      </c>
      <c r="C125" s="40">
        <v>6.633E-3</v>
      </c>
      <c r="D125" s="40">
        <v>6.5848E-3</v>
      </c>
      <c r="E125" s="36">
        <v>8107247.4899999984</v>
      </c>
      <c r="F125" s="36">
        <v>24266292</v>
      </c>
      <c r="G125" s="36">
        <v>60964122</v>
      </c>
      <c r="H125" s="36"/>
      <c r="I125" s="37">
        <v>0</v>
      </c>
      <c r="J125" s="37">
        <v>34879014</v>
      </c>
      <c r="K125" s="37">
        <v>8990726</v>
      </c>
      <c r="L125" s="36">
        <v>32332</v>
      </c>
      <c r="M125" s="36"/>
      <c r="N125" s="37">
        <v>2881249</v>
      </c>
      <c r="O125" s="37">
        <v>13137253</v>
      </c>
      <c r="P125" s="37">
        <v>0</v>
      </c>
      <c r="Q125" s="36">
        <v>379780</v>
      </c>
      <c r="R125" s="36"/>
      <c r="S125" s="37">
        <v>11679864</v>
      </c>
      <c r="T125" s="38">
        <v>-175635</v>
      </c>
      <c r="U125" s="38">
        <v>11504229</v>
      </c>
    </row>
    <row r="126" spans="1:21">
      <c r="A126" s="34">
        <v>32901</v>
      </c>
      <c r="B126" s="35" t="s">
        <v>285</v>
      </c>
      <c r="C126" s="40">
        <v>1.9560000000000001E-4</v>
      </c>
      <c r="D126" s="40">
        <v>1.707E-4</v>
      </c>
      <c r="E126" s="36">
        <v>201794.83999999997</v>
      </c>
      <c r="F126" s="36">
        <v>629063</v>
      </c>
      <c r="G126" s="36">
        <v>1797766</v>
      </c>
      <c r="H126" s="36"/>
      <c r="I126" s="37">
        <v>0</v>
      </c>
      <c r="J126" s="37">
        <v>1028544</v>
      </c>
      <c r="K126" s="37">
        <v>265127</v>
      </c>
      <c r="L126" s="36">
        <v>537559</v>
      </c>
      <c r="M126" s="36"/>
      <c r="N126" s="37">
        <v>84965</v>
      </c>
      <c r="O126" s="37">
        <v>387403</v>
      </c>
      <c r="P126" s="37">
        <v>0</v>
      </c>
      <c r="Q126" s="36">
        <v>0</v>
      </c>
      <c r="R126" s="36"/>
      <c r="S126" s="37">
        <v>344427</v>
      </c>
      <c r="T126" s="38">
        <v>208399</v>
      </c>
      <c r="U126" s="38">
        <v>552826</v>
      </c>
    </row>
    <row r="127" spans="1:21">
      <c r="A127" s="34">
        <v>32905</v>
      </c>
      <c r="B127" s="35" t="s">
        <v>111</v>
      </c>
      <c r="C127" s="40">
        <v>9.3849999999999999E-4</v>
      </c>
      <c r="D127" s="40">
        <v>9.433E-4</v>
      </c>
      <c r="E127" s="36">
        <v>1254575.6900000002</v>
      </c>
      <c r="F127" s="36">
        <v>3476247</v>
      </c>
      <c r="G127" s="36">
        <v>8625784</v>
      </c>
      <c r="H127" s="36"/>
      <c r="I127" s="37">
        <v>0</v>
      </c>
      <c r="J127" s="37">
        <v>4935015</v>
      </c>
      <c r="K127" s="37">
        <v>1272094</v>
      </c>
      <c r="L127" s="36">
        <v>30318</v>
      </c>
      <c r="M127" s="36"/>
      <c r="N127" s="37">
        <v>407667</v>
      </c>
      <c r="O127" s="37">
        <v>1858784</v>
      </c>
      <c r="P127" s="37">
        <v>0</v>
      </c>
      <c r="Q127" s="36">
        <v>254259</v>
      </c>
      <c r="R127" s="36"/>
      <c r="S127" s="37">
        <v>1652578</v>
      </c>
      <c r="T127" s="38">
        <v>-95614</v>
      </c>
      <c r="U127" s="38">
        <v>1556964</v>
      </c>
    </row>
    <row r="128" spans="1:21">
      <c r="A128" s="34">
        <v>32910</v>
      </c>
      <c r="B128" s="35" t="s">
        <v>112</v>
      </c>
      <c r="C128" s="40">
        <v>1.2221000000000001E-3</v>
      </c>
      <c r="D128" s="40">
        <v>1.2444999999999999E-3</v>
      </c>
      <c r="E128" s="36">
        <v>1563319.5600000003</v>
      </c>
      <c r="F128" s="36">
        <v>4586229</v>
      </c>
      <c r="G128" s="36">
        <v>11232361</v>
      </c>
      <c r="H128" s="36"/>
      <c r="I128" s="37">
        <v>0</v>
      </c>
      <c r="J128" s="37">
        <v>6426299</v>
      </c>
      <c r="K128" s="37">
        <v>1656500</v>
      </c>
      <c r="L128" s="36">
        <v>0</v>
      </c>
      <c r="M128" s="36"/>
      <c r="N128" s="37">
        <v>530857</v>
      </c>
      <c r="O128" s="37">
        <v>2420479</v>
      </c>
      <c r="P128" s="37">
        <v>0</v>
      </c>
      <c r="Q128" s="36">
        <v>266053</v>
      </c>
      <c r="R128" s="36"/>
      <c r="S128" s="37">
        <v>2151962</v>
      </c>
      <c r="T128" s="38">
        <v>-100976</v>
      </c>
      <c r="U128" s="38">
        <v>2050986</v>
      </c>
    </row>
    <row r="129" spans="1:21">
      <c r="A129" s="34">
        <v>32920</v>
      </c>
      <c r="B129" s="35" t="s">
        <v>113</v>
      </c>
      <c r="C129" s="40">
        <v>1.0083E-3</v>
      </c>
      <c r="D129" s="40">
        <v>1.0342000000000001E-3</v>
      </c>
      <c r="E129" s="36">
        <v>1250999.8600000001</v>
      </c>
      <c r="F129" s="36">
        <v>3811232</v>
      </c>
      <c r="G129" s="36">
        <v>9267319</v>
      </c>
      <c r="H129" s="36"/>
      <c r="I129" s="37">
        <v>0</v>
      </c>
      <c r="J129" s="37">
        <v>5302052</v>
      </c>
      <c r="K129" s="37">
        <v>1366704</v>
      </c>
      <c r="L129" s="36">
        <v>56423</v>
      </c>
      <c r="M129" s="36"/>
      <c r="N129" s="37">
        <v>437986</v>
      </c>
      <c r="O129" s="37">
        <v>1997029</v>
      </c>
      <c r="P129" s="37">
        <v>0</v>
      </c>
      <c r="Q129" s="36">
        <v>245712</v>
      </c>
      <c r="R129" s="36"/>
      <c r="S129" s="37">
        <v>1775487</v>
      </c>
      <c r="T129" s="38">
        <v>-84263</v>
      </c>
      <c r="U129" s="38">
        <v>1691224</v>
      </c>
    </row>
    <row r="130" spans="1:21">
      <c r="A130" s="34">
        <v>33000</v>
      </c>
      <c r="B130" s="35" t="s">
        <v>114</v>
      </c>
      <c r="C130" s="40">
        <v>2.5539E-3</v>
      </c>
      <c r="D130" s="40">
        <v>2.5566999999999999E-3</v>
      </c>
      <c r="E130" s="36">
        <v>3038235.93</v>
      </c>
      <c r="F130" s="36">
        <v>9421946</v>
      </c>
      <c r="G130" s="36">
        <v>23472979</v>
      </c>
      <c r="H130" s="36"/>
      <c r="I130" s="37">
        <v>0</v>
      </c>
      <c r="J130" s="37">
        <v>13429446</v>
      </c>
      <c r="K130" s="37">
        <v>3461694</v>
      </c>
      <c r="L130" s="36">
        <v>0</v>
      </c>
      <c r="M130" s="36"/>
      <c r="N130" s="37">
        <v>1109366</v>
      </c>
      <c r="O130" s="37">
        <v>5058229</v>
      </c>
      <c r="P130" s="37">
        <v>0</v>
      </c>
      <c r="Q130" s="36">
        <v>374154</v>
      </c>
      <c r="R130" s="36"/>
      <c r="S130" s="37">
        <v>4497091</v>
      </c>
      <c r="T130" s="38">
        <v>-143725</v>
      </c>
      <c r="U130" s="38">
        <v>4353366</v>
      </c>
    </row>
    <row r="131" spans="1:21">
      <c r="A131" s="34">
        <v>33001</v>
      </c>
      <c r="B131" s="35" t="s">
        <v>115</v>
      </c>
      <c r="C131" s="40">
        <v>7.1699999999999995E-5</v>
      </c>
      <c r="D131" s="40">
        <v>6.0399999999999998E-5</v>
      </c>
      <c r="E131" s="36">
        <v>81123.91</v>
      </c>
      <c r="F131" s="36">
        <v>222586</v>
      </c>
      <c r="G131" s="36">
        <v>658997</v>
      </c>
      <c r="H131" s="36"/>
      <c r="I131" s="37">
        <v>0</v>
      </c>
      <c r="J131" s="37">
        <v>377028</v>
      </c>
      <c r="K131" s="37">
        <v>97186</v>
      </c>
      <c r="L131" s="36">
        <v>127277</v>
      </c>
      <c r="M131" s="36"/>
      <c r="N131" s="37">
        <v>31145</v>
      </c>
      <c r="O131" s="37">
        <v>142008</v>
      </c>
      <c r="P131" s="37">
        <v>0</v>
      </c>
      <c r="Q131" s="36">
        <v>0</v>
      </c>
      <c r="R131" s="36"/>
      <c r="S131" s="37">
        <v>126255</v>
      </c>
      <c r="T131" s="38">
        <v>54629</v>
      </c>
      <c r="U131" s="38">
        <v>180883</v>
      </c>
    </row>
    <row r="132" spans="1:21">
      <c r="A132" s="34">
        <v>33027</v>
      </c>
      <c r="B132" s="35" t="s">
        <v>116</v>
      </c>
      <c r="C132" s="40">
        <v>2.377E-4</v>
      </c>
      <c r="D132" s="40">
        <v>1.9379999999999999E-4</v>
      </c>
      <c r="E132" s="36">
        <v>250770.05</v>
      </c>
      <c r="F132" s="36">
        <v>714191</v>
      </c>
      <c r="G132" s="36">
        <v>2184709</v>
      </c>
      <c r="H132" s="36"/>
      <c r="I132" s="37">
        <v>0</v>
      </c>
      <c r="J132" s="37">
        <v>1249923</v>
      </c>
      <c r="K132" s="37">
        <v>322191</v>
      </c>
      <c r="L132" s="36">
        <v>322789</v>
      </c>
      <c r="M132" s="36"/>
      <c r="N132" s="37">
        <v>103252</v>
      </c>
      <c r="O132" s="37">
        <v>470786</v>
      </c>
      <c r="P132" s="37">
        <v>0</v>
      </c>
      <c r="Q132" s="36">
        <v>0</v>
      </c>
      <c r="R132" s="36"/>
      <c r="S132" s="37">
        <v>418559</v>
      </c>
      <c r="T132" s="38">
        <v>125184</v>
      </c>
      <c r="U132" s="38">
        <v>543743</v>
      </c>
    </row>
    <row r="133" spans="1:21">
      <c r="A133" s="34">
        <v>33100</v>
      </c>
      <c r="B133" s="35" t="s">
        <v>117</v>
      </c>
      <c r="C133" s="40">
        <v>3.6789000000000001E-3</v>
      </c>
      <c r="D133" s="40">
        <v>3.6050000000000001E-3</v>
      </c>
      <c r="E133" s="36">
        <v>4595070.8599999994</v>
      </c>
      <c r="F133" s="36">
        <v>13285139</v>
      </c>
      <c r="G133" s="36">
        <v>33812891</v>
      </c>
      <c r="H133" s="36"/>
      <c r="I133" s="37">
        <v>0</v>
      </c>
      <c r="J133" s="37">
        <v>19345154</v>
      </c>
      <c r="K133" s="37">
        <v>4986580</v>
      </c>
      <c r="L133" s="36">
        <v>994968</v>
      </c>
      <c r="M133" s="36"/>
      <c r="N133" s="37">
        <v>1598044</v>
      </c>
      <c r="O133" s="37">
        <v>7286393</v>
      </c>
      <c r="P133" s="37">
        <v>0</v>
      </c>
      <c r="Q133" s="36">
        <v>0</v>
      </c>
      <c r="R133" s="36"/>
      <c r="S133" s="37">
        <v>6478072</v>
      </c>
      <c r="T133" s="38">
        <v>421432</v>
      </c>
      <c r="U133" s="38">
        <v>6899504</v>
      </c>
    </row>
    <row r="134" spans="1:21">
      <c r="A134" s="34">
        <v>33105</v>
      </c>
      <c r="B134" s="35" t="s">
        <v>118</v>
      </c>
      <c r="C134" s="40">
        <v>3.9419999999999999E-4</v>
      </c>
      <c r="D134" s="40">
        <v>4.281E-4</v>
      </c>
      <c r="E134" s="36">
        <v>531748.04</v>
      </c>
      <c r="F134" s="36">
        <v>1577633</v>
      </c>
      <c r="G134" s="36">
        <v>3623105</v>
      </c>
      <c r="H134" s="36"/>
      <c r="I134" s="37">
        <v>0</v>
      </c>
      <c r="J134" s="37">
        <v>2072864</v>
      </c>
      <c r="K134" s="37">
        <v>534320</v>
      </c>
      <c r="L134" s="36">
        <v>0</v>
      </c>
      <c r="M134" s="36"/>
      <c r="N134" s="37">
        <v>171233</v>
      </c>
      <c r="O134" s="37">
        <v>780749</v>
      </c>
      <c r="P134" s="37">
        <v>0</v>
      </c>
      <c r="Q134" s="36">
        <v>187955</v>
      </c>
      <c r="R134" s="36"/>
      <c r="S134" s="37">
        <v>694136</v>
      </c>
      <c r="T134" s="38">
        <v>-65525</v>
      </c>
      <c r="U134" s="38">
        <v>628610</v>
      </c>
    </row>
    <row r="135" spans="1:21">
      <c r="A135" s="34">
        <v>33200</v>
      </c>
      <c r="B135" s="35" t="s">
        <v>119</v>
      </c>
      <c r="C135" s="40">
        <v>1.57856E-2</v>
      </c>
      <c r="D135" s="40">
        <v>1.54092E-2</v>
      </c>
      <c r="E135" s="36">
        <v>18831502.330000002</v>
      </c>
      <c r="F135" s="36">
        <v>56785953</v>
      </c>
      <c r="G135" s="36">
        <v>145085971</v>
      </c>
      <c r="H135" s="36"/>
      <c r="I135" s="37">
        <v>0</v>
      </c>
      <c r="J135" s="37">
        <v>83007110</v>
      </c>
      <c r="K135" s="37">
        <v>21396655</v>
      </c>
      <c r="L135" s="36">
        <v>1631592</v>
      </c>
      <c r="M135" s="36"/>
      <c r="N135" s="37">
        <v>6856965</v>
      </c>
      <c r="O135" s="37">
        <v>31264802</v>
      </c>
      <c r="P135" s="37">
        <v>0</v>
      </c>
      <c r="Q135" s="36">
        <v>683251</v>
      </c>
      <c r="R135" s="36"/>
      <c r="S135" s="37">
        <v>27796421</v>
      </c>
      <c r="T135" s="38">
        <v>210066</v>
      </c>
      <c r="U135" s="38">
        <v>28006487</v>
      </c>
    </row>
    <row r="136" spans="1:21">
      <c r="A136" s="34">
        <v>33202</v>
      </c>
      <c r="B136" s="35" t="s">
        <v>120</v>
      </c>
      <c r="C136" s="40">
        <v>1.8359999999999999E-4</v>
      </c>
      <c r="D136" s="40">
        <v>1.5779999999999999E-4</v>
      </c>
      <c r="E136" s="36">
        <v>211201.21000000002</v>
      </c>
      <c r="F136" s="36">
        <v>581524</v>
      </c>
      <c r="G136" s="36">
        <v>1687474</v>
      </c>
      <c r="H136" s="36"/>
      <c r="I136" s="37">
        <v>0</v>
      </c>
      <c r="J136" s="37">
        <v>965444</v>
      </c>
      <c r="K136" s="37">
        <v>248861</v>
      </c>
      <c r="L136" s="36">
        <v>114579</v>
      </c>
      <c r="M136" s="36"/>
      <c r="N136" s="37">
        <v>79752</v>
      </c>
      <c r="O136" s="37">
        <v>363636</v>
      </c>
      <c r="P136" s="37">
        <v>0</v>
      </c>
      <c r="Q136" s="36">
        <v>0</v>
      </c>
      <c r="R136" s="36"/>
      <c r="S136" s="37">
        <v>323296</v>
      </c>
      <c r="T136" s="38">
        <v>41498</v>
      </c>
      <c r="U136" s="38">
        <v>364794</v>
      </c>
    </row>
    <row r="137" spans="1:21">
      <c r="A137" s="34">
        <v>33203</v>
      </c>
      <c r="B137" s="35" t="s">
        <v>121</v>
      </c>
      <c r="C137" s="40">
        <v>1.3540000000000001E-4</v>
      </c>
      <c r="D137" s="40">
        <v>1.3689999999999999E-4</v>
      </c>
      <c r="E137" s="36">
        <v>129371.63</v>
      </c>
      <c r="F137" s="36">
        <v>504504</v>
      </c>
      <c r="G137" s="36">
        <v>1244466</v>
      </c>
      <c r="H137" s="36"/>
      <c r="I137" s="37">
        <v>0</v>
      </c>
      <c r="J137" s="37">
        <v>711988</v>
      </c>
      <c r="K137" s="37">
        <v>183528</v>
      </c>
      <c r="L137" s="36">
        <v>38777</v>
      </c>
      <c r="M137" s="36"/>
      <c r="N137" s="37">
        <v>58815</v>
      </c>
      <c r="O137" s="37">
        <v>268172</v>
      </c>
      <c r="P137" s="37">
        <v>0</v>
      </c>
      <c r="Q137" s="36">
        <v>38583</v>
      </c>
      <c r="R137" s="36"/>
      <c r="S137" s="37">
        <v>238422</v>
      </c>
      <c r="T137" s="38">
        <v>4244</v>
      </c>
      <c r="U137" s="38">
        <v>242666</v>
      </c>
    </row>
    <row r="138" spans="1:21">
      <c r="A138" s="34">
        <v>33204</v>
      </c>
      <c r="B138" s="35" t="s">
        <v>122</v>
      </c>
      <c r="C138" s="40">
        <v>4.4210000000000001E-4</v>
      </c>
      <c r="D138" s="40">
        <v>4.1550000000000002E-4</v>
      </c>
      <c r="E138" s="36">
        <v>463866.53</v>
      </c>
      <c r="F138" s="36">
        <v>1531200</v>
      </c>
      <c r="G138" s="36">
        <v>4063356</v>
      </c>
      <c r="H138" s="36"/>
      <c r="I138" s="37">
        <v>0</v>
      </c>
      <c r="J138" s="37">
        <v>2324742</v>
      </c>
      <c r="K138" s="37">
        <v>599246</v>
      </c>
      <c r="L138" s="36">
        <v>16495</v>
      </c>
      <c r="M138" s="36"/>
      <c r="N138" s="37">
        <v>192040</v>
      </c>
      <c r="O138" s="37">
        <v>875619</v>
      </c>
      <c r="P138" s="37">
        <v>0</v>
      </c>
      <c r="Q138" s="36">
        <v>34590</v>
      </c>
      <c r="R138" s="36"/>
      <c r="S138" s="37">
        <v>778482</v>
      </c>
      <c r="T138" s="38">
        <v>-13666</v>
      </c>
      <c r="U138" s="38">
        <v>764816</v>
      </c>
    </row>
    <row r="139" spans="1:21">
      <c r="A139" s="34">
        <v>33205</v>
      </c>
      <c r="B139" s="35" t="s">
        <v>123</v>
      </c>
      <c r="C139" s="40">
        <v>1.2955E-3</v>
      </c>
      <c r="D139" s="40">
        <v>1.2324E-3</v>
      </c>
      <c r="E139" s="36">
        <v>1674309.3800000001</v>
      </c>
      <c r="F139" s="36">
        <v>4541638</v>
      </c>
      <c r="G139" s="36">
        <v>11906983</v>
      </c>
      <c r="H139" s="36"/>
      <c r="I139" s="37">
        <v>0</v>
      </c>
      <c r="J139" s="37">
        <v>6812266</v>
      </c>
      <c r="K139" s="37">
        <v>1755991</v>
      </c>
      <c r="L139" s="36">
        <v>307018</v>
      </c>
      <c r="M139" s="36"/>
      <c r="N139" s="37">
        <v>562741</v>
      </c>
      <c r="O139" s="37">
        <v>2565854</v>
      </c>
      <c r="P139" s="37">
        <v>0</v>
      </c>
      <c r="Q139" s="36">
        <v>0</v>
      </c>
      <c r="R139" s="36"/>
      <c r="S139" s="37">
        <v>2281210</v>
      </c>
      <c r="T139" s="38">
        <v>97447</v>
      </c>
      <c r="U139" s="38">
        <v>2378656</v>
      </c>
    </row>
    <row r="140" spans="1:21">
      <c r="A140" s="34">
        <v>33206</v>
      </c>
      <c r="B140" s="35" t="s">
        <v>124</v>
      </c>
      <c r="C140" s="40">
        <v>1.032E-4</v>
      </c>
      <c r="D140" s="40">
        <v>1.032E-4</v>
      </c>
      <c r="E140" s="36">
        <v>117887.69</v>
      </c>
      <c r="F140" s="36">
        <v>380312</v>
      </c>
      <c r="G140" s="36">
        <v>948515</v>
      </c>
      <c r="H140" s="36"/>
      <c r="I140" s="37">
        <v>0</v>
      </c>
      <c r="J140" s="37">
        <v>542668</v>
      </c>
      <c r="K140" s="37">
        <v>139883</v>
      </c>
      <c r="L140" s="36">
        <v>25894</v>
      </c>
      <c r="M140" s="36"/>
      <c r="N140" s="37">
        <v>44828</v>
      </c>
      <c r="O140" s="37">
        <v>204397</v>
      </c>
      <c r="P140" s="37">
        <v>0</v>
      </c>
      <c r="Q140" s="36">
        <v>10418</v>
      </c>
      <c r="R140" s="36"/>
      <c r="S140" s="37">
        <v>181722</v>
      </c>
      <c r="T140" s="38">
        <v>10105</v>
      </c>
      <c r="U140" s="38">
        <v>191827</v>
      </c>
    </row>
    <row r="141" spans="1:21">
      <c r="A141" s="34">
        <v>33207</v>
      </c>
      <c r="B141" s="35" t="s">
        <v>343</v>
      </c>
      <c r="C141" s="40">
        <v>2.231E-4</v>
      </c>
      <c r="D141" s="40">
        <v>1.02E-4</v>
      </c>
      <c r="E141" s="36">
        <v>224821.17</v>
      </c>
      <c r="F141" s="36">
        <v>375890</v>
      </c>
      <c r="G141" s="36">
        <v>2050519</v>
      </c>
      <c r="H141" s="36"/>
      <c r="I141" s="37">
        <v>0</v>
      </c>
      <c r="J141" s="37">
        <v>1173151</v>
      </c>
      <c r="K141" s="37">
        <v>302402</v>
      </c>
      <c r="L141" s="36">
        <v>672464</v>
      </c>
      <c r="M141" s="36"/>
      <c r="N141" s="37">
        <v>96910</v>
      </c>
      <c r="O141" s="37">
        <v>441870</v>
      </c>
      <c r="P141" s="37">
        <v>0</v>
      </c>
      <c r="Q141" s="36">
        <v>0</v>
      </c>
      <c r="R141" s="36"/>
      <c r="S141" s="37">
        <v>392851</v>
      </c>
      <c r="T141" s="38">
        <v>221127</v>
      </c>
      <c r="U141" s="38">
        <v>613977</v>
      </c>
    </row>
    <row r="142" spans="1:21">
      <c r="A142" s="34">
        <v>33208</v>
      </c>
      <c r="B142" s="35" t="s">
        <v>344</v>
      </c>
      <c r="C142" s="40">
        <v>3.6999999999999998E-5</v>
      </c>
      <c r="D142" s="40">
        <v>3.2299999999999999E-5</v>
      </c>
      <c r="E142" s="36"/>
      <c r="F142" s="36">
        <v>119032</v>
      </c>
      <c r="G142" s="36">
        <v>340068</v>
      </c>
      <c r="H142" s="36"/>
      <c r="I142" s="37">
        <v>0</v>
      </c>
      <c r="J142" s="37">
        <v>194561</v>
      </c>
      <c r="K142" s="37">
        <v>50152</v>
      </c>
      <c r="L142" s="36">
        <v>94103</v>
      </c>
      <c r="M142" s="36"/>
      <c r="N142" s="37">
        <v>16072</v>
      </c>
      <c r="O142" s="37">
        <v>73281.83</v>
      </c>
      <c r="P142" s="37">
        <v>0</v>
      </c>
      <c r="Q142" s="36">
        <v>20135</v>
      </c>
      <c r="R142" s="36"/>
      <c r="S142" s="37">
        <v>65152</v>
      </c>
      <c r="T142" s="38">
        <v>30285</v>
      </c>
      <c r="U142" s="38">
        <v>95438</v>
      </c>
    </row>
    <row r="143" spans="1:21">
      <c r="A143" s="34">
        <v>33209</v>
      </c>
      <c r="B143" s="35" t="s">
        <v>345</v>
      </c>
      <c r="C143" s="40">
        <v>6.5599999999999995E-5</v>
      </c>
      <c r="D143" s="40">
        <v>5.7000000000000003E-5</v>
      </c>
      <c r="E143" s="36">
        <v>73590.16</v>
      </c>
      <c r="F143" s="36">
        <v>210056</v>
      </c>
      <c r="G143" s="36">
        <v>602932</v>
      </c>
      <c r="H143" s="36"/>
      <c r="I143" s="37">
        <v>0</v>
      </c>
      <c r="J143" s="37">
        <v>344951</v>
      </c>
      <c r="K143" s="37">
        <v>88918</v>
      </c>
      <c r="L143" s="36">
        <v>187728</v>
      </c>
      <c r="M143" s="36"/>
      <c r="N143" s="37">
        <v>28495</v>
      </c>
      <c r="O143" s="37">
        <v>129927</v>
      </c>
      <c r="P143" s="37">
        <v>0</v>
      </c>
      <c r="Q143" s="36">
        <v>0</v>
      </c>
      <c r="R143" s="36"/>
      <c r="S143" s="37">
        <v>115513</v>
      </c>
      <c r="T143" s="38">
        <v>69759</v>
      </c>
      <c r="U143" s="38">
        <v>185272</v>
      </c>
    </row>
    <row r="144" spans="1:21">
      <c r="A144" s="34">
        <v>33300</v>
      </c>
      <c r="B144" s="35" t="s">
        <v>125</v>
      </c>
      <c r="C144" s="40">
        <v>2.2869000000000001E-3</v>
      </c>
      <c r="D144" s="40">
        <v>2.2807000000000001E-3</v>
      </c>
      <c r="E144" s="36">
        <v>2814395.46</v>
      </c>
      <c r="F144" s="36">
        <v>8404831</v>
      </c>
      <c r="G144" s="36">
        <v>21018973</v>
      </c>
      <c r="H144" s="36"/>
      <c r="I144" s="37">
        <v>0</v>
      </c>
      <c r="J144" s="37">
        <v>12025451</v>
      </c>
      <c r="K144" s="37">
        <v>3099788</v>
      </c>
      <c r="L144" s="36">
        <v>0</v>
      </c>
      <c r="M144" s="36"/>
      <c r="N144" s="37">
        <v>993386</v>
      </c>
      <c r="O144" s="37">
        <v>4529411</v>
      </c>
      <c r="P144" s="37">
        <v>0</v>
      </c>
      <c r="Q144" s="36">
        <v>355175</v>
      </c>
      <c r="R144" s="36"/>
      <c r="S144" s="37">
        <v>4026938</v>
      </c>
      <c r="T144" s="38">
        <v>-181238</v>
      </c>
      <c r="U144" s="38">
        <v>3845700</v>
      </c>
    </row>
    <row r="145" spans="1:21">
      <c r="A145" s="34">
        <v>33305</v>
      </c>
      <c r="B145" s="35" t="s">
        <v>126</v>
      </c>
      <c r="C145" s="40">
        <v>6.0360000000000003E-4</v>
      </c>
      <c r="D145" s="40">
        <v>6.2299999999999996E-4</v>
      </c>
      <c r="E145" s="36">
        <v>903728.02999999991</v>
      </c>
      <c r="F145" s="36">
        <v>2295878</v>
      </c>
      <c r="G145" s="36">
        <v>5547708</v>
      </c>
      <c r="H145" s="36"/>
      <c r="I145" s="37">
        <v>0</v>
      </c>
      <c r="J145" s="37">
        <v>3173974</v>
      </c>
      <c r="K145" s="37">
        <v>818152</v>
      </c>
      <c r="L145" s="36">
        <v>37671</v>
      </c>
      <c r="M145" s="36"/>
      <c r="N145" s="37">
        <v>262192</v>
      </c>
      <c r="O145" s="37">
        <v>1195484</v>
      </c>
      <c r="P145" s="37">
        <v>0</v>
      </c>
      <c r="Q145" s="36">
        <v>80010</v>
      </c>
      <c r="R145" s="36"/>
      <c r="S145" s="37">
        <v>1062862</v>
      </c>
      <c r="T145" s="38">
        <v>-32495</v>
      </c>
      <c r="U145" s="38">
        <v>1030368</v>
      </c>
    </row>
    <row r="146" spans="1:21">
      <c r="A146" s="34">
        <v>33400</v>
      </c>
      <c r="B146" s="35" t="s">
        <v>127</v>
      </c>
      <c r="C146" s="40">
        <v>2.05119E-2</v>
      </c>
      <c r="D146" s="40">
        <v>2.0228599999999999E-2</v>
      </c>
      <c r="E146" s="36">
        <v>25648363.949999999</v>
      </c>
      <c r="F146" s="36">
        <v>74546396</v>
      </c>
      <c r="G146" s="36">
        <v>188525550</v>
      </c>
      <c r="H146" s="36"/>
      <c r="I146" s="37">
        <v>0</v>
      </c>
      <c r="J146" s="37">
        <v>107859919</v>
      </c>
      <c r="K146" s="37">
        <v>27802937</v>
      </c>
      <c r="L146" s="36">
        <v>1992776</v>
      </c>
      <c r="M146" s="36"/>
      <c r="N146" s="37">
        <v>8909980</v>
      </c>
      <c r="O146" s="37">
        <v>40625664</v>
      </c>
      <c r="P146" s="37">
        <v>0</v>
      </c>
      <c r="Q146" s="36">
        <v>0</v>
      </c>
      <c r="R146" s="36"/>
      <c r="S146" s="37">
        <v>36118830</v>
      </c>
      <c r="T146" s="38">
        <v>789457</v>
      </c>
      <c r="U146" s="38">
        <v>36908287</v>
      </c>
    </row>
    <row r="147" spans="1:21">
      <c r="A147" s="34">
        <v>33402</v>
      </c>
      <c r="B147" s="35" t="s">
        <v>128</v>
      </c>
      <c r="C147" s="40">
        <v>1.585E-4</v>
      </c>
      <c r="D147" s="40">
        <v>1.459E-4</v>
      </c>
      <c r="E147" s="36">
        <v>168912.39</v>
      </c>
      <c r="F147" s="36">
        <v>537670</v>
      </c>
      <c r="G147" s="36">
        <v>1456779</v>
      </c>
      <c r="H147" s="36"/>
      <c r="I147" s="37">
        <v>0</v>
      </c>
      <c r="J147" s="37">
        <v>833458</v>
      </c>
      <c r="K147" s="37">
        <v>214839</v>
      </c>
      <c r="L147" s="36">
        <v>45067</v>
      </c>
      <c r="M147" s="36"/>
      <c r="N147" s="37">
        <v>68849</v>
      </c>
      <c r="O147" s="37">
        <v>313924</v>
      </c>
      <c r="P147" s="37">
        <v>0</v>
      </c>
      <c r="Q147" s="36">
        <v>3136</v>
      </c>
      <c r="R147" s="36"/>
      <c r="S147" s="37">
        <v>279098</v>
      </c>
      <c r="T147" s="38">
        <v>18897</v>
      </c>
      <c r="U147" s="38">
        <v>297995</v>
      </c>
    </row>
    <row r="148" spans="1:21">
      <c r="A148" s="41">
        <v>33403</v>
      </c>
      <c r="B148" s="35" t="s">
        <v>286</v>
      </c>
      <c r="C148" s="40">
        <v>0</v>
      </c>
      <c r="D148" s="40">
        <v>0</v>
      </c>
      <c r="E148" s="36"/>
      <c r="F148" s="36">
        <v>0</v>
      </c>
      <c r="G148" s="36">
        <v>0</v>
      </c>
      <c r="H148" s="36"/>
      <c r="I148" s="37">
        <v>0</v>
      </c>
      <c r="J148" s="37">
        <v>0</v>
      </c>
      <c r="K148" s="37">
        <v>0</v>
      </c>
      <c r="L148" s="36">
        <v>0</v>
      </c>
      <c r="M148" s="36"/>
      <c r="N148" s="37">
        <v>0</v>
      </c>
      <c r="O148" s="37">
        <v>0</v>
      </c>
      <c r="P148" s="37">
        <v>0</v>
      </c>
      <c r="Q148" s="36">
        <v>90748</v>
      </c>
      <c r="R148" s="36"/>
      <c r="S148" s="37">
        <v>0</v>
      </c>
      <c r="T148" s="38">
        <v>-50697</v>
      </c>
      <c r="U148" s="38">
        <v>-50697</v>
      </c>
    </row>
    <row r="149" spans="1:21">
      <c r="A149" s="41">
        <v>33405</v>
      </c>
      <c r="B149" s="35" t="s">
        <v>129</v>
      </c>
      <c r="C149" s="40">
        <v>2.0352E-3</v>
      </c>
      <c r="D149" s="40">
        <v>2.0105000000000001E-3</v>
      </c>
      <c r="E149" s="36">
        <v>2740410.83</v>
      </c>
      <c r="F149" s="36">
        <v>7409091</v>
      </c>
      <c r="G149" s="36">
        <v>18705590</v>
      </c>
      <c r="H149" s="36"/>
      <c r="I149" s="37">
        <v>0</v>
      </c>
      <c r="J149" s="37">
        <v>10701910</v>
      </c>
      <c r="K149" s="37">
        <v>2758620</v>
      </c>
      <c r="L149" s="36">
        <v>601289</v>
      </c>
      <c r="M149" s="36"/>
      <c r="N149" s="37">
        <v>884052</v>
      </c>
      <c r="O149" s="37">
        <v>4030897</v>
      </c>
      <c r="P149" s="37">
        <v>0</v>
      </c>
      <c r="Q149" s="36">
        <v>28655</v>
      </c>
      <c r="R149" s="36"/>
      <c r="S149" s="37">
        <v>3583727</v>
      </c>
      <c r="T149" s="38">
        <v>269418</v>
      </c>
      <c r="U149" s="38">
        <v>3853145</v>
      </c>
    </row>
    <row r="150" spans="1:21">
      <c r="A150" s="41">
        <v>33500</v>
      </c>
      <c r="B150" s="35" t="s">
        <v>130</v>
      </c>
      <c r="C150" s="40">
        <v>3.3923E-3</v>
      </c>
      <c r="D150" s="40">
        <v>3.3027E-3</v>
      </c>
      <c r="E150" s="36">
        <v>4126368.2399999998</v>
      </c>
      <c r="F150" s="36">
        <v>12171103</v>
      </c>
      <c r="G150" s="36">
        <v>31178741</v>
      </c>
      <c r="H150" s="36"/>
      <c r="I150" s="37">
        <v>0</v>
      </c>
      <c r="J150" s="37">
        <v>17838094</v>
      </c>
      <c r="K150" s="37">
        <v>4598107</v>
      </c>
      <c r="L150" s="36">
        <v>524838</v>
      </c>
      <c r="M150" s="36"/>
      <c r="N150" s="37">
        <v>1473551</v>
      </c>
      <c r="O150" s="37">
        <v>6718755</v>
      </c>
      <c r="P150" s="37">
        <v>0</v>
      </c>
      <c r="Q150" s="36">
        <v>0</v>
      </c>
      <c r="R150" s="36"/>
      <c r="S150" s="37">
        <v>5973406</v>
      </c>
      <c r="T150" s="38">
        <v>223143</v>
      </c>
      <c r="U150" s="38">
        <v>6196549</v>
      </c>
    </row>
    <row r="151" spans="1:21">
      <c r="A151" s="34">
        <v>33501</v>
      </c>
      <c r="B151" s="35" t="s">
        <v>131</v>
      </c>
      <c r="C151" s="40">
        <v>7.0699999999999997E-5</v>
      </c>
      <c r="D151" s="40">
        <v>6.86E-5</v>
      </c>
      <c r="E151" s="36">
        <v>80075.009999999995</v>
      </c>
      <c r="F151" s="36">
        <v>252805</v>
      </c>
      <c r="G151" s="36">
        <v>649806</v>
      </c>
      <c r="H151" s="36"/>
      <c r="I151" s="37">
        <v>0</v>
      </c>
      <c r="J151" s="37">
        <v>371769</v>
      </c>
      <c r="K151" s="37">
        <v>95831</v>
      </c>
      <c r="L151" s="36">
        <v>15156</v>
      </c>
      <c r="M151" s="36"/>
      <c r="N151" s="37">
        <v>30711</v>
      </c>
      <c r="O151" s="37">
        <v>140028</v>
      </c>
      <c r="P151" s="37">
        <v>0</v>
      </c>
      <c r="Q151" s="36">
        <v>10890</v>
      </c>
      <c r="R151" s="36"/>
      <c r="S151" s="37">
        <v>124494</v>
      </c>
      <c r="T151" s="38">
        <v>-190</v>
      </c>
      <c r="U151" s="38">
        <v>124304</v>
      </c>
    </row>
    <row r="152" spans="1:21">
      <c r="A152" s="34">
        <v>33600</v>
      </c>
      <c r="B152" s="35" t="s">
        <v>132</v>
      </c>
      <c r="C152" s="40">
        <v>1.0871499999999999E-2</v>
      </c>
      <c r="D152" s="40">
        <v>1.0561299999999999E-2</v>
      </c>
      <c r="E152" s="36">
        <v>13148406.130000001</v>
      </c>
      <c r="F152" s="36">
        <v>38920482</v>
      </c>
      <c r="G152" s="36">
        <v>99920315</v>
      </c>
      <c r="H152" s="36"/>
      <c r="I152" s="37">
        <v>0</v>
      </c>
      <c r="J152" s="37">
        <v>57166772</v>
      </c>
      <c r="K152" s="37">
        <v>14735818</v>
      </c>
      <c r="L152" s="36">
        <v>1020271</v>
      </c>
      <c r="M152" s="36"/>
      <c r="N152" s="37">
        <v>4722373</v>
      </c>
      <c r="O152" s="37">
        <v>21531984</v>
      </c>
      <c r="P152" s="37">
        <v>0</v>
      </c>
      <c r="Q152" s="36">
        <v>387970</v>
      </c>
      <c r="R152" s="36"/>
      <c r="S152" s="37">
        <v>19143320</v>
      </c>
      <c r="T152" s="38">
        <v>120495</v>
      </c>
      <c r="U152" s="38">
        <v>19263815</v>
      </c>
    </row>
    <row r="153" spans="1:21">
      <c r="A153" s="34">
        <v>33605</v>
      </c>
      <c r="B153" s="35" t="s">
        <v>133</v>
      </c>
      <c r="C153" s="40">
        <v>1.4801E-3</v>
      </c>
      <c r="D153" s="40">
        <v>1.4997000000000001E-3</v>
      </c>
      <c r="E153" s="36">
        <v>2087359.0799999998</v>
      </c>
      <c r="F153" s="36">
        <v>5526691</v>
      </c>
      <c r="G153" s="36">
        <v>13603648</v>
      </c>
      <c r="H153" s="36"/>
      <c r="I153" s="37">
        <v>0</v>
      </c>
      <c r="J153" s="37">
        <v>7782968</v>
      </c>
      <c r="K153" s="37">
        <v>2006207</v>
      </c>
      <c r="L153" s="36">
        <v>180059</v>
      </c>
      <c r="M153" s="36"/>
      <c r="N153" s="37">
        <v>642927</v>
      </c>
      <c r="O153" s="37">
        <v>2931471</v>
      </c>
      <c r="P153" s="37">
        <v>0</v>
      </c>
      <c r="Q153" s="36">
        <v>0</v>
      </c>
      <c r="R153" s="36"/>
      <c r="S153" s="37">
        <v>2606267</v>
      </c>
      <c r="T153" s="38">
        <v>66361</v>
      </c>
      <c r="U153" s="38">
        <v>2672627</v>
      </c>
    </row>
    <row r="154" spans="1:21">
      <c r="A154" s="34">
        <v>33700</v>
      </c>
      <c r="B154" s="35" t="s">
        <v>134</v>
      </c>
      <c r="C154" s="40">
        <v>7.9049999999999997E-4</v>
      </c>
      <c r="D154" s="40">
        <v>8.1840000000000005E-4</v>
      </c>
      <c r="E154" s="36">
        <v>949580.70000000007</v>
      </c>
      <c r="F154" s="36">
        <v>3015966</v>
      </c>
      <c r="G154" s="36">
        <v>7265512</v>
      </c>
      <c r="H154" s="36"/>
      <c r="I154" s="37">
        <v>0</v>
      </c>
      <c r="J154" s="37">
        <v>4156771</v>
      </c>
      <c r="K154" s="37">
        <v>1071486</v>
      </c>
      <c r="L154" s="36">
        <v>28615</v>
      </c>
      <c r="M154" s="36"/>
      <c r="N154" s="37">
        <v>343378</v>
      </c>
      <c r="O154" s="37">
        <v>1565656</v>
      </c>
      <c r="P154" s="37">
        <v>0</v>
      </c>
      <c r="Q154" s="36">
        <v>141260</v>
      </c>
      <c r="R154" s="36"/>
      <c r="S154" s="37">
        <v>1391969</v>
      </c>
      <c r="T154" s="38">
        <v>-26311</v>
      </c>
      <c r="U154" s="38">
        <v>1365658</v>
      </c>
    </row>
    <row r="155" spans="1:21">
      <c r="A155" s="34">
        <v>33800</v>
      </c>
      <c r="B155" s="35" t="s">
        <v>135</v>
      </c>
      <c r="C155" s="40">
        <v>5.8219999999999995E-4</v>
      </c>
      <c r="D155" s="40">
        <v>5.754E-4</v>
      </c>
      <c r="E155" s="36">
        <v>731235.97</v>
      </c>
      <c r="F155" s="36">
        <v>2120463</v>
      </c>
      <c r="G155" s="36">
        <v>5351019</v>
      </c>
      <c r="H155" s="36"/>
      <c r="I155" s="37">
        <v>0</v>
      </c>
      <c r="J155" s="37">
        <v>3061445</v>
      </c>
      <c r="K155" s="37">
        <v>789145</v>
      </c>
      <c r="L155" s="36">
        <v>67842</v>
      </c>
      <c r="M155" s="36"/>
      <c r="N155" s="37">
        <v>252897</v>
      </c>
      <c r="O155" s="37">
        <v>1153099</v>
      </c>
      <c r="P155" s="37">
        <v>0</v>
      </c>
      <c r="Q155" s="36">
        <v>18448</v>
      </c>
      <c r="R155" s="36"/>
      <c r="S155" s="37">
        <v>1025180</v>
      </c>
      <c r="T155" s="38">
        <v>14096</v>
      </c>
      <c r="U155" s="38">
        <v>1039275</v>
      </c>
    </row>
    <row r="156" spans="1:21">
      <c r="A156" s="34">
        <v>33900</v>
      </c>
      <c r="B156" s="35" t="s">
        <v>136</v>
      </c>
      <c r="C156" s="40">
        <v>3.0546000000000002E-3</v>
      </c>
      <c r="D156" s="40">
        <v>2.9675999999999999E-3</v>
      </c>
      <c r="E156" s="36">
        <v>3789538.45</v>
      </c>
      <c r="F156" s="36">
        <v>10936194</v>
      </c>
      <c r="G156" s="36">
        <v>28074929</v>
      </c>
      <c r="H156" s="36"/>
      <c r="I156" s="37">
        <v>0</v>
      </c>
      <c r="J156" s="37">
        <v>16062330</v>
      </c>
      <c r="K156" s="37">
        <v>4140370</v>
      </c>
      <c r="L156" s="36">
        <v>229529</v>
      </c>
      <c r="M156" s="36"/>
      <c r="N156" s="37">
        <v>1326860</v>
      </c>
      <c r="O156" s="37">
        <v>6049910</v>
      </c>
      <c r="P156" s="37">
        <v>0</v>
      </c>
      <c r="Q156" s="36">
        <v>338961</v>
      </c>
      <c r="R156" s="36"/>
      <c r="S156" s="37">
        <v>5378760</v>
      </c>
      <c r="T156" s="38">
        <v>-83002</v>
      </c>
      <c r="U156" s="38">
        <v>5295757</v>
      </c>
    </row>
    <row r="157" spans="1:21">
      <c r="A157" s="34">
        <v>34000</v>
      </c>
      <c r="B157" s="35" t="s">
        <v>137</v>
      </c>
      <c r="C157" s="40">
        <v>1.3045000000000001E-3</v>
      </c>
      <c r="D157" s="40">
        <v>1.3382999999999999E-3</v>
      </c>
      <c r="E157" s="36">
        <v>1569651.7099999997</v>
      </c>
      <c r="F157" s="36">
        <v>4931900</v>
      </c>
      <c r="G157" s="36">
        <v>11989703</v>
      </c>
      <c r="H157" s="36"/>
      <c r="I157" s="37">
        <v>0</v>
      </c>
      <c r="J157" s="37">
        <v>6859592</v>
      </c>
      <c r="K157" s="37">
        <v>1768190</v>
      </c>
      <c r="L157" s="36">
        <v>0</v>
      </c>
      <c r="M157" s="36"/>
      <c r="N157" s="37">
        <v>566650</v>
      </c>
      <c r="O157" s="37">
        <v>2583680</v>
      </c>
      <c r="P157" s="37">
        <v>0</v>
      </c>
      <c r="Q157" s="36">
        <v>450003</v>
      </c>
      <c r="R157" s="36"/>
      <c r="S157" s="37">
        <v>2297058</v>
      </c>
      <c r="T157" s="38">
        <v>-174317</v>
      </c>
      <c r="U157" s="38">
        <v>2122740</v>
      </c>
    </row>
    <row r="158" spans="1:21">
      <c r="A158" s="34">
        <v>34100</v>
      </c>
      <c r="B158" s="35" t="s">
        <v>138</v>
      </c>
      <c r="C158" s="40">
        <v>2.9814299999999998E-2</v>
      </c>
      <c r="D158" s="40">
        <v>3.0440399999999999E-2</v>
      </c>
      <c r="E158" s="36">
        <v>35353748.640000008</v>
      </c>
      <c r="F158" s="36">
        <v>112178901</v>
      </c>
      <c r="G158" s="36">
        <v>274024215</v>
      </c>
      <c r="H158" s="36"/>
      <c r="I158" s="37">
        <v>0</v>
      </c>
      <c r="J158" s="37">
        <v>156775724</v>
      </c>
      <c r="K158" s="37">
        <v>40411912</v>
      </c>
      <c r="L158" s="36">
        <v>345334</v>
      </c>
      <c r="M158" s="36"/>
      <c r="N158" s="37">
        <v>12950765</v>
      </c>
      <c r="O158" s="37">
        <v>59049904</v>
      </c>
      <c r="P158" s="37">
        <v>0</v>
      </c>
      <c r="Q158" s="36">
        <v>5583362</v>
      </c>
      <c r="R158" s="36"/>
      <c r="S158" s="37">
        <v>52499166</v>
      </c>
      <c r="T158" s="38">
        <v>-1541138</v>
      </c>
      <c r="U158" s="38">
        <v>50958028</v>
      </c>
    </row>
    <row r="159" spans="1:21">
      <c r="A159" s="34">
        <v>34105</v>
      </c>
      <c r="B159" s="35" t="s">
        <v>139</v>
      </c>
      <c r="C159" s="40">
        <v>2.5124000000000001E-3</v>
      </c>
      <c r="D159" s="40">
        <v>2.6684E-3</v>
      </c>
      <c r="E159" s="36">
        <v>3317964.6499999994</v>
      </c>
      <c r="F159" s="36">
        <v>9833582</v>
      </c>
      <c r="G159" s="36">
        <v>23091551</v>
      </c>
      <c r="H159" s="36"/>
      <c r="I159" s="37">
        <v>0</v>
      </c>
      <c r="J159" s="37">
        <v>13211222</v>
      </c>
      <c r="K159" s="37">
        <v>3405443</v>
      </c>
      <c r="L159" s="36">
        <v>0</v>
      </c>
      <c r="M159" s="36"/>
      <c r="N159" s="37">
        <v>1091339</v>
      </c>
      <c r="O159" s="37">
        <v>4976034</v>
      </c>
      <c r="P159" s="37">
        <v>0</v>
      </c>
      <c r="Q159" s="36">
        <v>542902</v>
      </c>
      <c r="R159" s="36"/>
      <c r="S159" s="37">
        <v>4424015</v>
      </c>
      <c r="T159" s="38">
        <v>-172058</v>
      </c>
      <c r="U159" s="38">
        <v>4251957</v>
      </c>
    </row>
    <row r="160" spans="1:21">
      <c r="A160" s="34">
        <v>34200</v>
      </c>
      <c r="B160" s="35" t="s">
        <v>140</v>
      </c>
      <c r="C160" s="40">
        <v>1.1073999999999999E-3</v>
      </c>
      <c r="D160" s="40">
        <v>1.3571E-3</v>
      </c>
      <c r="E160" s="36">
        <v>1460986.2899999998</v>
      </c>
      <c r="F160" s="36">
        <v>5001182</v>
      </c>
      <c r="G160" s="36">
        <v>10178150</v>
      </c>
      <c r="H160" s="36"/>
      <c r="I160" s="37">
        <v>0</v>
      </c>
      <c r="J160" s="37">
        <v>5823160</v>
      </c>
      <c r="K160" s="37">
        <v>1501030</v>
      </c>
      <c r="L160" s="36">
        <v>0</v>
      </c>
      <c r="M160" s="36"/>
      <c r="N160" s="37">
        <v>481034</v>
      </c>
      <c r="O160" s="37">
        <v>2193305</v>
      </c>
      <c r="P160" s="37">
        <v>0</v>
      </c>
      <c r="Q160" s="36">
        <v>1364810</v>
      </c>
      <c r="R160" s="36"/>
      <c r="S160" s="37">
        <v>1949990</v>
      </c>
      <c r="T160" s="38">
        <v>-480769</v>
      </c>
      <c r="U160" s="38">
        <v>1469221</v>
      </c>
    </row>
    <row r="161" spans="1:21">
      <c r="A161" s="34">
        <v>34205</v>
      </c>
      <c r="B161" s="35" t="s">
        <v>141</v>
      </c>
      <c r="C161" s="40">
        <v>4.4920000000000002E-4</v>
      </c>
      <c r="D161" s="40">
        <v>4.8720000000000002E-4</v>
      </c>
      <c r="E161" s="36">
        <v>649935.43000000005</v>
      </c>
      <c r="F161" s="36">
        <v>1795428</v>
      </c>
      <c r="G161" s="36">
        <v>4128612</v>
      </c>
      <c r="H161" s="36"/>
      <c r="I161" s="37">
        <v>0</v>
      </c>
      <c r="J161" s="37">
        <v>2362076</v>
      </c>
      <c r="K161" s="37">
        <v>608870</v>
      </c>
      <c r="L161" s="36">
        <v>0</v>
      </c>
      <c r="M161" s="36"/>
      <c r="N161" s="37">
        <v>195124</v>
      </c>
      <c r="O161" s="37">
        <v>889681</v>
      </c>
      <c r="P161" s="37">
        <v>0</v>
      </c>
      <c r="Q161" s="36">
        <v>113846</v>
      </c>
      <c r="R161" s="36"/>
      <c r="S161" s="37">
        <v>790984</v>
      </c>
      <c r="T161" s="38">
        <v>-37805</v>
      </c>
      <c r="U161" s="38">
        <v>753179</v>
      </c>
    </row>
    <row r="162" spans="1:21">
      <c r="A162" s="34">
        <v>34220</v>
      </c>
      <c r="B162" s="35" t="s">
        <v>142</v>
      </c>
      <c r="C162" s="40">
        <v>1.0677E-3</v>
      </c>
      <c r="D162" s="40">
        <v>1.0639E-3</v>
      </c>
      <c r="E162" s="36">
        <v>1429741.4999999998</v>
      </c>
      <c r="F162" s="36">
        <v>3920682</v>
      </c>
      <c r="G162" s="36">
        <v>9813266</v>
      </c>
      <c r="H162" s="36"/>
      <c r="I162" s="37">
        <v>0</v>
      </c>
      <c r="J162" s="37">
        <v>5614401</v>
      </c>
      <c r="K162" s="37">
        <v>1447218</v>
      </c>
      <c r="L162" s="36">
        <v>84567</v>
      </c>
      <c r="M162" s="36"/>
      <c r="N162" s="37">
        <v>463789</v>
      </c>
      <c r="O162" s="37">
        <v>2114676</v>
      </c>
      <c r="P162" s="37">
        <v>0</v>
      </c>
      <c r="Q162" s="36">
        <v>12273</v>
      </c>
      <c r="R162" s="36"/>
      <c r="S162" s="37">
        <v>1880083</v>
      </c>
      <c r="T162" s="38">
        <v>18897</v>
      </c>
      <c r="U162" s="38">
        <v>1898980</v>
      </c>
    </row>
    <row r="163" spans="1:21">
      <c r="A163" s="34">
        <v>34230</v>
      </c>
      <c r="B163" s="35" t="s">
        <v>143</v>
      </c>
      <c r="C163" s="40">
        <v>4.9019999999999999E-4</v>
      </c>
      <c r="D163" s="40">
        <v>4.9819999999999997E-4</v>
      </c>
      <c r="E163" s="36">
        <v>625777.5</v>
      </c>
      <c r="F163" s="36">
        <v>1835966</v>
      </c>
      <c r="G163" s="36">
        <v>4505444</v>
      </c>
      <c r="H163" s="36"/>
      <c r="I163" s="37">
        <v>0</v>
      </c>
      <c r="J163" s="37">
        <v>2577671</v>
      </c>
      <c r="K163" s="37">
        <v>664444</v>
      </c>
      <c r="L163" s="36">
        <v>1190</v>
      </c>
      <c r="M163" s="36"/>
      <c r="N163" s="37">
        <v>212934</v>
      </c>
      <c r="O163" s="37">
        <v>970885</v>
      </c>
      <c r="P163" s="37">
        <v>0</v>
      </c>
      <c r="Q163" s="36">
        <v>34910</v>
      </c>
      <c r="R163" s="36"/>
      <c r="S163" s="37">
        <v>863179</v>
      </c>
      <c r="T163" s="38">
        <v>-10167</v>
      </c>
      <c r="U163" s="38">
        <v>853013</v>
      </c>
    </row>
    <row r="164" spans="1:21">
      <c r="A164" s="34">
        <v>34300</v>
      </c>
      <c r="B164" s="35" t="s">
        <v>144</v>
      </c>
      <c r="C164" s="40">
        <v>7.0816000000000004E-3</v>
      </c>
      <c r="D164" s="40">
        <v>7.0587000000000002E-3</v>
      </c>
      <c r="E164" s="36">
        <v>8398819.2200000007</v>
      </c>
      <c r="F164" s="36">
        <v>26012707</v>
      </c>
      <c r="G164" s="36">
        <v>65087219</v>
      </c>
      <c r="H164" s="36"/>
      <c r="I164" s="37">
        <v>0</v>
      </c>
      <c r="J164" s="37">
        <v>37237935</v>
      </c>
      <c r="K164" s="37">
        <v>9598783</v>
      </c>
      <c r="L164" s="36">
        <v>769878</v>
      </c>
      <c r="M164" s="36"/>
      <c r="N164" s="37">
        <v>3076112</v>
      </c>
      <c r="O164" s="37">
        <v>14025746</v>
      </c>
      <c r="P164" s="37">
        <v>0</v>
      </c>
      <c r="Q164" s="36">
        <v>1531401</v>
      </c>
      <c r="R164" s="36"/>
      <c r="S164" s="37">
        <v>12469791</v>
      </c>
      <c r="T164" s="38">
        <v>-118556</v>
      </c>
      <c r="U164" s="38">
        <v>12351235</v>
      </c>
    </row>
    <row r="165" spans="1:21">
      <c r="A165" s="34">
        <v>34400</v>
      </c>
      <c r="B165" s="35" t="s">
        <v>145</v>
      </c>
      <c r="C165" s="40">
        <v>2.9927E-3</v>
      </c>
      <c r="D165" s="40">
        <v>2.9892E-3</v>
      </c>
      <c r="E165" s="36">
        <v>3592331.59</v>
      </c>
      <c r="F165" s="36">
        <v>11015794</v>
      </c>
      <c r="G165" s="36">
        <v>27506004</v>
      </c>
      <c r="H165" s="36"/>
      <c r="I165" s="37">
        <v>0</v>
      </c>
      <c r="J165" s="37">
        <v>15736835</v>
      </c>
      <c r="K165" s="37">
        <v>4056467</v>
      </c>
      <c r="L165" s="36">
        <v>84697</v>
      </c>
      <c r="M165" s="36"/>
      <c r="N165" s="37">
        <v>1299972</v>
      </c>
      <c r="O165" s="37">
        <v>5927312</v>
      </c>
      <c r="P165" s="37">
        <v>0</v>
      </c>
      <c r="Q165" s="36">
        <v>251731</v>
      </c>
      <c r="R165" s="36"/>
      <c r="S165" s="37">
        <v>5269762</v>
      </c>
      <c r="T165" s="38">
        <v>-66046</v>
      </c>
      <c r="U165" s="38">
        <v>5203715</v>
      </c>
    </row>
    <row r="166" spans="1:21">
      <c r="A166" s="34">
        <v>34405</v>
      </c>
      <c r="B166" s="35" t="s">
        <v>146</v>
      </c>
      <c r="C166" s="40">
        <v>5.9949999999999999E-4</v>
      </c>
      <c r="D166" s="40">
        <v>6.3489999999999998E-4</v>
      </c>
      <c r="E166" s="36">
        <v>768545.36</v>
      </c>
      <c r="F166" s="36">
        <v>2339732</v>
      </c>
      <c r="G166" s="36">
        <v>5510024</v>
      </c>
      <c r="H166" s="36"/>
      <c r="I166" s="37">
        <v>0</v>
      </c>
      <c r="J166" s="37">
        <v>3152415</v>
      </c>
      <c r="K166" s="37">
        <v>812595</v>
      </c>
      <c r="L166" s="36">
        <v>6190</v>
      </c>
      <c r="M166" s="36"/>
      <c r="N166" s="37">
        <v>260411</v>
      </c>
      <c r="O166" s="37">
        <v>1187364</v>
      </c>
      <c r="P166" s="37">
        <v>0</v>
      </c>
      <c r="Q166" s="36">
        <v>144133</v>
      </c>
      <c r="R166" s="36"/>
      <c r="S166" s="37">
        <v>1055643</v>
      </c>
      <c r="T166" s="38">
        <v>-45669</v>
      </c>
      <c r="U166" s="38">
        <v>1009974</v>
      </c>
    </row>
    <row r="167" spans="1:21">
      <c r="A167" s="34">
        <v>34500</v>
      </c>
      <c r="B167" s="35" t="s">
        <v>147</v>
      </c>
      <c r="C167" s="40">
        <v>5.1397999999999999E-3</v>
      </c>
      <c r="D167" s="40">
        <v>5.0030999999999999E-3</v>
      </c>
      <c r="E167" s="36">
        <v>6236681.1900000004</v>
      </c>
      <c r="F167" s="36">
        <v>18437414</v>
      </c>
      <c r="G167" s="36">
        <v>47240071</v>
      </c>
      <c r="H167" s="36"/>
      <c r="I167" s="37">
        <v>0</v>
      </c>
      <c r="J167" s="37">
        <v>27027160</v>
      </c>
      <c r="K167" s="37">
        <v>6966762</v>
      </c>
      <c r="L167" s="36">
        <v>389011</v>
      </c>
      <c r="M167" s="36"/>
      <c r="N167" s="37">
        <v>2232631</v>
      </c>
      <c r="O167" s="37">
        <v>10179836</v>
      </c>
      <c r="P167" s="37">
        <v>0</v>
      </c>
      <c r="Q167" s="36">
        <v>104571</v>
      </c>
      <c r="R167" s="36"/>
      <c r="S167" s="37">
        <v>9050530</v>
      </c>
      <c r="T167" s="38">
        <v>67087</v>
      </c>
      <c r="U167" s="38">
        <v>9117617</v>
      </c>
    </row>
    <row r="168" spans="1:21">
      <c r="A168" s="34">
        <v>34501</v>
      </c>
      <c r="B168" s="35" t="s">
        <v>148</v>
      </c>
      <c r="C168" s="40">
        <v>6.19E-5</v>
      </c>
      <c r="D168" s="40">
        <v>6.2399999999999999E-5</v>
      </c>
      <c r="E168" s="36">
        <v>71406.880000000005</v>
      </c>
      <c r="F168" s="36">
        <v>229956</v>
      </c>
      <c r="G168" s="36">
        <v>568925</v>
      </c>
      <c r="H168" s="36"/>
      <c r="I168" s="37">
        <v>0</v>
      </c>
      <c r="J168" s="37">
        <v>325495</v>
      </c>
      <c r="K168" s="37">
        <v>83903</v>
      </c>
      <c r="L168" s="36">
        <v>12325</v>
      </c>
      <c r="M168" s="36"/>
      <c r="N168" s="37">
        <v>26888</v>
      </c>
      <c r="O168" s="37">
        <v>122599</v>
      </c>
      <c r="P168" s="37">
        <v>0</v>
      </c>
      <c r="Q168" s="36">
        <v>7457</v>
      </c>
      <c r="R168" s="36"/>
      <c r="S168" s="37">
        <v>108998</v>
      </c>
      <c r="T168" s="38">
        <v>2591</v>
      </c>
      <c r="U168" s="38">
        <v>111589</v>
      </c>
    </row>
    <row r="169" spans="1:21">
      <c r="A169" s="34">
        <v>34505</v>
      </c>
      <c r="B169" s="35" t="s">
        <v>149</v>
      </c>
      <c r="C169" s="40">
        <v>6.3159999999999996E-4</v>
      </c>
      <c r="D169" s="40">
        <v>6.1439999999999997E-4</v>
      </c>
      <c r="E169" s="36">
        <v>899053.49</v>
      </c>
      <c r="F169" s="36">
        <v>2264186</v>
      </c>
      <c r="G169" s="36">
        <v>5805056</v>
      </c>
      <c r="H169" s="36"/>
      <c r="I169" s="37">
        <v>0</v>
      </c>
      <c r="J169" s="37">
        <v>3321210</v>
      </c>
      <c r="K169" s="37">
        <v>856105</v>
      </c>
      <c r="L169" s="36">
        <v>216794</v>
      </c>
      <c r="M169" s="36"/>
      <c r="N169" s="37">
        <v>274355</v>
      </c>
      <c r="O169" s="37">
        <v>1250941</v>
      </c>
      <c r="P169" s="37">
        <v>0</v>
      </c>
      <c r="Q169" s="36">
        <v>23456</v>
      </c>
      <c r="R169" s="36"/>
      <c r="S169" s="37">
        <v>1112167</v>
      </c>
      <c r="T169" s="38">
        <v>75535</v>
      </c>
      <c r="U169" s="38">
        <v>1187702</v>
      </c>
    </row>
    <row r="170" spans="1:21">
      <c r="A170" s="34">
        <v>34600</v>
      </c>
      <c r="B170" s="35" t="s">
        <v>150</v>
      </c>
      <c r="C170" s="40">
        <v>1.2158E-3</v>
      </c>
      <c r="D170" s="40">
        <v>1.2436000000000001E-3</v>
      </c>
      <c r="E170" s="36">
        <v>1584755.27</v>
      </c>
      <c r="F170" s="36">
        <v>4582912</v>
      </c>
      <c r="G170" s="36">
        <v>11174458</v>
      </c>
      <c r="H170" s="36"/>
      <c r="I170" s="37">
        <v>0</v>
      </c>
      <c r="J170" s="37">
        <v>6393171</v>
      </c>
      <c r="K170" s="37">
        <v>1647961</v>
      </c>
      <c r="L170" s="36">
        <v>0</v>
      </c>
      <c r="M170" s="36"/>
      <c r="N170" s="37">
        <v>528120</v>
      </c>
      <c r="O170" s="37">
        <v>2408001</v>
      </c>
      <c r="P170" s="37">
        <v>0</v>
      </c>
      <c r="Q170" s="36">
        <v>248265</v>
      </c>
      <c r="R170" s="36"/>
      <c r="S170" s="37">
        <v>2140868</v>
      </c>
      <c r="T170" s="38">
        <v>-105690</v>
      </c>
      <c r="U170" s="38">
        <v>2035179</v>
      </c>
    </row>
    <row r="171" spans="1:21">
      <c r="A171" s="34">
        <v>34605</v>
      </c>
      <c r="B171" s="35" t="s">
        <v>151</v>
      </c>
      <c r="C171" s="40">
        <v>2.766E-4</v>
      </c>
      <c r="D171" s="40">
        <v>2.7379999999999999E-4</v>
      </c>
      <c r="E171" s="36">
        <v>394145.82999999996</v>
      </c>
      <c r="F171" s="36">
        <v>1009007</v>
      </c>
      <c r="G171" s="36">
        <v>2542240</v>
      </c>
      <c r="H171" s="36"/>
      <c r="I171" s="37">
        <v>0</v>
      </c>
      <c r="J171" s="37">
        <v>1454475</v>
      </c>
      <c r="K171" s="37">
        <v>374919</v>
      </c>
      <c r="L171" s="36">
        <v>53242</v>
      </c>
      <c r="M171" s="36"/>
      <c r="N171" s="37">
        <v>120150</v>
      </c>
      <c r="O171" s="37">
        <v>547831</v>
      </c>
      <c r="P171" s="37">
        <v>0</v>
      </c>
      <c r="Q171" s="36">
        <v>24363</v>
      </c>
      <c r="R171" s="36"/>
      <c r="S171" s="37">
        <v>487057</v>
      </c>
      <c r="T171" s="38">
        <v>8804</v>
      </c>
      <c r="U171" s="38">
        <v>495861</v>
      </c>
    </row>
    <row r="172" spans="1:21">
      <c r="A172" s="34">
        <v>34700</v>
      </c>
      <c r="B172" s="35" t="s">
        <v>152</v>
      </c>
      <c r="C172" s="40">
        <v>3.3E-3</v>
      </c>
      <c r="D172" s="40">
        <v>3.3221000000000001E-3</v>
      </c>
      <c r="E172" s="36">
        <v>3726768.48</v>
      </c>
      <c r="F172" s="36">
        <v>12242596</v>
      </c>
      <c r="G172" s="36">
        <v>30330409</v>
      </c>
      <c r="H172" s="36"/>
      <c r="I172" s="37">
        <v>0</v>
      </c>
      <c r="J172" s="37">
        <v>17352743</v>
      </c>
      <c r="K172" s="37">
        <v>4472998.2</v>
      </c>
      <c r="L172" s="36">
        <v>214101</v>
      </c>
      <c r="M172" s="36"/>
      <c r="N172" s="37">
        <v>1433457.3</v>
      </c>
      <c r="O172" s="37">
        <v>6535947</v>
      </c>
      <c r="P172" s="37">
        <v>0</v>
      </c>
      <c r="Q172" s="36">
        <v>443827</v>
      </c>
      <c r="R172" s="36"/>
      <c r="S172" s="37">
        <v>5810878</v>
      </c>
      <c r="T172" s="38">
        <v>-33151</v>
      </c>
      <c r="U172" s="38">
        <v>5777727</v>
      </c>
    </row>
    <row r="173" spans="1:21">
      <c r="A173" s="34">
        <v>34800</v>
      </c>
      <c r="B173" s="35" t="s">
        <v>153</v>
      </c>
      <c r="C173" s="40">
        <v>3.6390000000000001E-4</v>
      </c>
      <c r="D173" s="40">
        <v>3.2420000000000002E-4</v>
      </c>
      <c r="E173" s="36">
        <v>494524.79</v>
      </c>
      <c r="F173" s="36">
        <v>1194741</v>
      </c>
      <c r="G173" s="36">
        <v>3344617</v>
      </c>
      <c r="H173" s="36"/>
      <c r="I173" s="37">
        <v>0</v>
      </c>
      <c r="J173" s="37">
        <v>1913534</v>
      </c>
      <c r="K173" s="37">
        <v>493250</v>
      </c>
      <c r="L173" s="36">
        <v>192965</v>
      </c>
      <c r="M173" s="36"/>
      <c r="N173" s="37">
        <v>158071</v>
      </c>
      <c r="O173" s="37">
        <v>720737</v>
      </c>
      <c r="P173" s="37">
        <v>0</v>
      </c>
      <c r="Q173" s="36">
        <v>25591</v>
      </c>
      <c r="R173" s="36"/>
      <c r="S173" s="37">
        <v>640781</v>
      </c>
      <c r="T173" s="38">
        <v>53501</v>
      </c>
      <c r="U173" s="38">
        <v>694282</v>
      </c>
    </row>
    <row r="174" spans="1:21">
      <c r="A174" s="34">
        <v>34900</v>
      </c>
      <c r="B174" s="35" t="s">
        <v>287</v>
      </c>
      <c r="C174" s="40">
        <v>7.3692000000000002E-3</v>
      </c>
      <c r="D174" s="40">
        <v>7.5664E-3</v>
      </c>
      <c r="E174" s="36">
        <v>9002722.3800000027</v>
      </c>
      <c r="F174" s="36">
        <v>27883682</v>
      </c>
      <c r="G174" s="36">
        <v>67730560</v>
      </c>
      <c r="H174" s="36"/>
      <c r="I174" s="37">
        <v>0</v>
      </c>
      <c r="J174" s="37">
        <v>38750253</v>
      </c>
      <c r="K174" s="37">
        <v>9988612</v>
      </c>
      <c r="L174" s="36">
        <v>0</v>
      </c>
      <c r="M174" s="36"/>
      <c r="N174" s="37">
        <v>3201040</v>
      </c>
      <c r="O174" s="37">
        <v>14595364</v>
      </c>
      <c r="P174" s="37">
        <v>0</v>
      </c>
      <c r="Q174" s="36">
        <v>1710518</v>
      </c>
      <c r="R174" s="36"/>
      <c r="S174" s="37">
        <v>12976218</v>
      </c>
      <c r="T174" s="38">
        <v>-670298</v>
      </c>
      <c r="U174" s="38">
        <v>12305920</v>
      </c>
    </row>
    <row r="175" spans="1:21">
      <c r="A175" s="34">
        <v>34901</v>
      </c>
      <c r="B175" s="35" t="s">
        <v>288</v>
      </c>
      <c r="C175" s="40">
        <v>1.8909999999999999E-4</v>
      </c>
      <c r="D175" s="40">
        <v>1.8100000000000001E-4</v>
      </c>
      <c r="E175" s="36">
        <v>200083.26</v>
      </c>
      <c r="F175" s="36">
        <v>667021</v>
      </c>
      <c r="G175" s="36">
        <v>1738024</v>
      </c>
      <c r="H175" s="36"/>
      <c r="I175" s="37">
        <v>0</v>
      </c>
      <c r="J175" s="37">
        <v>994365</v>
      </c>
      <c r="K175" s="37">
        <v>256316</v>
      </c>
      <c r="L175" s="36">
        <v>10228</v>
      </c>
      <c r="M175" s="36"/>
      <c r="N175" s="37">
        <v>82141</v>
      </c>
      <c r="O175" s="37">
        <v>374530</v>
      </c>
      <c r="P175" s="37">
        <v>0</v>
      </c>
      <c r="Q175" s="36">
        <v>60342</v>
      </c>
      <c r="R175" s="36"/>
      <c r="S175" s="37">
        <v>332981</v>
      </c>
      <c r="T175" s="38">
        <v>-17104</v>
      </c>
      <c r="U175" s="38">
        <v>315876</v>
      </c>
    </row>
    <row r="176" spans="1:21">
      <c r="A176" s="34">
        <v>34903</v>
      </c>
      <c r="B176" s="35" t="s">
        <v>154</v>
      </c>
      <c r="C176" s="40">
        <v>1.34E-5</v>
      </c>
      <c r="D176" s="40">
        <v>2.02E-5</v>
      </c>
      <c r="E176" s="36">
        <v>24821.279999999995</v>
      </c>
      <c r="F176" s="36">
        <v>74441</v>
      </c>
      <c r="G176" s="36">
        <v>123160</v>
      </c>
      <c r="H176" s="36"/>
      <c r="I176" s="37">
        <v>0</v>
      </c>
      <c r="J176" s="37">
        <v>70463</v>
      </c>
      <c r="K176" s="37">
        <v>18163</v>
      </c>
      <c r="L176" s="36">
        <v>0</v>
      </c>
      <c r="M176" s="36"/>
      <c r="N176" s="37">
        <v>5821</v>
      </c>
      <c r="O176" s="37">
        <v>26540</v>
      </c>
      <c r="P176" s="37">
        <v>0</v>
      </c>
      <c r="Q176" s="36">
        <v>21256</v>
      </c>
      <c r="R176" s="36"/>
      <c r="S176" s="37">
        <v>23596</v>
      </c>
      <c r="T176" s="38">
        <v>-6784</v>
      </c>
      <c r="U176" s="38">
        <v>16812</v>
      </c>
    </row>
    <row r="177" spans="1:21">
      <c r="A177" s="34">
        <v>34905</v>
      </c>
      <c r="B177" s="35" t="s">
        <v>155</v>
      </c>
      <c r="C177" s="40">
        <v>7.2610000000000003E-4</v>
      </c>
      <c r="D177" s="40">
        <v>7.8080000000000001E-4</v>
      </c>
      <c r="E177" s="36">
        <v>938318.62999999966</v>
      </c>
      <c r="F177" s="36">
        <v>2877403</v>
      </c>
      <c r="G177" s="36">
        <v>6673609</v>
      </c>
      <c r="H177" s="36"/>
      <c r="I177" s="37">
        <v>0</v>
      </c>
      <c r="J177" s="37">
        <v>3818129</v>
      </c>
      <c r="K177" s="37">
        <v>984195</v>
      </c>
      <c r="L177" s="36">
        <v>31978</v>
      </c>
      <c r="M177" s="36"/>
      <c r="N177" s="37">
        <v>315404</v>
      </c>
      <c r="O177" s="37">
        <v>1438106</v>
      </c>
      <c r="P177" s="37">
        <v>0</v>
      </c>
      <c r="Q177" s="36">
        <v>187277</v>
      </c>
      <c r="R177" s="36"/>
      <c r="S177" s="37">
        <v>1278569</v>
      </c>
      <c r="T177" s="38">
        <v>-43350</v>
      </c>
      <c r="U177" s="38">
        <v>1235219</v>
      </c>
    </row>
    <row r="178" spans="1:21">
      <c r="A178" s="34">
        <v>34910</v>
      </c>
      <c r="B178" s="35" t="s">
        <v>156</v>
      </c>
      <c r="C178" s="40">
        <v>2.3143E-3</v>
      </c>
      <c r="D178" s="40">
        <v>2.2087999999999999E-3</v>
      </c>
      <c r="E178" s="36">
        <v>2713830.5099999993</v>
      </c>
      <c r="F178" s="36">
        <v>8139865</v>
      </c>
      <c r="G178" s="36">
        <v>21270808</v>
      </c>
      <c r="H178" s="36"/>
      <c r="I178" s="37">
        <v>0</v>
      </c>
      <c r="J178" s="37">
        <v>12169531</v>
      </c>
      <c r="K178" s="37">
        <v>3136927</v>
      </c>
      <c r="L178" s="36">
        <v>470343</v>
      </c>
      <c r="M178" s="36"/>
      <c r="N178" s="37">
        <v>1005288</v>
      </c>
      <c r="O178" s="37">
        <v>4583679</v>
      </c>
      <c r="P178" s="37">
        <v>0</v>
      </c>
      <c r="Q178" s="36">
        <v>0</v>
      </c>
      <c r="R178" s="36"/>
      <c r="S178" s="37">
        <v>4075186</v>
      </c>
      <c r="T178" s="38">
        <v>171108</v>
      </c>
      <c r="U178" s="38">
        <v>4246294</v>
      </c>
    </row>
    <row r="179" spans="1:21">
      <c r="A179" s="34">
        <v>35000</v>
      </c>
      <c r="B179" s="35" t="s">
        <v>157</v>
      </c>
      <c r="C179" s="40">
        <v>1.5556999999999999E-3</v>
      </c>
      <c r="D179" s="40">
        <v>1.5065E-3</v>
      </c>
      <c r="E179" s="36">
        <v>1833578.5599999996</v>
      </c>
      <c r="F179" s="36">
        <v>5551751</v>
      </c>
      <c r="G179" s="36">
        <v>14298490</v>
      </c>
      <c r="H179" s="36"/>
      <c r="I179" s="37">
        <v>0</v>
      </c>
      <c r="J179" s="37">
        <v>8180504</v>
      </c>
      <c r="K179" s="37">
        <v>2108680</v>
      </c>
      <c r="L179" s="36">
        <v>227205</v>
      </c>
      <c r="M179" s="36"/>
      <c r="N179" s="37">
        <v>675767</v>
      </c>
      <c r="O179" s="37">
        <v>3081204</v>
      </c>
      <c r="P179" s="37">
        <v>0</v>
      </c>
      <c r="Q179" s="36">
        <v>0</v>
      </c>
      <c r="R179" s="36"/>
      <c r="S179" s="37">
        <v>2739389</v>
      </c>
      <c r="T179" s="38">
        <v>81578</v>
      </c>
      <c r="U179" s="38">
        <v>2820966</v>
      </c>
    </row>
    <row r="180" spans="1:21">
      <c r="A180" s="34">
        <v>35005</v>
      </c>
      <c r="B180" s="35" t="s">
        <v>158</v>
      </c>
      <c r="C180" s="40">
        <v>7.0509999999999995E-4</v>
      </c>
      <c r="D180" s="40">
        <v>7.2009999999999999E-4</v>
      </c>
      <c r="E180" s="36">
        <v>892704.05999999994</v>
      </c>
      <c r="F180" s="36">
        <v>2653711</v>
      </c>
      <c r="G180" s="36">
        <v>6480597</v>
      </c>
      <c r="H180" s="36"/>
      <c r="I180" s="37">
        <v>0</v>
      </c>
      <c r="J180" s="37">
        <v>3707703</v>
      </c>
      <c r="K180" s="37">
        <v>955731</v>
      </c>
      <c r="L180" s="36">
        <v>113888</v>
      </c>
      <c r="M180" s="36"/>
      <c r="N180" s="37">
        <v>306282</v>
      </c>
      <c r="O180" s="37">
        <v>1396514</v>
      </c>
      <c r="P180" s="37">
        <v>0</v>
      </c>
      <c r="Q180" s="36">
        <v>55865</v>
      </c>
      <c r="R180" s="36"/>
      <c r="S180" s="37">
        <v>1241591</v>
      </c>
      <c r="T180" s="38">
        <v>42601</v>
      </c>
      <c r="U180" s="38">
        <v>1284192</v>
      </c>
    </row>
    <row r="181" spans="1:21">
      <c r="A181" s="34">
        <v>35100</v>
      </c>
      <c r="B181" s="35" t="s">
        <v>159</v>
      </c>
      <c r="C181" s="40">
        <v>1.29987E-2</v>
      </c>
      <c r="D181" s="40">
        <v>1.2978699999999999E-2</v>
      </c>
      <c r="E181" s="36">
        <v>15145032.690000001</v>
      </c>
      <c r="F181" s="36">
        <v>47829079</v>
      </c>
      <c r="G181" s="36">
        <v>119471481</v>
      </c>
      <c r="H181" s="36"/>
      <c r="I181" s="37">
        <v>0</v>
      </c>
      <c r="J181" s="37">
        <v>68352455</v>
      </c>
      <c r="K181" s="37">
        <v>17619140</v>
      </c>
      <c r="L181" s="36">
        <v>666082</v>
      </c>
      <c r="M181" s="36"/>
      <c r="N181" s="37">
        <v>5646388</v>
      </c>
      <c r="O181" s="37">
        <v>25745095</v>
      </c>
      <c r="P181" s="37">
        <v>0</v>
      </c>
      <c r="Q181" s="36">
        <v>2523009</v>
      </c>
      <c r="R181" s="36"/>
      <c r="S181" s="37">
        <v>22889047</v>
      </c>
      <c r="T181" s="38">
        <v>-878950</v>
      </c>
      <c r="U181" s="38">
        <v>22010097</v>
      </c>
    </row>
    <row r="182" spans="1:21">
      <c r="A182" s="34">
        <v>35105</v>
      </c>
      <c r="B182" s="35" t="s">
        <v>160</v>
      </c>
      <c r="C182" s="40">
        <v>1.1724999999999999E-3</v>
      </c>
      <c r="D182" s="40">
        <v>1.2034000000000001E-3</v>
      </c>
      <c r="E182" s="36">
        <v>1448372.9400000002</v>
      </c>
      <c r="F182" s="36">
        <v>4434767</v>
      </c>
      <c r="G182" s="36">
        <v>10776486</v>
      </c>
      <c r="H182" s="36"/>
      <c r="I182" s="37">
        <v>0</v>
      </c>
      <c r="J182" s="37">
        <v>6165482</v>
      </c>
      <c r="K182" s="37">
        <v>1589270</v>
      </c>
      <c r="L182" s="36">
        <v>94413</v>
      </c>
      <c r="M182" s="36"/>
      <c r="N182" s="37">
        <v>509312</v>
      </c>
      <c r="O182" s="37">
        <v>2322242</v>
      </c>
      <c r="P182" s="37">
        <v>0</v>
      </c>
      <c r="Q182" s="36">
        <v>203439</v>
      </c>
      <c r="R182" s="36"/>
      <c r="S182" s="37">
        <v>2064622.42</v>
      </c>
      <c r="T182" s="38">
        <v>-11502</v>
      </c>
      <c r="U182" s="38">
        <v>2053121</v>
      </c>
    </row>
    <row r="183" spans="1:21">
      <c r="A183" s="34">
        <v>35106</v>
      </c>
      <c r="B183" s="35" t="s">
        <v>161</v>
      </c>
      <c r="C183" s="40">
        <v>2.9930000000000001E-4</v>
      </c>
      <c r="D183" s="40">
        <v>2.6420000000000003E-4</v>
      </c>
      <c r="E183" s="36">
        <v>313261.80000000005</v>
      </c>
      <c r="F183" s="36">
        <v>973629</v>
      </c>
      <c r="G183" s="36">
        <v>2750876</v>
      </c>
      <c r="H183" s="36"/>
      <c r="I183" s="37">
        <v>0</v>
      </c>
      <c r="J183" s="37">
        <v>1573841</v>
      </c>
      <c r="K183" s="37">
        <v>405687</v>
      </c>
      <c r="L183" s="36">
        <v>223940</v>
      </c>
      <c r="M183" s="36"/>
      <c r="N183" s="37">
        <v>130010</v>
      </c>
      <c r="O183" s="37">
        <v>592791</v>
      </c>
      <c r="P183" s="37">
        <v>0</v>
      </c>
      <c r="Q183" s="36">
        <v>0</v>
      </c>
      <c r="R183" s="36"/>
      <c r="S183" s="37">
        <v>527029</v>
      </c>
      <c r="T183" s="38">
        <v>90741</v>
      </c>
      <c r="U183" s="38">
        <v>617770</v>
      </c>
    </row>
    <row r="184" spans="1:21">
      <c r="A184" s="34">
        <v>35200</v>
      </c>
      <c r="B184" s="35" t="s">
        <v>162</v>
      </c>
      <c r="C184" s="40">
        <v>5.8060000000000002E-4</v>
      </c>
      <c r="D184" s="40">
        <v>5.6170000000000005E-4</v>
      </c>
      <c r="E184" s="36">
        <v>777969.94</v>
      </c>
      <c r="F184" s="36">
        <v>2069976</v>
      </c>
      <c r="G184" s="36">
        <v>5336314</v>
      </c>
      <c r="H184" s="36"/>
      <c r="I184" s="37">
        <v>0</v>
      </c>
      <c r="J184" s="37">
        <v>3053031</v>
      </c>
      <c r="K184" s="37">
        <v>786977</v>
      </c>
      <c r="L184" s="36">
        <v>201070</v>
      </c>
      <c r="M184" s="36"/>
      <c r="N184" s="37">
        <v>252202</v>
      </c>
      <c r="O184" s="37">
        <v>1149931</v>
      </c>
      <c r="P184" s="37">
        <v>0</v>
      </c>
      <c r="Q184" s="36">
        <v>0</v>
      </c>
      <c r="R184" s="36"/>
      <c r="S184" s="37">
        <v>1022362</v>
      </c>
      <c r="T184" s="38">
        <v>77930</v>
      </c>
      <c r="U184" s="38">
        <v>1100292</v>
      </c>
    </row>
    <row r="185" spans="1:21">
      <c r="A185" s="34">
        <v>35300</v>
      </c>
      <c r="B185" s="35" t="s">
        <v>163</v>
      </c>
      <c r="C185" s="40">
        <v>3.8329000000000002E-3</v>
      </c>
      <c r="D185" s="40">
        <v>3.6911000000000001E-3</v>
      </c>
      <c r="E185" s="36">
        <v>4617867.83</v>
      </c>
      <c r="F185" s="36">
        <v>13602434</v>
      </c>
      <c r="G185" s="36">
        <v>35228310</v>
      </c>
      <c r="H185" s="36"/>
      <c r="I185" s="37">
        <v>0</v>
      </c>
      <c r="J185" s="37">
        <v>20154948</v>
      </c>
      <c r="K185" s="37">
        <v>5195320</v>
      </c>
      <c r="L185" s="36">
        <v>499060</v>
      </c>
      <c r="M185" s="36"/>
      <c r="N185" s="37">
        <v>1664939</v>
      </c>
      <c r="O185" s="37">
        <v>7591403</v>
      </c>
      <c r="P185" s="37">
        <v>0</v>
      </c>
      <c r="Q185" s="36">
        <v>246296</v>
      </c>
      <c r="R185" s="36"/>
      <c r="S185" s="37">
        <v>6749246</v>
      </c>
      <c r="T185" s="38">
        <v>25060</v>
      </c>
      <c r="U185" s="38">
        <v>6774306</v>
      </c>
    </row>
    <row r="186" spans="1:21">
      <c r="A186" s="34">
        <v>35305</v>
      </c>
      <c r="B186" s="35" t="s">
        <v>164</v>
      </c>
      <c r="C186" s="40">
        <v>1.42E-3</v>
      </c>
      <c r="D186" s="40">
        <v>1.3343999999999999E-3</v>
      </c>
      <c r="E186" s="36">
        <v>1830820.2000000002</v>
      </c>
      <c r="F186" s="36">
        <v>4917528</v>
      </c>
      <c r="G186" s="36">
        <v>13051267</v>
      </c>
      <c r="H186" s="36"/>
      <c r="I186" s="37">
        <v>0</v>
      </c>
      <c r="J186" s="37">
        <v>7466938</v>
      </c>
      <c r="K186" s="37">
        <v>1924745</v>
      </c>
      <c r="L186" s="36">
        <v>729730</v>
      </c>
      <c r="M186" s="36"/>
      <c r="N186" s="37">
        <v>616821.02</v>
      </c>
      <c r="O186" s="37">
        <v>2812438</v>
      </c>
      <c r="P186" s="37">
        <v>0</v>
      </c>
      <c r="Q186" s="36">
        <v>0</v>
      </c>
      <c r="R186" s="36"/>
      <c r="S186" s="37">
        <v>2500438</v>
      </c>
      <c r="T186" s="38">
        <v>261668</v>
      </c>
      <c r="U186" s="38">
        <v>2762106</v>
      </c>
    </row>
    <row r="187" spans="1:21">
      <c r="A187" s="34">
        <v>35400</v>
      </c>
      <c r="B187" s="35" t="s">
        <v>165</v>
      </c>
      <c r="C187" s="40">
        <v>3.0752000000000002E-3</v>
      </c>
      <c r="D187" s="40">
        <v>3.1616999999999999E-3</v>
      </c>
      <c r="E187" s="36">
        <v>3945927.1199999996</v>
      </c>
      <c r="F187" s="36">
        <v>11651491</v>
      </c>
      <c r="G187" s="36">
        <v>28264265</v>
      </c>
      <c r="H187" s="36"/>
      <c r="I187" s="37">
        <v>0</v>
      </c>
      <c r="J187" s="37">
        <v>16170653</v>
      </c>
      <c r="K187" s="37">
        <v>4168292</v>
      </c>
      <c r="L187" s="36">
        <v>28955</v>
      </c>
      <c r="M187" s="36"/>
      <c r="N187" s="37">
        <v>1335808</v>
      </c>
      <c r="O187" s="37">
        <v>6090710</v>
      </c>
      <c r="P187" s="37">
        <v>0</v>
      </c>
      <c r="Q187" s="36">
        <v>315819</v>
      </c>
      <c r="R187" s="36"/>
      <c r="S187" s="37">
        <v>5415034</v>
      </c>
      <c r="T187" s="38">
        <v>-90068</v>
      </c>
      <c r="U187" s="38">
        <v>5324966</v>
      </c>
    </row>
    <row r="188" spans="1:21">
      <c r="A188" s="34">
        <v>35401</v>
      </c>
      <c r="B188" s="35" t="s">
        <v>166</v>
      </c>
      <c r="C188" s="40">
        <v>2.7900000000000001E-5</v>
      </c>
      <c r="D188" s="40">
        <v>3.29E-5</v>
      </c>
      <c r="E188" s="36">
        <v>37047.659999999996</v>
      </c>
      <c r="F188" s="36">
        <v>121243</v>
      </c>
      <c r="G188" s="36">
        <v>256430</v>
      </c>
      <c r="H188" s="36"/>
      <c r="I188" s="37">
        <v>0</v>
      </c>
      <c r="J188" s="37">
        <v>146710</v>
      </c>
      <c r="K188" s="37">
        <v>37817</v>
      </c>
      <c r="L188" s="36">
        <v>27208</v>
      </c>
      <c r="M188" s="36"/>
      <c r="N188" s="37">
        <v>12119</v>
      </c>
      <c r="O188" s="37">
        <v>55258</v>
      </c>
      <c r="P188" s="37">
        <v>0</v>
      </c>
      <c r="Q188" s="36">
        <v>35444</v>
      </c>
      <c r="R188" s="36"/>
      <c r="S188" s="37">
        <v>49128</v>
      </c>
      <c r="T188" s="38">
        <v>-4942</v>
      </c>
      <c r="U188" s="38">
        <v>44186</v>
      </c>
    </row>
    <row r="189" spans="1:21">
      <c r="A189" s="34">
        <v>35402</v>
      </c>
      <c r="B189" s="35" t="s">
        <v>167</v>
      </c>
      <c r="C189" s="40">
        <v>0</v>
      </c>
      <c r="D189" s="40">
        <v>0</v>
      </c>
      <c r="E189" s="36">
        <v>0</v>
      </c>
      <c r="F189" s="36">
        <v>0</v>
      </c>
      <c r="G189" s="36">
        <v>0</v>
      </c>
      <c r="H189" s="36"/>
      <c r="I189" s="37">
        <v>0</v>
      </c>
      <c r="J189" s="37">
        <v>0</v>
      </c>
      <c r="K189" s="37">
        <v>0</v>
      </c>
      <c r="L189" s="36">
        <v>0</v>
      </c>
      <c r="M189" s="36"/>
      <c r="N189" s="37">
        <v>0</v>
      </c>
      <c r="O189" s="37">
        <v>0</v>
      </c>
      <c r="P189" s="37">
        <v>0</v>
      </c>
      <c r="Q189" s="36">
        <v>224602</v>
      </c>
      <c r="R189" s="36"/>
      <c r="S189" s="37">
        <v>0</v>
      </c>
      <c r="T189" s="38">
        <v>-125476</v>
      </c>
      <c r="U189" s="38">
        <v>-125476</v>
      </c>
    </row>
    <row r="190" spans="1:21">
      <c r="A190" s="34">
        <v>35405</v>
      </c>
      <c r="B190" s="35" t="s">
        <v>168</v>
      </c>
      <c r="C190" s="40">
        <v>1.0782999999999999E-3</v>
      </c>
      <c r="D190" s="40">
        <v>1.0586E-3</v>
      </c>
      <c r="E190" s="36">
        <v>1332448.4099999999</v>
      </c>
      <c r="F190" s="36">
        <v>3901151</v>
      </c>
      <c r="G190" s="36">
        <v>9910691</v>
      </c>
      <c r="H190" s="36"/>
      <c r="I190" s="37">
        <v>0</v>
      </c>
      <c r="J190" s="37">
        <v>5670140</v>
      </c>
      <c r="K190" s="37">
        <v>1461586</v>
      </c>
      <c r="L190" s="36">
        <v>60701</v>
      </c>
      <c r="M190" s="36"/>
      <c r="N190" s="37">
        <v>468393</v>
      </c>
      <c r="O190" s="37">
        <v>2135670</v>
      </c>
      <c r="P190" s="37">
        <v>0</v>
      </c>
      <c r="Q190" s="36">
        <v>84207</v>
      </c>
      <c r="R190" s="36"/>
      <c r="S190" s="37">
        <v>1898748</v>
      </c>
      <c r="T190" s="38">
        <v>-8792</v>
      </c>
      <c r="U190" s="38">
        <v>1889956</v>
      </c>
    </row>
    <row r="191" spans="1:21">
      <c r="A191" s="34">
        <v>35500</v>
      </c>
      <c r="B191" s="35" t="s">
        <v>169</v>
      </c>
      <c r="C191" s="40">
        <v>4.3315999999999997E-3</v>
      </c>
      <c r="D191" s="40">
        <v>4.3539E-3</v>
      </c>
      <c r="E191" s="36">
        <v>5186816.7299999995</v>
      </c>
      <c r="F191" s="36">
        <v>16044984</v>
      </c>
      <c r="G191" s="36">
        <v>39811879</v>
      </c>
      <c r="H191" s="36"/>
      <c r="I191" s="37">
        <v>0</v>
      </c>
      <c r="J191" s="37">
        <v>22777316</v>
      </c>
      <c r="K191" s="37">
        <v>5871285</v>
      </c>
      <c r="L191" s="36">
        <v>241768</v>
      </c>
      <c r="M191" s="36"/>
      <c r="N191" s="37">
        <v>1881565</v>
      </c>
      <c r="O191" s="37">
        <v>8579124</v>
      </c>
      <c r="P191" s="37">
        <v>0</v>
      </c>
      <c r="Q191" s="36">
        <v>554445</v>
      </c>
      <c r="R191" s="36"/>
      <c r="S191" s="37">
        <v>7627393</v>
      </c>
      <c r="T191" s="38">
        <v>-127378</v>
      </c>
      <c r="U191" s="38">
        <v>7500015</v>
      </c>
    </row>
    <row r="192" spans="1:21">
      <c r="A192" s="34">
        <v>35600</v>
      </c>
      <c r="B192" s="35" t="s">
        <v>170</v>
      </c>
      <c r="C192" s="40">
        <v>1.7164999999999999E-3</v>
      </c>
      <c r="D192" s="40">
        <v>1.6930999999999999E-3</v>
      </c>
      <c r="E192" s="36">
        <v>2130102.0100000002</v>
      </c>
      <c r="F192" s="36">
        <v>6239409</v>
      </c>
      <c r="G192" s="36">
        <v>15776408</v>
      </c>
      <c r="H192" s="36"/>
      <c r="I192" s="37">
        <v>0</v>
      </c>
      <c r="J192" s="37">
        <v>9026056</v>
      </c>
      <c r="K192" s="37">
        <v>2326637</v>
      </c>
      <c r="L192" s="36">
        <v>40234</v>
      </c>
      <c r="M192" s="36"/>
      <c r="N192" s="37">
        <v>745615</v>
      </c>
      <c r="O192" s="37">
        <v>3399683</v>
      </c>
      <c r="P192" s="37">
        <v>0</v>
      </c>
      <c r="Q192" s="36">
        <v>175152</v>
      </c>
      <c r="R192" s="36"/>
      <c r="S192" s="37">
        <v>3022537</v>
      </c>
      <c r="T192" s="38">
        <v>-76896</v>
      </c>
      <c r="U192" s="38">
        <v>2945641</v>
      </c>
    </row>
    <row r="193" spans="1:21">
      <c r="A193" s="34">
        <v>35700</v>
      </c>
      <c r="B193" s="35" t="s">
        <v>171</v>
      </c>
      <c r="C193" s="40">
        <v>9.657E-4</v>
      </c>
      <c r="D193" s="40">
        <v>1.0131000000000001E-3</v>
      </c>
      <c r="E193" s="36">
        <v>1208896.53</v>
      </c>
      <c r="F193" s="36">
        <v>3733474</v>
      </c>
      <c r="G193" s="36">
        <v>8875781</v>
      </c>
      <c r="H193" s="36"/>
      <c r="I193" s="37">
        <v>0</v>
      </c>
      <c r="J193" s="37">
        <v>5078044</v>
      </c>
      <c r="K193" s="37">
        <v>1308962</v>
      </c>
      <c r="L193" s="36">
        <v>32785</v>
      </c>
      <c r="M193" s="36"/>
      <c r="N193" s="37">
        <v>419482</v>
      </c>
      <c r="O193" s="37">
        <v>1912656</v>
      </c>
      <c r="P193" s="37">
        <v>0</v>
      </c>
      <c r="Q193" s="36">
        <v>239627</v>
      </c>
      <c r="R193" s="36"/>
      <c r="S193" s="37">
        <v>1700474</v>
      </c>
      <c r="T193" s="38">
        <v>-71998</v>
      </c>
      <c r="U193" s="38">
        <v>1628476</v>
      </c>
    </row>
    <row r="194" spans="1:21">
      <c r="A194" s="34">
        <v>35800</v>
      </c>
      <c r="B194" s="35" t="s">
        <v>172</v>
      </c>
      <c r="C194" s="40">
        <v>1.3967999999999999E-3</v>
      </c>
      <c r="D194" s="40">
        <v>1.4509E-3</v>
      </c>
      <c r="E194" s="36">
        <v>1848729.0199999998</v>
      </c>
      <c r="F194" s="36">
        <v>5346854</v>
      </c>
      <c r="G194" s="36">
        <v>12838035</v>
      </c>
      <c r="H194" s="36"/>
      <c r="I194" s="37">
        <v>0</v>
      </c>
      <c r="J194" s="37">
        <v>7344943</v>
      </c>
      <c r="K194" s="37">
        <v>1893298</v>
      </c>
      <c r="L194" s="36">
        <v>0</v>
      </c>
      <c r="M194" s="36"/>
      <c r="N194" s="37">
        <v>606743</v>
      </c>
      <c r="O194" s="37">
        <v>2766488</v>
      </c>
      <c r="P194" s="37">
        <v>0</v>
      </c>
      <c r="Q194" s="36">
        <v>215379</v>
      </c>
      <c r="R194" s="36"/>
      <c r="S194" s="37">
        <v>2459586</v>
      </c>
      <c r="T194" s="38">
        <v>-78921</v>
      </c>
      <c r="U194" s="38">
        <v>2380665</v>
      </c>
    </row>
    <row r="195" spans="1:21">
      <c r="A195" s="34">
        <v>35805</v>
      </c>
      <c r="B195" s="35" t="s">
        <v>173</v>
      </c>
      <c r="C195" s="40">
        <v>2.2379999999999999E-4</v>
      </c>
      <c r="D195" s="40">
        <v>1.796E-4</v>
      </c>
      <c r="E195" s="36">
        <v>343335.76999999996</v>
      </c>
      <c r="F195" s="36">
        <v>661862</v>
      </c>
      <c r="G195" s="36">
        <v>2056953</v>
      </c>
      <c r="H195" s="36"/>
      <c r="I195" s="37">
        <v>0</v>
      </c>
      <c r="J195" s="37">
        <v>1176831</v>
      </c>
      <c r="K195" s="37">
        <v>303351</v>
      </c>
      <c r="L195" s="36">
        <v>200284</v>
      </c>
      <c r="M195" s="36"/>
      <c r="N195" s="37">
        <v>97214</v>
      </c>
      <c r="O195" s="37">
        <v>443256</v>
      </c>
      <c r="P195" s="37">
        <v>0</v>
      </c>
      <c r="Q195" s="36">
        <v>47415</v>
      </c>
      <c r="R195" s="36"/>
      <c r="S195" s="37">
        <v>394083</v>
      </c>
      <c r="T195" s="38">
        <v>37139</v>
      </c>
      <c r="U195" s="38">
        <v>431222</v>
      </c>
    </row>
    <row r="196" spans="1:21">
      <c r="A196" s="34">
        <v>35900</v>
      </c>
      <c r="B196" s="35" t="s">
        <v>174</v>
      </c>
      <c r="C196" s="40">
        <v>2.5728999999999999E-3</v>
      </c>
      <c r="D196" s="40">
        <v>2.5831999999999999E-3</v>
      </c>
      <c r="E196" s="36">
        <v>3099844.2800000003</v>
      </c>
      <c r="F196" s="36">
        <v>9519603</v>
      </c>
      <c r="G196" s="36">
        <v>23647609</v>
      </c>
      <c r="H196" s="36"/>
      <c r="I196" s="37">
        <v>0</v>
      </c>
      <c r="J196" s="37">
        <v>13529355</v>
      </c>
      <c r="K196" s="37">
        <v>3487448</v>
      </c>
      <c r="L196" s="36">
        <v>0</v>
      </c>
      <c r="M196" s="36"/>
      <c r="N196" s="37">
        <v>1117619</v>
      </c>
      <c r="O196" s="37">
        <v>5095860</v>
      </c>
      <c r="P196" s="37">
        <v>0</v>
      </c>
      <c r="Q196" s="36">
        <v>476209</v>
      </c>
      <c r="R196" s="36"/>
      <c r="S196" s="37">
        <v>4530548</v>
      </c>
      <c r="T196" s="38">
        <v>-211700</v>
      </c>
      <c r="U196" s="38">
        <v>4318848</v>
      </c>
    </row>
    <row r="197" spans="1:21">
      <c r="A197" s="34">
        <v>35905</v>
      </c>
      <c r="B197" s="35" t="s">
        <v>175</v>
      </c>
      <c r="C197" s="40">
        <v>3.5429999999999999E-4</v>
      </c>
      <c r="D197" s="40">
        <v>3.6640000000000002E-4</v>
      </c>
      <c r="E197" s="36">
        <v>533486.52</v>
      </c>
      <c r="F197" s="36">
        <v>1350257</v>
      </c>
      <c r="G197" s="36">
        <v>3256383</v>
      </c>
      <c r="H197" s="36"/>
      <c r="I197" s="37">
        <v>0</v>
      </c>
      <c r="J197" s="37">
        <v>1863054</v>
      </c>
      <c r="K197" s="37">
        <v>480237</v>
      </c>
      <c r="L197" s="36">
        <v>38923</v>
      </c>
      <c r="M197" s="36"/>
      <c r="N197" s="37">
        <v>153901</v>
      </c>
      <c r="O197" s="37">
        <v>701723</v>
      </c>
      <c r="P197" s="37">
        <v>0</v>
      </c>
      <c r="Q197" s="36">
        <v>0</v>
      </c>
      <c r="R197" s="36"/>
      <c r="S197" s="37">
        <v>623877</v>
      </c>
      <c r="T197" s="38">
        <v>14440</v>
      </c>
      <c r="U197" s="38">
        <v>638317</v>
      </c>
    </row>
    <row r="198" spans="1:21">
      <c r="A198" s="34">
        <v>36000</v>
      </c>
      <c r="B198" s="35" t="s">
        <v>176</v>
      </c>
      <c r="C198" s="40">
        <v>5.8661999999999999E-2</v>
      </c>
      <c r="D198" s="40">
        <v>5.6787200000000003E-2</v>
      </c>
      <c r="E198" s="36">
        <v>67840944.230000004</v>
      </c>
      <c r="F198" s="36">
        <v>209272076</v>
      </c>
      <c r="G198" s="36">
        <v>539164378</v>
      </c>
      <c r="H198" s="36"/>
      <c r="I198" s="37">
        <v>0</v>
      </c>
      <c r="J198" s="37">
        <v>308468671</v>
      </c>
      <c r="K198" s="37">
        <v>79513643</v>
      </c>
      <c r="L198" s="36">
        <v>1286089</v>
      </c>
      <c r="M198" s="36"/>
      <c r="N198" s="37">
        <v>25481658</v>
      </c>
      <c r="O198" s="37">
        <v>116185371</v>
      </c>
      <c r="P198" s="37">
        <v>0</v>
      </c>
      <c r="Q198" s="36">
        <v>5513637</v>
      </c>
      <c r="R198" s="36"/>
      <c r="S198" s="37">
        <v>103296273</v>
      </c>
      <c r="T198" s="38">
        <v>-2030294</v>
      </c>
      <c r="U198" s="38">
        <v>101265980</v>
      </c>
    </row>
    <row r="199" spans="1:21">
      <c r="A199" s="34">
        <v>36001</v>
      </c>
      <c r="B199" s="35" t="s">
        <v>177</v>
      </c>
      <c r="C199" s="40">
        <v>3.2799999999999998E-5</v>
      </c>
      <c r="D199" s="40">
        <v>3.4600000000000001E-5</v>
      </c>
      <c r="E199" s="36">
        <v>33855.699999999997</v>
      </c>
      <c r="F199" s="36">
        <v>127508</v>
      </c>
      <c r="G199" s="36">
        <v>301466</v>
      </c>
      <c r="H199" s="36"/>
      <c r="I199" s="37">
        <v>0</v>
      </c>
      <c r="J199" s="37">
        <v>172476</v>
      </c>
      <c r="K199" s="37">
        <v>44459</v>
      </c>
      <c r="L199" s="36">
        <v>0</v>
      </c>
      <c r="M199" s="36"/>
      <c r="N199" s="37">
        <v>14248</v>
      </c>
      <c r="O199" s="37">
        <v>64963</v>
      </c>
      <c r="P199" s="37">
        <v>0</v>
      </c>
      <c r="Q199" s="36">
        <v>89847</v>
      </c>
      <c r="R199" s="36"/>
      <c r="S199" s="37">
        <v>57757</v>
      </c>
      <c r="T199" s="38">
        <v>-36872</v>
      </c>
      <c r="U199" s="38">
        <v>20885</v>
      </c>
    </row>
    <row r="200" spans="1:21">
      <c r="A200" s="34">
        <v>36002</v>
      </c>
      <c r="B200" s="35" t="s">
        <v>178</v>
      </c>
      <c r="C200" s="40">
        <v>1.4239999999999999E-4</v>
      </c>
      <c r="D200" s="40">
        <v>2.019E-4</v>
      </c>
      <c r="E200" s="36"/>
      <c r="F200" s="36">
        <v>744041</v>
      </c>
      <c r="G200" s="36">
        <v>1308803</v>
      </c>
      <c r="H200" s="36"/>
      <c r="I200" s="37">
        <v>0</v>
      </c>
      <c r="J200" s="37">
        <v>748797</v>
      </c>
      <c r="K200" s="37">
        <v>193017</v>
      </c>
      <c r="L200" s="36">
        <v>61294</v>
      </c>
      <c r="M200" s="36"/>
      <c r="N200" s="37">
        <v>61856</v>
      </c>
      <c r="O200" s="37">
        <v>282036</v>
      </c>
      <c r="P200" s="37">
        <v>0</v>
      </c>
      <c r="Q200" s="36">
        <v>381636</v>
      </c>
      <c r="R200" s="36"/>
      <c r="S200" s="37">
        <v>250748</v>
      </c>
      <c r="T200" s="38">
        <v>-78253</v>
      </c>
      <c r="U200" s="38">
        <v>172495</v>
      </c>
    </row>
    <row r="201" spans="1:21">
      <c r="A201" s="34">
        <v>36003</v>
      </c>
      <c r="B201" s="35" t="s">
        <v>179</v>
      </c>
      <c r="C201" s="40">
        <v>4.481E-4</v>
      </c>
      <c r="D201" s="40">
        <v>4.4470000000000002E-4</v>
      </c>
      <c r="E201" s="36">
        <v>456416.97</v>
      </c>
      <c r="F201" s="36">
        <v>1638808</v>
      </c>
      <c r="G201" s="36">
        <v>4118502</v>
      </c>
      <c r="H201" s="36"/>
      <c r="I201" s="37">
        <v>0</v>
      </c>
      <c r="J201" s="37">
        <v>2356292</v>
      </c>
      <c r="K201" s="37">
        <v>607379</v>
      </c>
      <c r="L201" s="36">
        <v>7097</v>
      </c>
      <c r="M201" s="36"/>
      <c r="N201" s="37">
        <v>194646</v>
      </c>
      <c r="O201" s="37">
        <v>887502</v>
      </c>
      <c r="P201" s="37">
        <v>0</v>
      </c>
      <c r="Q201" s="36">
        <v>113433</v>
      </c>
      <c r="R201" s="36"/>
      <c r="S201" s="37">
        <v>789047</v>
      </c>
      <c r="T201" s="38">
        <v>-32111</v>
      </c>
      <c r="U201" s="38">
        <v>756935</v>
      </c>
    </row>
    <row r="202" spans="1:21">
      <c r="A202" s="34">
        <v>36004</v>
      </c>
      <c r="B202" s="35" t="s">
        <v>289</v>
      </c>
      <c r="C202" s="40">
        <v>2.1230000000000001E-4</v>
      </c>
      <c r="D202" s="40">
        <v>1.662E-4</v>
      </c>
      <c r="E202" s="36">
        <v>213964.6</v>
      </c>
      <c r="F202" s="36">
        <v>612480</v>
      </c>
      <c r="G202" s="36">
        <v>1951256</v>
      </c>
      <c r="H202" s="36"/>
      <c r="I202" s="37">
        <v>0</v>
      </c>
      <c r="J202" s="37">
        <v>1116360</v>
      </c>
      <c r="K202" s="37">
        <v>287763</v>
      </c>
      <c r="L202" s="36">
        <v>540573</v>
      </c>
      <c r="M202" s="36"/>
      <c r="N202" s="37">
        <v>92219</v>
      </c>
      <c r="O202" s="37">
        <v>420479</v>
      </c>
      <c r="P202" s="37">
        <v>0</v>
      </c>
      <c r="Q202" s="36">
        <v>0</v>
      </c>
      <c r="R202" s="36"/>
      <c r="S202" s="37">
        <v>373833</v>
      </c>
      <c r="T202" s="38">
        <v>230231</v>
      </c>
      <c r="U202" s="38">
        <v>604065</v>
      </c>
    </row>
    <row r="203" spans="1:21">
      <c r="A203" s="34">
        <v>36005</v>
      </c>
      <c r="B203" s="35" t="s">
        <v>180</v>
      </c>
      <c r="C203" s="40">
        <v>5.0835000000000003E-3</v>
      </c>
      <c r="D203" s="40">
        <v>4.8573000000000002E-3</v>
      </c>
      <c r="E203" s="36">
        <v>6530099.3099999987</v>
      </c>
      <c r="F203" s="36">
        <v>17900112</v>
      </c>
      <c r="G203" s="36">
        <v>46722616</v>
      </c>
      <c r="H203" s="36"/>
      <c r="I203" s="37">
        <v>0</v>
      </c>
      <c r="J203" s="37">
        <v>26731112</v>
      </c>
      <c r="K203" s="37">
        <v>6890450</v>
      </c>
      <c r="L203" s="36">
        <v>2208480</v>
      </c>
      <c r="M203" s="36"/>
      <c r="N203" s="37">
        <v>2208176</v>
      </c>
      <c r="O203" s="37">
        <v>10068329</v>
      </c>
      <c r="P203" s="37">
        <v>0</v>
      </c>
      <c r="Q203" s="36">
        <v>0</v>
      </c>
      <c r="R203" s="36"/>
      <c r="S203" s="37">
        <v>8951393</v>
      </c>
      <c r="T203" s="38">
        <v>866971</v>
      </c>
      <c r="U203" s="38">
        <v>9818364</v>
      </c>
    </row>
    <row r="204" spans="1:21">
      <c r="A204" s="34">
        <v>36006</v>
      </c>
      <c r="B204" s="35" t="s">
        <v>181</v>
      </c>
      <c r="C204" s="40">
        <v>5.3390000000000002E-4</v>
      </c>
      <c r="D204" s="40">
        <v>5.419E-4</v>
      </c>
      <c r="E204" s="36">
        <v>574383.54</v>
      </c>
      <c r="F204" s="36">
        <v>1997009</v>
      </c>
      <c r="G204" s="36">
        <v>4907093</v>
      </c>
      <c r="H204" s="36"/>
      <c r="I204" s="37">
        <v>0</v>
      </c>
      <c r="J204" s="37">
        <v>2807463</v>
      </c>
      <c r="K204" s="37">
        <v>723677</v>
      </c>
      <c r="L204" s="36">
        <v>29904</v>
      </c>
      <c r="M204" s="36"/>
      <c r="N204" s="37">
        <v>231916</v>
      </c>
      <c r="O204" s="37">
        <v>1057437</v>
      </c>
      <c r="P204" s="37">
        <v>0</v>
      </c>
      <c r="Q204" s="36">
        <v>162253</v>
      </c>
      <c r="R204" s="36"/>
      <c r="S204" s="37">
        <v>940130</v>
      </c>
      <c r="T204" s="38">
        <v>-34882</v>
      </c>
      <c r="U204" s="38">
        <v>905248</v>
      </c>
    </row>
    <row r="205" spans="1:21">
      <c r="A205" s="34">
        <v>36007</v>
      </c>
      <c r="B205" s="35" t="s">
        <v>182</v>
      </c>
      <c r="C205" s="40">
        <v>1.7589999999999999E-4</v>
      </c>
      <c r="D205" s="40">
        <v>1.8760000000000001E-4</v>
      </c>
      <c r="E205" s="36">
        <v>203084.61</v>
      </c>
      <c r="F205" s="36">
        <v>691343</v>
      </c>
      <c r="G205" s="36">
        <v>1616703</v>
      </c>
      <c r="H205" s="36"/>
      <c r="I205" s="37">
        <v>0</v>
      </c>
      <c r="J205" s="37">
        <v>924954</v>
      </c>
      <c r="K205" s="37">
        <v>238424</v>
      </c>
      <c r="L205" s="36">
        <v>19155</v>
      </c>
      <c r="M205" s="36"/>
      <c r="N205" s="37">
        <v>76408</v>
      </c>
      <c r="O205" s="37">
        <v>348386</v>
      </c>
      <c r="P205" s="37">
        <v>0</v>
      </c>
      <c r="Q205" s="36">
        <v>62572</v>
      </c>
      <c r="R205" s="36"/>
      <c r="S205" s="37">
        <v>309737</v>
      </c>
      <c r="T205" s="38">
        <v>-7762</v>
      </c>
      <c r="U205" s="38">
        <v>301975</v>
      </c>
    </row>
    <row r="206" spans="1:21">
      <c r="A206" s="34">
        <v>36008</v>
      </c>
      <c r="B206" s="35" t="s">
        <v>183</v>
      </c>
      <c r="C206" s="40">
        <v>5.4390000000000005E-4</v>
      </c>
      <c r="D206" s="40">
        <v>5.4699999999999996E-4</v>
      </c>
      <c r="E206" s="36">
        <v>549609.32999999996</v>
      </c>
      <c r="F206" s="36">
        <v>2015803</v>
      </c>
      <c r="G206" s="36">
        <v>4999003</v>
      </c>
      <c r="H206" s="36"/>
      <c r="I206" s="37">
        <v>0</v>
      </c>
      <c r="J206" s="37">
        <v>2860048</v>
      </c>
      <c r="K206" s="37">
        <v>737231</v>
      </c>
      <c r="L206" s="36">
        <v>30712</v>
      </c>
      <c r="M206" s="36"/>
      <c r="N206" s="37">
        <v>236260</v>
      </c>
      <c r="O206" s="37">
        <v>1077243</v>
      </c>
      <c r="P206" s="37">
        <v>0</v>
      </c>
      <c r="Q206" s="36">
        <v>121488</v>
      </c>
      <c r="R206" s="36"/>
      <c r="S206" s="37">
        <v>957738</v>
      </c>
      <c r="T206" s="38">
        <v>-17949</v>
      </c>
      <c r="U206" s="38">
        <v>939790</v>
      </c>
    </row>
    <row r="207" spans="1:21">
      <c r="A207" s="34">
        <v>36009</v>
      </c>
      <c r="B207" s="35" t="s">
        <v>184</v>
      </c>
      <c r="C207" s="40">
        <v>1.7899999999999999E-4</v>
      </c>
      <c r="D207" s="40">
        <v>1.551E-4</v>
      </c>
      <c r="E207" s="36">
        <v>178529.76</v>
      </c>
      <c r="F207" s="36">
        <v>571574</v>
      </c>
      <c r="G207" s="36">
        <v>1645195</v>
      </c>
      <c r="H207" s="36"/>
      <c r="I207" s="37">
        <v>0</v>
      </c>
      <c r="J207" s="37">
        <v>941255</v>
      </c>
      <c r="K207" s="37">
        <v>242626</v>
      </c>
      <c r="L207" s="36">
        <v>220522</v>
      </c>
      <c r="M207" s="36"/>
      <c r="N207" s="37">
        <v>77754</v>
      </c>
      <c r="O207" s="37">
        <v>354525.61</v>
      </c>
      <c r="P207" s="37">
        <v>0</v>
      </c>
      <c r="Q207" s="36">
        <v>0</v>
      </c>
      <c r="R207" s="36"/>
      <c r="S207" s="37">
        <v>315196</v>
      </c>
      <c r="T207" s="38">
        <v>86689</v>
      </c>
      <c r="U207" s="38">
        <v>401885</v>
      </c>
    </row>
    <row r="208" spans="1:21">
      <c r="A208" s="34">
        <v>36100</v>
      </c>
      <c r="B208" s="35" t="s">
        <v>185</v>
      </c>
      <c r="C208" s="40">
        <v>7.7249999999999997E-4</v>
      </c>
      <c r="D208" s="40">
        <v>7.8470000000000005E-4</v>
      </c>
      <c r="E208" s="36">
        <v>1025991.67</v>
      </c>
      <c r="F208" s="36">
        <v>2891775</v>
      </c>
      <c r="G208" s="36">
        <v>7100073</v>
      </c>
      <c r="H208" s="36"/>
      <c r="I208" s="37">
        <v>0</v>
      </c>
      <c r="J208" s="37">
        <v>4062119</v>
      </c>
      <c r="K208" s="37">
        <v>1047088</v>
      </c>
      <c r="L208" s="36">
        <v>8863</v>
      </c>
      <c r="M208" s="36"/>
      <c r="N208" s="37">
        <v>335559</v>
      </c>
      <c r="O208" s="37">
        <v>1530006</v>
      </c>
      <c r="P208" s="37">
        <v>0</v>
      </c>
      <c r="Q208" s="36">
        <v>84839</v>
      </c>
      <c r="R208" s="36"/>
      <c r="S208" s="37">
        <v>1360274</v>
      </c>
      <c r="T208" s="38">
        <v>-41521</v>
      </c>
      <c r="U208" s="38">
        <v>1318753</v>
      </c>
    </row>
    <row r="209" spans="1:21">
      <c r="A209" s="34">
        <v>36102</v>
      </c>
      <c r="B209" s="35" t="s">
        <v>186</v>
      </c>
      <c r="C209" s="40">
        <v>1.615E-4</v>
      </c>
      <c r="D209" s="40">
        <v>1.21E-4</v>
      </c>
      <c r="E209" s="36">
        <v>166733.16</v>
      </c>
      <c r="F209" s="36">
        <v>445909</v>
      </c>
      <c r="G209" s="36">
        <v>1484352</v>
      </c>
      <c r="H209" s="36"/>
      <c r="I209" s="37">
        <v>0</v>
      </c>
      <c r="J209" s="37">
        <v>849233</v>
      </c>
      <c r="K209" s="37">
        <v>218906</v>
      </c>
      <c r="L209" s="36">
        <v>111668</v>
      </c>
      <c r="M209" s="36"/>
      <c r="N209" s="37">
        <v>70153</v>
      </c>
      <c r="O209" s="37">
        <v>319865</v>
      </c>
      <c r="P209" s="37">
        <v>0</v>
      </c>
      <c r="Q209" s="36">
        <v>164069</v>
      </c>
      <c r="R209" s="36"/>
      <c r="S209" s="37">
        <v>284381</v>
      </c>
      <c r="T209" s="38">
        <v>-33704</v>
      </c>
      <c r="U209" s="38">
        <v>250677</v>
      </c>
    </row>
    <row r="210" spans="1:21">
      <c r="A210" s="34">
        <v>36105</v>
      </c>
      <c r="B210" s="35" t="s">
        <v>187</v>
      </c>
      <c r="C210" s="40">
        <v>4.1159999999999998E-4</v>
      </c>
      <c r="D210" s="40">
        <v>4.0910000000000002E-4</v>
      </c>
      <c r="E210" s="36">
        <v>573321.93999999994</v>
      </c>
      <c r="F210" s="36">
        <v>1507615</v>
      </c>
      <c r="G210" s="36">
        <v>3783029</v>
      </c>
      <c r="H210" s="36"/>
      <c r="I210" s="37">
        <v>0</v>
      </c>
      <c r="J210" s="37">
        <v>2164360</v>
      </c>
      <c r="K210" s="37">
        <v>557905</v>
      </c>
      <c r="L210" s="36">
        <v>47372</v>
      </c>
      <c r="M210" s="36"/>
      <c r="N210" s="37">
        <v>178791</v>
      </c>
      <c r="O210" s="37">
        <v>815211</v>
      </c>
      <c r="P210" s="37">
        <v>0</v>
      </c>
      <c r="Q210" s="36">
        <v>27700</v>
      </c>
      <c r="R210" s="36"/>
      <c r="S210" s="37">
        <v>724775</v>
      </c>
      <c r="T210" s="38">
        <v>-1530</v>
      </c>
      <c r="U210" s="38">
        <v>723245</v>
      </c>
    </row>
    <row r="211" spans="1:21">
      <c r="A211" s="34">
        <v>36200</v>
      </c>
      <c r="B211" s="35" t="s">
        <v>188</v>
      </c>
      <c r="C211" s="40">
        <v>1.632E-3</v>
      </c>
      <c r="D211" s="40">
        <v>1.5869E-3</v>
      </c>
      <c r="E211" s="36">
        <v>2089501.46</v>
      </c>
      <c r="F211" s="36">
        <v>5848041</v>
      </c>
      <c r="G211" s="36">
        <v>14999766</v>
      </c>
      <c r="H211" s="36"/>
      <c r="I211" s="37">
        <v>0</v>
      </c>
      <c r="J211" s="37">
        <v>8581720</v>
      </c>
      <c r="K211" s="37">
        <v>2212101</v>
      </c>
      <c r="L211" s="36">
        <v>200554</v>
      </c>
      <c r="M211" s="36"/>
      <c r="N211" s="37">
        <v>708910</v>
      </c>
      <c r="O211" s="37">
        <v>3232322.88</v>
      </c>
      <c r="P211" s="37">
        <v>0</v>
      </c>
      <c r="Q211" s="36">
        <v>31572</v>
      </c>
      <c r="R211" s="36"/>
      <c r="S211" s="37">
        <v>2873743</v>
      </c>
      <c r="T211" s="38">
        <v>42954</v>
      </c>
      <c r="U211" s="38">
        <v>2916697</v>
      </c>
    </row>
    <row r="212" spans="1:21">
      <c r="A212" s="34">
        <v>36205</v>
      </c>
      <c r="B212" s="35" t="s">
        <v>189</v>
      </c>
      <c r="C212" s="40">
        <v>2.812E-4</v>
      </c>
      <c r="D212" s="40">
        <v>2.611E-4</v>
      </c>
      <c r="E212" s="36">
        <v>364700.55000000005</v>
      </c>
      <c r="F212" s="36">
        <v>962205</v>
      </c>
      <c r="G212" s="36">
        <v>2584518</v>
      </c>
      <c r="H212" s="36"/>
      <c r="I212" s="37">
        <v>0</v>
      </c>
      <c r="J212" s="37">
        <v>1478664</v>
      </c>
      <c r="K212" s="37">
        <v>381154</v>
      </c>
      <c r="L212" s="36">
        <v>125578</v>
      </c>
      <c r="M212" s="36"/>
      <c r="N212" s="37">
        <v>122148</v>
      </c>
      <c r="O212" s="37">
        <v>556942</v>
      </c>
      <c r="P212" s="37">
        <v>0</v>
      </c>
      <c r="Q212" s="36">
        <v>0</v>
      </c>
      <c r="R212" s="36"/>
      <c r="S212" s="37">
        <v>495157</v>
      </c>
      <c r="T212" s="38">
        <v>44246</v>
      </c>
      <c r="U212" s="38">
        <v>539403</v>
      </c>
    </row>
    <row r="213" spans="1:21">
      <c r="A213" s="34">
        <v>36300</v>
      </c>
      <c r="B213" s="35" t="s">
        <v>190</v>
      </c>
      <c r="C213" s="40">
        <v>5.0688E-3</v>
      </c>
      <c r="D213" s="40">
        <v>4.8706000000000001E-3</v>
      </c>
      <c r="E213" s="36">
        <v>6246829.9500000011</v>
      </c>
      <c r="F213" s="36">
        <v>17949125</v>
      </c>
      <c r="G213" s="36">
        <v>46587508</v>
      </c>
      <c r="H213" s="36"/>
      <c r="I213" s="37">
        <v>0</v>
      </c>
      <c r="J213" s="37">
        <v>26653813</v>
      </c>
      <c r="K213" s="37">
        <v>6870525</v>
      </c>
      <c r="L213" s="36">
        <v>600254</v>
      </c>
      <c r="M213" s="36"/>
      <c r="N213" s="37">
        <v>2201790</v>
      </c>
      <c r="O213" s="37">
        <v>10039215</v>
      </c>
      <c r="P213" s="37">
        <v>0</v>
      </c>
      <c r="Q213" s="36">
        <v>112531</v>
      </c>
      <c r="R213" s="36"/>
      <c r="S213" s="37">
        <v>8925508</v>
      </c>
      <c r="T213" s="38">
        <v>115233</v>
      </c>
      <c r="U213" s="38">
        <v>9040741</v>
      </c>
    </row>
    <row r="214" spans="1:21">
      <c r="A214" s="34">
        <v>36301</v>
      </c>
      <c r="B214" s="35" t="s">
        <v>191</v>
      </c>
      <c r="C214" s="40">
        <v>6.3499999999999999E-5</v>
      </c>
      <c r="D214" s="40">
        <v>5.0699999999999999E-5</v>
      </c>
      <c r="E214" s="36">
        <v>66605.39</v>
      </c>
      <c r="F214" s="36">
        <v>186840</v>
      </c>
      <c r="G214" s="36">
        <v>583631</v>
      </c>
      <c r="H214" s="36"/>
      <c r="I214" s="37">
        <v>0</v>
      </c>
      <c r="J214" s="37">
        <v>333909</v>
      </c>
      <c r="K214" s="37">
        <v>86071</v>
      </c>
      <c r="L214" s="36">
        <v>39647</v>
      </c>
      <c r="M214" s="36"/>
      <c r="N214" s="37">
        <v>27583</v>
      </c>
      <c r="O214" s="37">
        <v>125767</v>
      </c>
      <c r="P214" s="37">
        <v>0</v>
      </c>
      <c r="Q214" s="36">
        <v>0</v>
      </c>
      <c r="R214" s="36"/>
      <c r="S214" s="37">
        <v>111815</v>
      </c>
      <c r="T214" s="38">
        <v>12852</v>
      </c>
      <c r="U214" s="38">
        <v>124668</v>
      </c>
    </row>
    <row r="215" spans="1:21">
      <c r="A215" s="34">
        <v>36302</v>
      </c>
      <c r="B215" s="35" t="s">
        <v>192</v>
      </c>
      <c r="C215" s="40">
        <v>1.2420000000000001E-4</v>
      </c>
      <c r="D215" s="40">
        <v>1.2669999999999999E-4</v>
      </c>
      <c r="E215" s="36">
        <v>132633.07999999999</v>
      </c>
      <c r="F215" s="36">
        <v>466915</v>
      </c>
      <c r="G215" s="36">
        <v>1141526</v>
      </c>
      <c r="H215" s="36"/>
      <c r="I215" s="37">
        <v>0</v>
      </c>
      <c r="J215" s="37">
        <v>653094</v>
      </c>
      <c r="K215" s="37">
        <v>168347</v>
      </c>
      <c r="L215" s="36">
        <v>67426</v>
      </c>
      <c r="M215" s="36"/>
      <c r="N215" s="37">
        <v>53950</v>
      </c>
      <c r="O215" s="37">
        <v>245989</v>
      </c>
      <c r="P215" s="37">
        <v>0</v>
      </c>
      <c r="Q215" s="36">
        <v>28473</v>
      </c>
      <c r="R215" s="36"/>
      <c r="S215" s="37">
        <v>218700</v>
      </c>
      <c r="T215" s="38">
        <v>20897</v>
      </c>
      <c r="U215" s="38">
        <v>239598</v>
      </c>
    </row>
    <row r="216" spans="1:21" s="197" customFormat="1">
      <c r="A216" s="186">
        <v>36303</v>
      </c>
      <c r="B216" s="187" t="s">
        <v>394</v>
      </c>
      <c r="C216" s="188">
        <v>0</v>
      </c>
      <c r="D216" s="188">
        <v>0</v>
      </c>
      <c r="E216" s="184"/>
      <c r="F216" s="184"/>
      <c r="G216" s="184"/>
      <c r="H216" s="184"/>
      <c r="I216" s="189"/>
      <c r="J216" s="189"/>
      <c r="K216" s="189"/>
      <c r="L216" s="184"/>
      <c r="M216" s="184"/>
      <c r="N216" s="189"/>
      <c r="O216" s="189"/>
      <c r="P216" s="189"/>
      <c r="Q216" s="184"/>
      <c r="R216" s="184"/>
      <c r="S216" s="189"/>
      <c r="T216" s="190"/>
      <c r="U216" s="190"/>
    </row>
    <row r="217" spans="1:21">
      <c r="A217" s="34">
        <v>36305</v>
      </c>
      <c r="B217" s="35" t="s">
        <v>193</v>
      </c>
      <c r="C217" s="40">
        <v>9.9630000000000009E-4</v>
      </c>
      <c r="D217" s="40">
        <v>9.7300000000000002E-4</v>
      </c>
      <c r="E217" s="36">
        <v>1392474.15</v>
      </c>
      <c r="F217" s="36">
        <v>3585698</v>
      </c>
      <c r="G217" s="36">
        <v>9157026</v>
      </c>
      <c r="H217" s="36"/>
      <c r="I217" s="37">
        <v>0</v>
      </c>
      <c r="J217" s="37">
        <v>5238951</v>
      </c>
      <c r="K217" s="37">
        <v>1350439</v>
      </c>
      <c r="L217" s="36">
        <v>276407</v>
      </c>
      <c r="M217" s="36"/>
      <c r="N217" s="37">
        <v>432774</v>
      </c>
      <c r="O217" s="37">
        <v>1973262</v>
      </c>
      <c r="P217" s="37">
        <v>0</v>
      </c>
      <c r="Q217" s="36">
        <v>58199</v>
      </c>
      <c r="R217" s="36"/>
      <c r="S217" s="37">
        <v>1754357</v>
      </c>
      <c r="T217" s="38">
        <v>56125</v>
      </c>
      <c r="U217" s="38">
        <v>1810481</v>
      </c>
    </row>
    <row r="218" spans="1:21">
      <c r="A218" s="34">
        <v>36400</v>
      </c>
      <c r="B218" s="35" t="s">
        <v>194</v>
      </c>
      <c r="C218" s="40">
        <v>5.4936000000000004E-3</v>
      </c>
      <c r="D218" s="40">
        <v>5.4408E-3</v>
      </c>
      <c r="E218" s="36">
        <v>7057843.2599999998</v>
      </c>
      <c r="F218" s="36">
        <v>20050425</v>
      </c>
      <c r="G218" s="36">
        <v>50491859</v>
      </c>
      <c r="H218" s="36"/>
      <c r="I218" s="37">
        <v>0</v>
      </c>
      <c r="J218" s="37">
        <v>28887585</v>
      </c>
      <c r="K218" s="37">
        <v>7446322</v>
      </c>
      <c r="L218" s="36">
        <v>238394</v>
      </c>
      <c r="M218" s="36"/>
      <c r="N218" s="37">
        <v>2386315</v>
      </c>
      <c r="O218" s="37">
        <v>10880569</v>
      </c>
      <c r="P218" s="37">
        <v>0</v>
      </c>
      <c r="Q218" s="36">
        <v>1316974</v>
      </c>
      <c r="R218" s="36"/>
      <c r="S218" s="37">
        <v>9673526</v>
      </c>
      <c r="T218" s="38">
        <v>-633239</v>
      </c>
      <c r="U218" s="38">
        <v>9040287</v>
      </c>
    </row>
    <row r="219" spans="1:21">
      <c r="A219" s="34">
        <v>36405</v>
      </c>
      <c r="B219" s="35" t="s">
        <v>195</v>
      </c>
      <c r="C219" s="40">
        <v>9.4269999999999998E-4</v>
      </c>
      <c r="D219" s="40">
        <v>9.0160000000000001E-4</v>
      </c>
      <c r="E219" s="36">
        <v>1192167.48</v>
      </c>
      <c r="F219" s="36">
        <v>3322575</v>
      </c>
      <c r="G219" s="36">
        <v>8664387</v>
      </c>
      <c r="H219" s="36"/>
      <c r="I219" s="37">
        <v>0</v>
      </c>
      <c r="J219" s="37">
        <v>4957100</v>
      </c>
      <c r="K219" s="37">
        <v>1277786</v>
      </c>
      <c r="L219" s="36">
        <v>323451</v>
      </c>
      <c r="M219" s="36"/>
      <c r="N219" s="37">
        <v>409491</v>
      </c>
      <c r="O219" s="37">
        <v>1867102</v>
      </c>
      <c r="P219" s="37">
        <v>0</v>
      </c>
      <c r="Q219" s="36">
        <v>0</v>
      </c>
      <c r="R219" s="36"/>
      <c r="S219" s="37">
        <v>1659974</v>
      </c>
      <c r="T219" s="38">
        <v>137975</v>
      </c>
      <c r="U219" s="38">
        <v>1797949</v>
      </c>
    </row>
    <row r="220" spans="1:21">
      <c r="A220" s="34">
        <v>36500</v>
      </c>
      <c r="B220" s="35" t="s">
        <v>196</v>
      </c>
      <c r="C220" s="40">
        <v>1.07055E-2</v>
      </c>
      <c r="D220" s="40">
        <v>1.0474600000000001E-2</v>
      </c>
      <c r="E220" s="36">
        <v>12914489.469999999</v>
      </c>
      <c r="F220" s="36">
        <v>38600975</v>
      </c>
      <c r="G220" s="36">
        <v>98394604</v>
      </c>
      <c r="H220" s="36"/>
      <c r="I220" s="37">
        <v>0</v>
      </c>
      <c r="J220" s="37">
        <v>56293876</v>
      </c>
      <c r="K220" s="37">
        <v>14510813</v>
      </c>
      <c r="L220" s="36">
        <v>1359270</v>
      </c>
      <c r="M220" s="36"/>
      <c r="N220" s="37">
        <v>4650266</v>
      </c>
      <c r="O220" s="37">
        <v>21203206</v>
      </c>
      <c r="P220" s="37">
        <v>0</v>
      </c>
      <c r="Q220" s="36">
        <v>0</v>
      </c>
      <c r="R220" s="36"/>
      <c r="S220" s="37">
        <v>18851015</v>
      </c>
      <c r="T220" s="38">
        <v>594246</v>
      </c>
      <c r="U220" s="38">
        <v>19445261</v>
      </c>
    </row>
    <row r="221" spans="1:21">
      <c r="A221" s="34">
        <v>36501</v>
      </c>
      <c r="B221" s="35" t="s">
        <v>197</v>
      </c>
      <c r="C221" s="40">
        <v>1.205E-4</v>
      </c>
      <c r="D221" s="40">
        <v>1.187E-4</v>
      </c>
      <c r="E221" s="36">
        <v>138943.91999999998</v>
      </c>
      <c r="F221" s="36">
        <v>437433</v>
      </c>
      <c r="G221" s="36">
        <v>1107519</v>
      </c>
      <c r="H221" s="36"/>
      <c r="I221" s="37">
        <v>0</v>
      </c>
      <c r="J221" s="37">
        <v>633638</v>
      </c>
      <c r="K221" s="37">
        <v>163332</v>
      </c>
      <c r="L221" s="36">
        <v>23571</v>
      </c>
      <c r="M221" s="36"/>
      <c r="N221" s="37">
        <v>52343</v>
      </c>
      <c r="O221" s="37">
        <v>238661</v>
      </c>
      <c r="P221" s="37">
        <v>0</v>
      </c>
      <c r="Q221" s="36">
        <v>4857</v>
      </c>
      <c r="R221" s="36"/>
      <c r="S221" s="37">
        <v>212185</v>
      </c>
      <c r="T221" s="38">
        <v>8078</v>
      </c>
      <c r="U221" s="38">
        <v>220263</v>
      </c>
    </row>
    <row r="222" spans="1:21">
      <c r="A222" s="34">
        <v>36502</v>
      </c>
      <c r="B222" s="35" t="s">
        <v>198</v>
      </c>
      <c r="C222" s="40">
        <v>5.1600000000000001E-5</v>
      </c>
      <c r="D222" s="40">
        <v>4.3699999999999998E-5</v>
      </c>
      <c r="E222" s="36">
        <v>51912.999999999985</v>
      </c>
      <c r="F222" s="36">
        <v>161043</v>
      </c>
      <c r="G222" s="36">
        <v>474257</v>
      </c>
      <c r="H222" s="36"/>
      <c r="I222" s="37">
        <v>0</v>
      </c>
      <c r="J222" s="37">
        <v>271334</v>
      </c>
      <c r="K222" s="37">
        <v>69941</v>
      </c>
      <c r="L222" s="36">
        <v>28723</v>
      </c>
      <c r="M222" s="36"/>
      <c r="N222" s="37">
        <v>22414</v>
      </c>
      <c r="O222" s="37">
        <v>102198</v>
      </c>
      <c r="P222" s="37">
        <v>0</v>
      </c>
      <c r="Q222" s="36">
        <v>8746</v>
      </c>
      <c r="R222" s="36"/>
      <c r="S222" s="37">
        <v>90861</v>
      </c>
      <c r="T222" s="38">
        <v>8075</v>
      </c>
      <c r="U222" s="38">
        <v>98936</v>
      </c>
    </row>
    <row r="223" spans="1:21">
      <c r="A223" s="34">
        <v>36505</v>
      </c>
      <c r="B223" s="35" t="s">
        <v>199</v>
      </c>
      <c r="C223" s="40">
        <v>2.1451999999999999E-3</v>
      </c>
      <c r="D223" s="40">
        <v>2.0844000000000001E-3</v>
      </c>
      <c r="E223" s="36">
        <v>2838462.55</v>
      </c>
      <c r="F223" s="36">
        <v>7681427</v>
      </c>
      <c r="G223" s="36">
        <v>19716604</v>
      </c>
      <c r="H223" s="36"/>
      <c r="I223" s="37">
        <v>0</v>
      </c>
      <c r="J223" s="37">
        <v>11280335</v>
      </c>
      <c r="K223" s="37">
        <v>2907720</v>
      </c>
      <c r="L223" s="36">
        <v>530581</v>
      </c>
      <c r="M223" s="36"/>
      <c r="N223" s="37">
        <v>931834</v>
      </c>
      <c r="O223" s="37">
        <v>4248762</v>
      </c>
      <c r="P223" s="37">
        <v>0</v>
      </c>
      <c r="Q223" s="36">
        <v>191590</v>
      </c>
      <c r="R223" s="36"/>
      <c r="S223" s="37">
        <v>3777423</v>
      </c>
      <c r="T223" s="38">
        <v>141962</v>
      </c>
      <c r="U223" s="38">
        <v>3919384</v>
      </c>
    </row>
    <row r="224" spans="1:21">
      <c r="A224" s="34">
        <v>36600</v>
      </c>
      <c r="B224" s="35" t="s">
        <v>200</v>
      </c>
      <c r="C224" s="40">
        <v>7.938E-4</v>
      </c>
      <c r="D224" s="40">
        <v>8.3319999999999998E-4</v>
      </c>
      <c r="E224" s="36">
        <v>1095362.55</v>
      </c>
      <c r="F224" s="36">
        <v>3070507</v>
      </c>
      <c r="G224" s="36">
        <v>7295842</v>
      </c>
      <c r="H224" s="36"/>
      <c r="I224" s="37">
        <v>0</v>
      </c>
      <c r="J224" s="37">
        <v>4174123</v>
      </c>
      <c r="K224" s="37">
        <v>1075959</v>
      </c>
      <c r="L224" s="36">
        <v>0</v>
      </c>
      <c r="M224" s="36"/>
      <c r="N224" s="37">
        <v>344812</v>
      </c>
      <c r="O224" s="37">
        <v>1572192</v>
      </c>
      <c r="P224" s="37">
        <v>0</v>
      </c>
      <c r="Q224" s="36">
        <v>237782</v>
      </c>
      <c r="R224" s="36"/>
      <c r="S224" s="37">
        <v>1397780</v>
      </c>
      <c r="T224" s="38">
        <v>-96293</v>
      </c>
      <c r="U224" s="38">
        <v>1301487</v>
      </c>
    </row>
    <row r="225" spans="1:21">
      <c r="A225" s="34">
        <v>36601</v>
      </c>
      <c r="B225" s="35" t="s">
        <v>201</v>
      </c>
      <c r="C225" s="40">
        <v>4.0440000000000002E-4</v>
      </c>
      <c r="D225" s="40">
        <v>3.6059999999999998E-4</v>
      </c>
      <c r="E225" s="36">
        <v>431383.73</v>
      </c>
      <c r="F225" s="36">
        <v>1328882</v>
      </c>
      <c r="G225" s="36">
        <v>3716854</v>
      </c>
      <c r="H225" s="36"/>
      <c r="I225" s="37">
        <v>0</v>
      </c>
      <c r="J225" s="37">
        <v>2126500</v>
      </c>
      <c r="K225" s="37">
        <v>548146</v>
      </c>
      <c r="L225" s="36">
        <v>255952</v>
      </c>
      <c r="M225" s="36"/>
      <c r="N225" s="37">
        <v>175664</v>
      </c>
      <c r="O225" s="37">
        <v>800951</v>
      </c>
      <c r="P225" s="37">
        <v>0</v>
      </c>
      <c r="Q225" s="36">
        <v>0</v>
      </c>
      <c r="R225" s="36"/>
      <c r="S225" s="37">
        <v>712097</v>
      </c>
      <c r="T225" s="38">
        <v>97730</v>
      </c>
      <c r="U225" s="38">
        <v>809827</v>
      </c>
    </row>
    <row r="226" spans="1:21">
      <c r="A226" s="34">
        <v>36700</v>
      </c>
      <c r="B226" s="35" t="s">
        <v>202</v>
      </c>
      <c r="C226" s="40">
        <v>9.1280000000000007E-3</v>
      </c>
      <c r="D226" s="40">
        <v>9.4318000000000006E-3</v>
      </c>
      <c r="E226" s="36">
        <v>10969466.500000002</v>
      </c>
      <c r="F226" s="36">
        <v>34758050</v>
      </c>
      <c r="G226" s="36">
        <v>83895749</v>
      </c>
      <c r="H226" s="36"/>
      <c r="I226" s="37">
        <v>0</v>
      </c>
      <c r="J226" s="37">
        <v>47998739</v>
      </c>
      <c r="K226" s="37">
        <v>12372584</v>
      </c>
      <c r="L226" s="36">
        <v>1127334</v>
      </c>
      <c r="M226" s="36"/>
      <c r="N226" s="37">
        <v>3965030</v>
      </c>
      <c r="O226" s="37">
        <v>18078826</v>
      </c>
      <c r="P226" s="37">
        <v>0</v>
      </c>
      <c r="Q226" s="36">
        <v>1563328</v>
      </c>
      <c r="R226" s="36"/>
      <c r="S226" s="37">
        <v>16073240</v>
      </c>
      <c r="T226" s="38">
        <v>37449</v>
      </c>
      <c r="U226" s="38">
        <v>16110689</v>
      </c>
    </row>
    <row r="227" spans="1:21">
      <c r="A227" s="34">
        <v>36701</v>
      </c>
      <c r="B227" s="35" t="s">
        <v>203</v>
      </c>
      <c r="C227" s="40">
        <v>4.6300000000000001E-5</v>
      </c>
      <c r="D227" s="40">
        <v>3.3599999999999997E-5</v>
      </c>
      <c r="E227" s="36">
        <v>43809.16</v>
      </c>
      <c r="F227" s="36">
        <v>123823</v>
      </c>
      <c r="G227" s="36">
        <v>425545</v>
      </c>
      <c r="H227" s="36"/>
      <c r="I227" s="37">
        <v>0</v>
      </c>
      <c r="J227" s="37">
        <v>243464</v>
      </c>
      <c r="K227" s="37">
        <v>62758</v>
      </c>
      <c r="L227" s="36">
        <v>114561</v>
      </c>
      <c r="M227" s="36"/>
      <c r="N227" s="37">
        <v>20112</v>
      </c>
      <c r="O227" s="37">
        <v>91701</v>
      </c>
      <c r="P227" s="37">
        <v>0</v>
      </c>
      <c r="Q227" s="36">
        <v>0</v>
      </c>
      <c r="R227" s="36"/>
      <c r="S227" s="37">
        <v>81528</v>
      </c>
      <c r="T227" s="38">
        <v>49482</v>
      </c>
      <c r="U227" s="38">
        <v>131011</v>
      </c>
    </row>
    <row r="228" spans="1:21">
      <c r="A228" s="34">
        <v>36705</v>
      </c>
      <c r="B228" s="35" t="s">
        <v>204</v>
      </c>
      <c r="C228" s="40">
        <v>1.0365999999999999E-3</v>
      </c>
      <c r="D228" s="40">
        <v>1.0287E-3</v>
      </c>
      <c r="E228" s="36">
        <v>1348858.14</v>
      </c>
      <c r="F228" s="36">
        <v>3790963</v>
      </c>
      <c r="G228" s="36">
        <v>9527425</v>
      </c>
      <c r="H228" s="36"/>
      <c r="I228" s="37">
        <v>0</v>
      </c>
      <c r="J228" s="37">
        <v>5450865</v>
      </c>
      <c r="K228" s="37">
        <v>1405064</v>
      </c>
      <c r="L228" s="36">
        <v>85054</v>
      </c>
      <c r="M228" s="36"/>
      <c r="N228" s="37">
        <v>450279</v>
      </c>
      <c r="O228" s="37">
        <v>2053080</v>
      </c>
      <c r="P228" s="37">
        <v>0</v>
      </c>
      <c r="Q228" s="36">
        <v>56437</v>
      </c>
      <c r="R228" s="36"/>
      <c r="S228" s="37">
        <v>1825320</v>
      </c>
      <c r="T228" s="38">
        <v>-3873</v>
      </c>
      <c r="U228" s="38">
        <v>1821447</v>
      </c>
    </row>
    <row r="229" spans="1:21">
      <c r="A229" s="34">
        <v>36800</v>
      </c>
      <c r="B229" s="35" t="s">
        <v>205</v>
      </c>
      <c r="C229" s="40">
        <v>3.4369000000000001E-3</v>
      </c>
      <c r="D229" s="40">
        <v>3.3264000000000002E-3</v>
      </c>
      <c r="E229" s="36">
        <v>4310027.09</v>
      </c>
      <c r="F229" s="36">
        <v>12258443</v>
      </c>
      <c r="G229" s="36">
        <v>31588661</v>
      </c>
      <c r="H229" s="36"/>
      <c r="I229" s="37">
        <v>0</v>
      </c>
      <c r="J229" s="37">
        <v>18072619</v>
      </c>
      <c r="K229" s="37">
        <v>4658560</v>
      </c>
      <c r="L229" s="36">
        <v>496977</v>
      </c>
      <c r="M229" s="36"/>
      <c r="N229" s="37">
        <v>1492924</v>
      </c>
      <c r="O229" s="37">
        <v>6807090</v>
      </c>
      <c r="P229" s="37">
        <v>0</v>
      </c>
      <c r="Q229" s="36">
        <v>69208</v>
      </c>
      <c r="R229" s="36"/>
      <c r="S229" s="37">
        <v>6051941</v>
      </c>
      <c r="T229" s="38">
        <v>119064</v>
      </c>
      <c r="U229" s="38">
        <v>6171005</v>
      </c>
    </row>
    <row r="230" spans="1:21">
      <c r="A230" s="34">
        <v>36801</v>
      </c>
      <c r="B230" s="35" t="s">
        <v>206</v>
      </c>
      <c r="C230" s="40">
        <v>0</v>
      </c>
      <c r="D230" s="40">
        <v>5.8400000000000003E-5</v>
      </c>
      <c r="E230" s="36"/>
      <c r="F230" s="36">
        <v>215216</v>
      </c>
      <c r="G230" s="36">
        <v>0</v>
      </c>
      <c r="H230" s="36"/>
      <c r="I230" s="37">
        <v>0</v>
      </c>
      <c r="J230" s="37">
        <v>0</v>
      </c>
      <c r="K230" s="37">
        <v>0</v>
      </c>
      <c r="L230" s="36">
        <v>0</v>
      </c>
      <c r="M230" s="36"/>
      <c r="N230" s="37">
        <v>0</v>
      </c>
      <c r="O230" s="37">
        <v>0</v>
      </c>
      <c r="P230" s="37">
        <v>0</v>
      </c>
      <c r="Q230" s="36">
        <v>233338</v>
      </c>
      <c r="R230" s="36"/>
      <c r="S230" s="37">
        <v>0</v>
      </c>
      <c r="T230" s="38">
        <v>-70677</v>
      </c>
      <c r="U230" s="38">
        <v>-70677</v>
      </c>
    </row>
    <row r="231" spans="1:21">
      <c r="A231" s="34">
        <v>36802</v>
      </c>
      <c r="B231" s="35" t="s">
        <v>207</v>
      </c>
      <c r="C231" s="40">
        <v>9.0199999999999997E-5</v>
      </c>
      <c r="D231" s="40">
        <v>8.42E-5</v>
      </c>
      <c r="E231" s="36">
        <v>89375.090000000011</v>
      </c>
      <c r="F231" s="36">
        <v>310294</v>
      </c>
      <c r="G231" s="36">
        <v>829031</v>
      </c>
      <c r="H231" s="36"/>
      <c r="I231" s="37">
        <v>0</v>
      </c>
      <c r="J231" s="37">
        <v>474308</v>
      </c>
      <c r="K231" s="37">
        <v>122262</v>
      </c>
      <c r="L231" s="36">
        <v>1278</v>
      </c>
      <c r="M231" s="36"/>
      <c r="N231" s="37">
        <v>39181</v>
      </c>
      <c r="O231" s="37">
        <v>178649</v>
      </c>
      <c r="P231" s="37">
        <v>0</v>
      </c>
      <c r="Q231" s="36">
        <v>43898</v>
      </c>
      <c r="R231" s="36"/>
      <c r="S231" s="37">
        <v>158831</v>
      </c>
      <c r="T231" s="38">
        <v>-20748</v>
      </c>
      <c r="U231" s="38">
        <v>138083</v>
      </c>
    </row>
    <row r="232" spans="1:21">
      <c r="A232" s="34">
        <v>36810</v>
      </c>
      <c r="B232" s="35" t="s">
        <v>208</v>
      </c>
      <c r="C232" s="40">
        <v>6.6347000000000003E-3</v>
      </c>
      <c r="D232" s="40">
        <v>6.4930999999999999E-3</v>
      </c>
      <c r="E232" s="36">
        <v>7899362.8499999996</v>
      </c>
      <c r="F232" s="36">
        <v>23928359</v>
      </c>
      <c r="G232" s="36">
        <v>60979747</v>
      </c>
      <c r="H232" s="36"/>
      <c r="I232" s="37">
        <v>0</v>
      </c>
      <c r="J232" s="37">
        <v>34887953</v>
      </c>
      <c r="K232" s="37">
        <v>8993031</v>
      </c>
      <c r="L232" s="36">
        <v>507831</v>
      </c>
      <c r="M232" s="36"/>
      <c r="N232" s="37">
        <v>2881988</v>
      </c>
      <c r="O232" s="37">
        <v>13140620</v>
      </c>
      <c r="P232" s="37">
        <v>0</v>
      </c>
      <c r="Q232" s="36">
        <v>0</v>
      </c>
      <c r="R232" s="36"/>
      <c r="S232" s="37">
        <v>11682857</v>
      </c>
      <c r="T232" s="38">
        <v>190463</v>
      </c>
      <c r="U232" s="38">
        <v>11873321</v>
      </c>
    </row>
    <row r="233" spans="1:21">
      <c r="A233" s="34">
        <v>36900</v>
      </c>
      <c r="B233" s="35" t="s">
        <v>209</v>
      </c>
      <c r="C233" s="40">
        <v>6.5419999999999996E-4</v>
      </c>
      <c r="D233" s="40">
        <v>6.3560000000000005E-4</v>
      </c>
      <c r="E233" s="36">
        <v>827506.58</v>
      </c>
      <c r="F233" s="36">
        <v>2342312</v>
      </c>
      <c r="G233" s="36">
        <v>6012774</v>
      </c>
      <c r="H233" s="36"/>
      <c r="I233" s="37">
        <v>0</v>
      </c>
      <c r="J233" s="37">
        <v>3440050</v>
      </c>
      <c r="K233" s="37">
        <v>886738</v>
      </c>
      <c r="L233" s="36">
        <v>70923</v>
      </c>
      <c r="M233" s="36"/>
      <c r="N233" s="37">
        <v>284172</v>
      </c>
      <c r="O233" s="37">
        <v>1295702</v>
      </c>
      <c r="P233" s="37">
        <v>0</v>
      </c>
      <c r="Q233" s="36">
        <v>0</v>
      </c>
      <c r="R233" s="36"/>
      <c r="S233" s="37">
        <v>1151962</v>
      </c>
      <c r="T233" s="38">
        <v>22451</v>
      </c>
      <c r="U233" s="38">
        <v>1174413</v>
      </c>
    </row>
    <row r="234" spans="1:21">
      <c r="A234" s="34">
        <v>36901</v>
      </c>
      <c r="B234" s="35" t="s">
        <v>210</v>
      </c>
      <c r="C234" s="40">
        <v>2.1709999999999999E-4</v>
      </c>
      <c r="D234" s="40">
        <v>1.983E-4</v>
      </c>
      <c r="E234" s="36">
        <v>272212.34000000003</v>
      </c>
      <c r="F234" s="36">
        <v>730775</v>
      </c>
      <c r="G234" s="36">
        <v>1995373</v>
      </c>
      <c r="H234" s="36"/>
      <c r="I234" s="37">
        <v>0</v>
      </c>
      <c r="J234" s="37">
        <v>1141600</v>
      </c>
      <c r="K234" s="37">
        <v>294269</v>
      </c>
      <c r="L234" s="36">
        <v>95725</v>
      </c>
      <c r="M234" s="36"/>
      <c r="N234" s="37">
        <v>94304</v>
      </c>
      <c r="O234" s="37">
        <v>429986</v>
      </c>
      <c r="P234" s="37">
        <v>0</v>
      </c>
      <c r="Q234" s="36">
        <v>885</v>
      </c>
      <c r="R234" s="36"/>
      <c r="S234" s="37">
        <v>382285</v>
      </c>
      <c r="T234" s="38">
        <v>30123</v>
      </c>
      <c r="U234" s="38">
        <v>412408</v>
      </c>
    </row>
    <row r="235" spans="1:21">
      <c r="A235" s="34">
        <v>36905</v>
      </c>
      <c r="B235" s="35" t="s">
        <v>211</v>
      </c>
      <c r="C235" s="40">
        <v>2.084E-4</v>
      </c>
      <c r="D235" s="40">
        <v>1.9870000000000001E-4</v>
      </c>
      <c r="E235" s="36">
        <v>299197</v>
      </c>
      <c r="F235" s="36">
        <v>732249</v>
      </c>
      <c r="G235" s="36">
        <v>1915411</v>
      </c>
      <c r="H235" s="36"/>
      <c r="I235" s="37">
        <v>0</v>
      </c>
      <c r="J235" s="37">
        <v>1095852</v>
      </c>
      <c r="K235" s="37">
        <v>282477</v>
      </c>
      <c r="L235" s="36">
        <v>79457</v>
      </c>
      <c r="M235" s="36"/>
      <c r="N235" s="37">
        <v>90525</v>
      </c>
      <c r="O235" s="37">
        <v>412755</v>
      </c>
      <c r="P235" s="37">
        <v>0</v>
      </c>
      <c r="Q235" s="36">
        <v>562</v>
      </c>
      <c r="R235" s="36"/>
      <c r="S235" s="37">
        <v>366966</v>
      </c>
      <c r="T235" s="38">
        <v>27728</v>
      </c>
      <c r="U235" s="38">
        <v>394693</v>
      </c>
    </row>
    <row r="236" spans="1:21">
      <c r="A236" s="34">
        <v>37000</v>
      </c>
      <c r="B236" s="35" t="s">
        <v>212</v>
      </c>
      <c r="C236" s="40">
        <v>2.2902999999999999E-3</v>
      </c>
      <c r="D236" s="40">
        <v>2.1697000000000001E-3</v>
      </c>
      <c r="E236" s="36">
        <v>2829364.21</v>
      </c>
      <c r="F236" s="36">
        <v>7995774</v>
      </c>
      <c r="G236" s="36">
        <v>21050223</v>
      </c>
      <c r="H236" s="36"/>
      <c r="I236" s="37">
        <v>0</v>
      </c>
      <c r="J236" s="37">
        <v>12043330</v>
      </c>
      <c r="K236" s="37">
        <v>3104396</v>
      </c>
      <c r="L236" s="36">
        <v>508916</v>
      </c>
      <c r="M236" s="36"/>
      <c r="N236" s="37">
        <v>994863</v>
      </c>
      <c r="O236" s="37">
        <v>4536145</v>
      </c>
      <c r="P236" s="37">
        <v>0</v>
      </c>
      <c r="Q236" s="36">
        <v>177339</v>
      </c>
      <c r="R236" s="36"/>
      <c r="S236" s="37">
        <v>4032925</v>
      </c>
      <c r="T236" s="38">
        <v>61465</v>
      </c>
      <c r="U236" s="38">
        <v>4094390</v>
      </c>
    </row>
    <row r="237" spans="1:21">
      <c r="A237" s="34">
        <v>37001</v>
      </c>
      <c r="B237" s="35" t="s">
        <v>367</v>
      </c>
      <c r="C237" s="40">
        <v>4.4100000000000001E-5</v>
      </c>
      <c r="D237" s="40">
        <v>0</v>
      </c>
      <c r="E237" s="36">
        <v>48004.07</v>
      </c>
      <c r="F237" s="36"/>
      <c r="G237" s="36">
        <v>405325</v>
      </c>
      <c r="H237" s="36"/>
      <c r="I237" s="37">
        <v>0</v>
      </c>
      <c r="J237" s="37">
        <v>231896</v>
      </c>
      <c r="K237" s="37">
        <v>59776</v>
      </c>
      <c r="L237" s="36">
        <v>148075</v>
      </c>
      <c r="M237" s="36"/>
      <c r="N237" s="37">
        <v>19156</v>
      </c>
      <c r="O237" s="37">
        <v>87344</v>
      </c>
      <c r="P237" s="37">
        <v>0</v>
      </c>
      <c r="Q237" s="36">
        <v>0</v>
      </c>
      <c r="R237" s="36"/>
      <c r="S237" s="37">
        <v>77654</v>
      </c>
      <c r="T237" s="38">
        <v>42428</v>
      </c>
      <c r="U237" s="38">
        <v>120083</v>
      </c>
    </row>
    <row r="238" spans="1:21">
      <c r="A238" s="34">
        <v>37005</v>
      </c>
      <c r="B238" s="35" t="s">
        <v>213</v>
      </c>
      <c r="C238" s="40">
        <v>5.3939999999999999E-4</v>
      </c>
      <c r="D238" s="40">
        <v>5.4609999999999999E-4</v>
      </c>
      <c r="E238" s="36">
        <v>756011.25</v>
      </c>
      <c r="F238" s="36">
        <v>2012487</v>
      </c>
      <c r="G238" s="36">
        <v>4957643</v>
      </c>
      <c r="H238" s="36"/>
      <c r="I238" s="37">
        <v>0</v>
      </c>
      <c r="J238" s="37">
        <v>2836385</v>
      </c>
      <c r="K238" s="37">
        <v>731132</v>
      </c>
      <c r="L238" s="36">
        <v>71728</v>
      </c>
      <c r="M238" s="36"/>
      <c r="N238" s="37">
        <v>234305</v>
      </c>
      <c r="O238" s="37">
        <v>1068330</v>
      </c>
      <c r="P238" s="37">
        <v>0</v>
      </c>
      <c r="Q238" s="36">
        <v>0</v>
      </c>
      <c r="R238" s="36"/>
      <c r="S238" s="37">
        <v>949814</v>
      </c>
      <c r="T238" s="38">
        <v>26846</v>
      </c>
      <c r="U238" s="38">
        <v>976661</v>
      </c>
    </row>
    <row r="239" spans="1:21">
      <c r="A239" s="34">
        <v>37100</v>
      </c>
      <c r="B239" s="35" t="s">
        <v>214</v>
      </c>
      <c r="C239" s="40">
        <v>3.1722999999999999E-3</v>
      </c>
      <c r="D239" s="40">
        <v>3.0909000000000002E-3</v>
      </c>
      <c r="E239" s="36">
        <v>3814575.5800000005</v>
      </c>
      <c r="F239" s="36">
        <v>11390578</v>
      </c>
      <c r="G239" s="36">
        <v>29156714</v>
      </c>
      <c r="H239" s="36"/>
      <c r="I239" s="37">
        <v>0</v>
      </c>
      <c r="J239" s="37">
        <v>16681245</v>
      </c>
      <c r="K239" s="37">
        <v>4299907</v>
      </c>
      <c r="L239" s="36">
        <v>461419</v>
      </c>
      <c r="M239" s="36"/>
      <c r="N239" s="37">
        <v>1377987</v>
      </c>
      <c r="O239" s="37">
        <v>6283026</v>
      </c>
      <c r="P239" s="37">
        <v>0</v>
      </c>
      <c r="Q239" s="36">
        <v>337220</v>
      </c>
      <c r="R239" s="36"/>
      <c r="S239" s="37">
        <v>5586014</v>
      </c>
      <c r="T239" s="38">
        <v>-22519</v>
      </c>
      <c r="U239" s="38">
        <v>5563495</v>
      </c>
    </row>
    <row r="240" spans="1:21">
      <c r="A240" s="34">
        <v>37200</v>
      </c>
      <c r="B240" s="35" t="s">
        <v>215</v>
      </c>
      <c r="C240" s="40">
        <v>7.157E-4</v>
      </c>
      <c r="D240" s="40">
        <v>7.4390000000000003E-4</v>
      </c>
      <c r="E240" s="36">
        <v>926475.11000000022</v>
      </c>
      <c r="F240" s="36">
        <v>2741419</v>
      </c>
      <c r="G240" s="36">
        <v>6578022</v>
      </c>
      <c r="H240" s="36"/>
      <c r="I240" s="37">
        <v>0</v>
      </c>
      <c r="J240" s="37">
        <v>3763442</v>
      </c>
      <c r="K240" s="37">
        <v>970098</v>
      </c>
      <c r="L240" s="36">
        <v>75711</v>
      </c>
      <c r="M240" s="36"/>
      <c r="N240" s="37">
        <v>310886</v>
      </c>
      <c r="O240" s="37">
        <v>1417508</v>
      </c>
      <c r="P240" s="37">
        <v>0</v>
      </c>
      <c r="Q240" s="36">
        <v>135677</v>
      </c>
      <c r="R240" s="36"/>
      <c r="S240" s="37">
        <v>1260256</v>
      </c>
      <c r="T240" s="38">
        <v>-23304</v>
      </c>
      <c r="U240" s="38">
        <v>1236952</v>
      </c>
    </row>
    <row r="241" spans="1:21">
      <c r="A241" s="34">
        <v>37300</v>
      </c>
      <c r="B241" s="35" t="s">
        <v>216</v>
      </c>
      <c r="C241" s="40">
        <v>1.8910000000000001E-3</v>
      </c>
      <c r="D241" s="40">
        <v>1.8423000000000001E-3</v>
      </c>
      <c r="E241" s="36">
        <v>2317890.73</v>
      </c>
      <c r="F241" s="36">
        <v>6789240</v>
      </c>
      <c r="G241" s="36">
        <v>17380243</v>
      </c>
      <c r="H241" s="36"/>
      <c r="I241" s="37">
        <v>0</v>
      </c>
      <c r="J241" s="37">
        <v>9943648</v>
      </c>
      <c r="K241" s="37">
        <v>2563164</v>
      </c>
      <c r="L241" s="36">
        <v>102205</v>
      </c>
      <c r="M241" s="36"/>
      <c r="N241" s="37">
        <v>821414</v>
      </c>
      <c r="O241" s="37">
        <v>3745296</v>
      </c>
      <c r="P241" s="37">
        <v>0</v>
      </c>
      <c r="Q241" s="36">
        <v>359064</v>
      </c>
      <c r="R241" s="36"/>
      <c r="S241" s="37">
        <v>3329809</v>
      </c>
      <c r="T241" s="38">
        <v>-149383</v>
      </c>
      <c r="U241" s="38">
        <v>3180426</v>
      </c>
    </row>
    <row r="242" spans="1:21">
      <c r="A242" s="34">
        <v>37301</v>
      </c>
      <c r="B242" s="35" t="s">
        <v>217</v>
      </c>
      <c r="C242" s="40">
        <v>1.974E-4</v>
      </c>
      <c r="D242" s="40">
        <v>1.941E-4</v>
      </c>
      <c r="E242" s="36">
        <v>234621.66</v>
      </c>
      <c r="F242" s="36">
        <v>715297</v>
      </c>
      <c r="G242" s="36">
        <v>1814310</v>
      </c>
      <c r="H242" s="36"/>
      <c r="I242" s="37">
        <v>0</v>
      </c>
      <c r="J242" s="37">
        <v>1038010</v>
      </c>
      <c r="K242" s="37">
        <v>267567</v>
      </c>
      <c r="L242" s="36">
        <v>82121</v>
      </c>
      <c r="M242" s="36"/>
      <c r="N242" s="37">
        <v>85747</v>
      </c>
      <c r="O242" s="37">
        <v>390968</v>
      </c>
      <c r="P242" s="37">
        <v>0</v>
      </c>
      <c r="Q242" s="36">
        <v>1281</v>
      </c>
      <c r="R242" s="36"/>
      <c r="S242" s="37">
        <v>347596</v>
      </c>
      <c r="T242" s="38">
        <v>33474</v>
      </c>
      <c r="U242" s="38">
        <v>381071</v>
      </c>
    </row>
    <row r="243" spans="1:21">
      <c r="A243" s="34">
        <v>37305</v>
      </c>
      <c r="B243" s="35" t="s">
        <v>218</v>
      </c>
      <c r="C243" s="40">
        <v>5.6899999999999995E-4</v>
      </c>
      <c r="D243" s="40">
        <v>6.1359999999999995E-4</v>
      </c>
      <c r="E243" s="36">
        <v>825933.24000000011</v>
      </c>
      <c r="F243" s="36">
        <v>2261237</v>
      </c>
      <c r="G243" s="36">
        <v>5229698</v>
      </c>
      <c r="H243" s="36"/>
      <c r="I243" s="37">
        <v>0</v>
      </c>
      <c r="J243" s="37">
        <v>2992034</v>
      </c>
      <c r="K243" s="37">
        <v>771253</v>
      </c>
      <c r="L243" s="36">
        <v>0</v>
      </c>
      <c r="M243" s="36"/>
      <c r="N243" s="37">
        <v>247163</v>
      </c>
      <c r="O243" s="37">
        <v>1126955.71</v>
      </c>
      <c r="P243" s="37">
        <v>0</v>
      </c>
      <c r="Q243" s="36">
        <v>369515</v>
      </c>
      <c r="R243" s="36"/>
      <c r="S243" s="37">
        <v>1001936</v>
      </c>
      <c r="T243" s="38">
        <v>-141397</v>
      </c>
      <c r="U243" s="38">
        <v>860539</v>
      </c>
    </row>
    <row r="244" spans="1:21">
      <c r="A244" s="34">
        <v>37400</v>
      </c>
      <c r="B244" s="35" t="s">
        <v>219</v>
      </c>
      <c r="C244" s="40">
        <v>9.1569000000000008E-3</v>
      </c>
      <c r="D244" s="40">
        <v>9.2087999999999996E-3</v>
      </c>
      <c r="E244" s="36">
        <v>10687672.52</v>
      </c>
      <c r="F244" s="36">
        <v>33936251</v>
      </c>
      <c r="G244" s="36">
        <v>84161370</v>
      </c>
      <c r="H244" s="36"/>
      <c r="I244" s="37">
        <v>0</v>
      </c>
      <c r="J244" s="37">
        <v>48150707</v>
      </c>
      <c r="K244" s="37">
        <v>12411757</v>
      </c>
      <c r="L244" s="36">
        <v>102319</v>
      </c>
      <c r="M244" s="36"/>
      <c r="N244" s="37">
        <v>3977583</v>
      </c>
      <c r="O244" s="37">
        <v>18136065</v>
      </c>
      <c r="P244" s="37">
        <v>0</v>
      </c>
      <c r="Q244" s="36">
        <v>1253089</v>
      </c>
      <c r="R244" s="36"/>
      <c r="S244" s="37">
        <v>16124129</v>
      </c>
      <c r="T244" s="38">
        <v>-407995</v>
      </c>
      <c r="U244" s="38">
        <v>15716134</v>
      </c>
    </row>
    <row r="245" spans="1:21">
      <c r="A245" s="34">
        <v>37405</v>
      </c>
      <c r="B245" s="35" t="s">
        <v>220</v>
      </c>
      <c r="C245" s="40">
        <v>2.0752000000000001E-3</v>
      </c>
      <c r="D245" s="40">
        <v>1.9784E-3</v>
      </c>
      <c r="E245" s="36">
        <v>2527980.0299999998</v>
      </c>
      <c r="F245" s="36">
        <v>7290796</v>
      </c>
      <c r="G245" s="36">
        <v>19073232</v>
      </c>
      <c r="H245" s="36"/>
      <c r="I245" s="37">
        <v>0</v>
      </c>
      <c r="J245" s="37">
        <v>10912246</v>
      </c>
      <c r="K245" s="37">
        <v>2812838</v>
      </c>
      <c r="L245" s="36">
        <v>599792</v>
      </c>
      <c r="M245" s="36"/>
      <c r="N245" s="37">
        <v>901427</v>
      </c>
      <c r="O245" s="37">
        <v>4110120</v>
      </c>
      <c r="P245" s="37">
        <v>0</v>
      </c>
      <c r="Q245" s="36">
        <v>0</v>
      </c>
      <c r="R245" s="36"/>
      <c r="S245" s="37">
        <v>3654162</v>
      </c>
      <c r="T245" s="38">
        <v>226753</v>
      </c>
      <c r="U245" s="38">
        <v>3880915</v>
      </c>
    </row>
    <row r="246" spans="1:21">
      <c r="A246" s="34">
        <v>37500</v>
      </c>
      <c r="B246" s="35" t="s">
        <v>221</v>
      </c>
      <c r="C246" s="40">
        <v>1.0169000000000001E-3</v>
      </c>
      <c r="D246" s="40">
        <v>1.0656000000000001E-3</v>
      </c>
      <c r="E246" s="36">
        <v>1373813.3499999999</v>
      </c>
      <c r="F246" s="36">
        <v>3926947</v>
      </c>
      <c r="G246" s="36">
        <v>9346361</v>
      </c>
      <c r="H246" s="36"/>
      <c r="I246" s="37">
        <v>0</v>
      </c>
      <c r="J246" s="37">
        <v>5347274</v>
      </c>
      <c r="K246" s="37">
        <v>1378361</v>
      </c>
      <c r="L246" s="36">
        <v>230793</v>
      </c>
      <c r="M246" s="36"/>
      <c r="N246" s="37">
        <v>441722</v>
      </c>
      <c r="O246" s="37">
        <v>2014062</v>
      </c>
      <c r="P246" s="37">
        <v>0</v>
      </c>
      <c r="Q246" s="36">
        <v>108197</v>
      </c>
      <c r="R246" s="36"/>
      <c r="S246" s="37">
        <v>1790631</v>
      </c>
      <c r="T246" s="38">
        <v>71608</v>
      </c>
      <c r="U246" s="38">
        <v>1862239</v>
      </c>
    </row>
    <row r="247" spans="1:21">
      <c r="A247" s="34">
        <v>37600</v>
      </c>
      <c r="B247" s="35" t="s">
        <v>222</v>
      </c>
      <c r="C247" s="40">
        <v>6.4549000000000004E-3</v>
      </c>
      <c r="D247" s="40">
        <v>6.4326000000000001E-3</v>
      </c>
      <c r="E247" s="36">
        <v>7626235.6799999997</v>
      </c>
      <c r="F247" s="36">
        <v>23705405</v>
      </c>
      <c r="G247" s="36">
        <v>59327199</v>
      </c>
      <c r="H247" s="36"/>
      <c r="I247" s="37">
        <v>0</v>
      </c>
      <c r="J247" s="37">
        <v>33942491</v>
      </c>
      <c r="K247" s="37">
        <v>8749320</v>
      </c>
      <c r="L247" s="36">
        <v>0</v>
      </c>
      <c r="M247" s="36"/>
      <c r="N247" s="37">
        <v>2803886</v>
      </c>
      <c r="O247" s="37">
        <v>12784510</v>
      </c>
      <c r="P247" s="37">
        <v>0</v>
      </c>
      <c r="Q247" s="36">
        <v>1130498</v>
      </c>
      <c r="R247" s="36"/>
      <c r="S247" s="37">
        <v>11366253</v>
      </c>
      <c r="T247" s="38">
        <v>-414681</v>
      </c>
      <c r="U247" s="38">
        <v>10951571</v>
      </c>
    </row>
    <row r="248" spans="1:21">
      <c r="A248" s="34">
        <v>37601</v>
      </c>
      <c r="B248" s="35" t="s">
        <v>223</v>
      </c>
      <c r="C248" s="40">
        <v>2.029E-4</v>
      </c>
      <c r="D248" s="40">
        <v>8.25E-5</v>
      </c>
      <c r="E248" s="36">
        <v>204986.33000000002</v>
      </c>
      <c r="F248" s="36">
        <v>304029</v>
      </c>
      <c r="G248" s="36">
        <v>1864861</v>
      </c>
      <c r="H248" s="36"/>
      <c r="I248" s="37">
        <v>0</v>
      </c>
      <c r="J248" s="37">
        <v>1066931</v>
      </c>
      <c r="K248" s="37">
        <v>275022</v>
      </c>
      <c r="L248" s="36">
        <v>588427</v>
      </c>
      <c r="M248" s="36"/>
      <c r="N248" s="37">
        <v>88136</v>
      </c>
      <c r="O248" s="37">
        <v>401862</v>
      </c>
      <c r="P248" s="37">
        <v>0</v>
      </c>
      <c r="Q248" s="36">
        <v>0</v>
      </c>
      <c r="R248" s="36"/>
      <c r="S248" s="37">
        <v>357281</v>
      </c>
      <c r="T248" s="38">
        <v>205125</v>
      </c>
      <c r="U248" s="38">
        <v>562406</v>
      </c>
    </row>
    <row r="249" spans="1:21">
      <c r="A249" s="34">
        <v>37605</v>
      </c>
      <c r="B249" s="35" t="s">
        <v>224</v>
      </c>
      <c r="C249" s="40">
        <v>7.6970000000000001E-4</v>
      </c>
      <c r="D249" s="40">
        <v>7.3910000000000002E-4</v>
      </c>
      <c r="E249" s="36">
        <v>948930.6399999999</v>
      </c>
      <c r="F249" s="36">
        <v>2723730</v>
      </c>
      <c r="G249" s="36">
        <v>7074338</v>
      </c>
      <c r="H249" s="36"/>
      <c r="I249" s="37">
        <v>0</v>
      </c>
      <c r="J249" s="37">
        <v>4047396</v>
      </c>
      <c r="K249" s="37">
        <v>1043293</v>
      </c>
      <c r="L249" s="36">
        <v>83580</v>
      </c>
      <c r="M249" s="36"/>
      <c r="N249" s="37">
        <v>334343</v>
      </c>
      <c r="O249" s="37">
        <v>1524460</v>
      </c>
      <c r="P249" s="37">
        <v>0</v>
      </c>
      <c r="Q249" s="36">
        <v>20415</v>
      </c>
      <c r="R249" s="36"/>
      <c r="S249" s="37">
        <v>1355343</v>
      </c>
      <c r="T249" s="38">
        <v>15608</v>
      </c>
      <c r="U249" s="38">
        <v>1370951</v>
      </c>
    </row>
    <row r="250" spans="1:21">
      <c r="A250" s="34">
        <v>37610</v>
      </c>
      <c r="B250" s="35" t="s">
        <v>225</v>
      </c>
      <c r="C250" s="40">
        <v>1.9426999999999999E-3</v>
      </c>
      <c r="D250" s="40">
        <v>2.0593E-3</v>
      </c>
      <c r="E250" s="36">
        <v>2187554.94</v>
      </c>
      <c r="F250" s="36">
        <v>7588928</v>
      </c>
      <c r="G250" s="36">
        <v>17855420</v>
      </c>
      <c r="H250" s="36"/>
      <c r="I250" s="37">
        <v>0</v>
      </c>
      <c r="J250" s="37">
        <v>10215507</v>
      </c>
      <c r="K250" s="37">
        <v>2633240</v>
      </c>
      <c r="L250" s="36">
        <v>10412</v>
      </c>
      <c r="M250" s="36"/>
      <c r="N250" s="37">
        <v>843872</v>
      </c>
      <c r="O250" s="37">
        <v>3847692</v>
      </c>
      <c r="P250" s="37">
        <v>0</v>
      </c>
      <c r="Q250" s="36">
        <v>856589</v>
      </c>
      <c r="R250" s="36"/>
      <c r="S250" s="37">
        <v>3420846</v>
      </c>
      <c r="T250" s="38">
        <v>-261626</v>
      </c>
      <c r="U250" s="38">
        <v>3159220</v>
      </c>
    </row>
    <row r="251" spans="1:21">
      <c r="A251" s="34">
        <v>37700</v>
      </c>
      <c r="B251" s="35" t="s">
        <v>226</v>
      </c>
      <c r="C251" s="40">
        <v>2.7463000000000001E-3</v>
      </c>
      <c r="D251" s="40">
        <v>2.7039999999999998E-3</v>
      </c>
      <c r="E251" s="36">
        <v>3374355.0599999996</v>
      </c>
      <c r="F251" s="36">
        <v>9964775</v>
      </c>
      <c r="G251" s="36">
        <v>25241334</v>
      </c>
      <c r="H251" s="36"/>
      <c r="I251" s="37">
        <v>0</v>
      </c>
      <c r="J251" s="37">
        <v>14441163</v>
      </c>
      <c r="K251" s="37">
        <v>3722483</v>
      </c>
      <c r="L251" s="36">
        <v>55207</v>
      </c>
      <c r="M251" s="36"/>
      <c r="N251" s="37">
        <v>1192941</v>
      </c>
      <c r="O251" s="37">
        <v>5439294</v>
      </c>
      <c r="P251" s="37">
        <v>0</v>
      </c>
      <c r="Q251" s="36">
        <v>172136</v>
      </c>
      <c r="R251" s="36"/>
      <c r="S251" s="37">
        <v>4835883</v>
      </c>
      <c r="T251" s="38">
        <v>-74123</v>
      </c>
      <c r="U251" s="38">
        <v>4761760</v>
      </c>
    </row>
    <row r="252" spans="1:21">
      <c r="A252" s="34">
        <v>37705</v>
      </c>
      <c r="B252" s="35" t="s">
        <v>227</v>
      </c>
      <c r="C252" s="40">
        <v>8.03E-4</v>
      </c>
      <c r="D252" s="40">
        <v>7.9880000000000001E-4</v>
      </c>
      <c r="E252" s="36">
        <v>1000791.2300000001</v>
      </c>
      <c r="F252" s="36">
        <v>2943736</v>
      </c>
      <c r="G252" s="36">
        <v>7380399</v>
      </c>
      <c r="H252" s="36"/>
      <c r="I252" s="37">
        <v>0</v>
      </c>
      <c r="J252" s="37">
        <v>4222501</v>
      </c>
      <c r="K252" s="37">
        <v>1088430</v>
      </c>
      <c r="L252" s="36">
        <v>200597</v>
      </c>
      <c r="M252" s="36"/>
      <c r="N252" s="37">
        <v>348808</v>
      </c>
      <c r="O252" s="37">
        <v>1590413.77</v>
      </c>
      <c r="P252" s="37">
        <v>0</v>
      </c>
      <c r="Q252" s="36">
        <v>1450</v>
      </c>
      <c r="R252" s="36"/>
      <c r="S252" s="37">
        <v>1413980</v>
      </c>
      <c r="T252" s="38">
        <v>105184</v>
      </c>
      <c r="U252" s="38">
        <v>1519164</v>
      </c>
    </row>
    <row r="253" spans="1:21">
      <c r="A253" s="34">
        <v>37800</v>
      </c>
      <c r="B253" s="35" t="s">
        <v>228</v>
      </c>
      <c r="C253" s="40">
        <v>8.3046000000000005E-3</v>
      </c>
      <c r="D253" s="40">
        <v>8.3140999999999996E-3</v>
      </c>
      <c r="E253" s="36">
        <v>10326532.890000001</v>
      </c>
      <c r="F253" s="36">
        <v>30639105</v>
      </c>
      <c r="G253" s="36">
        <v>76327853</v>
      </c>
      <c r="H253" s="36"/>
      <c r="I253" s="37">
        <v>0</v>
      </c>
      <c r="J253" s="37">
        <v>43668967</v>
      </c>
      <c r="K253" s="37">
        <v>11256503</v>
      </c>
      <c r="L253" s="36">
        <v>232682</v>
      </c>
      <c r="M253" s="36"/>
      <c r="N253" s="37">
        <v>3607360</v>
      </c>
      <c r="O253" s="37">
        <v>16448008</v>
      </c>
      <c r="P253" s="37">
        <v>0</v>
      </c>
      <c r="Q253" s="36">
        <v>302653</v>
      </c>
      <c r="R253" s="36"/>
      <c r="S253" s="37">
        <v>14623338</v>
      </c>
      <c r="T253" s="38">
        <v>35155</v>
      </c>
      <c r="U253" s="38">
        <v>14658493</v>
      </c>
    </row>
    <row r="254" spans="1:21">
      <c r="A254" s="34">
        <v>37801</v>
      </c>
      <c r="B254" s="35" t="s">
        <v>229</v>
      </c>
      <c r="C254" s="40">
        <v>5.3900000000000002E-5</v>
      </c>
      <c r="D254" s="40">
        <v>5.6499999999999998E-5</v>
      </c>
      <c r="E254" s="36">
        <v>63337.650000000009</v>
      </c>
      <c r="F254" s="36">
        <v>208214</v>
      </c>
      <c r="G254" s="36">
        <v>495397</v>
      </c>
      <c r="H254" s="36"/>
      <c r="I254" s="37">
        <v>0</v>
      </c>
      <c r="J254" s="37">
        <v>283428</v>
      </c>
      <c r="K254" s="37">
        <v>73059</v>
      </c>
      <c r="L254" s="36">
        <v>141029</v>
      </c>
      <c r="M254" s="36"/>
      <c r="N254" s="37">
        <v>23413</v>
      </c>
      <c r="O254" s="37">
        <v>106754</v>
      </c>
      <c r="P254" s="37">
        <v>0</v>
      </c>
      <c r="Q254" s="36">
        <v>13169</v>
      </c>
      <c r="R254" s="36"/>
      <c r="S254" s="37">
        <v>94911</v>
      </c>
      <c r="T254" s="38">
        <v>62897</v>
      </c>
      <c r="U254" s="38">
        <v>157808</v>
      </c>
    </row>
    <row r="255" spans="1:21">
      <c r="A255" s="34">
        <v>37805</v>
      </c>
      <c r="B255" s="35" t="s">
        <v>230</v>
      </c>
      <c r="C255" s="40">
        <v>6.6949999999999996E-4</v>
      </c>
      <c r="D255" s="40">
        <v>7.4660000000000004E-4</v>
      </c>
      <c r="E255" s="36">
        <v>884208.79</v>
      </c>
      <c r="F255" s="36">
        <v>2751369</v>
      </c>
      <c r="G255" s="36">
        <v>6153397</v>
      </c>
      <c r="H255" s="36"/>
      <c r="I255" s="37">
        <v>0</v>
      </c>
      <c r="J255" s="37">
        <v>3520503</v>
      </c>
      <c r="K255" s="37">
        <v>907476</v>
      </c>
      <c r="L255" s="36">
        <v>79272</v>
      </c>
      <c r="M255" s="36"/>
      <c r="N255" s="37">
        <v>290818</v>
      </c>
      <c r="O255" s="37">
        <v>1326005</v>
      </c>
      <c r="P255" s="37">
        <v>0</v>
      </c>
      <c r="Q255" s="36">
        <v>448677</v>
      </c>
      <c r="R255" s="36"/>
      <c r="S255" s="37">
        <v>1178904</v>
      </c>
      <c r="T255" s="38">
        <v>-103986</v>
      </c>
      <c r="U255" s="38">
        <v>1074918</v>
      </c>
    </row>
    <row r="256" spans="1:21">
      <c r="A256" s="34">
        <v>37900</v>
      </c>
      <c r="B256" s="35" t="s">
        <v>231</v>
      </c>
      <c r="C256" s="40">
        <v>4.5617000000000001E-3</v>
      </c>
      <c r="D256" s="40">
        <v>4.7647999999999996E-3</v>
      </c>
      <c r="E256" s="36">
        <v>5820538.7399999993</v>
      </c>
      <c r="F256" s="36">
        <v>17559231</v>
      </c>
      <c r="G256" s="36">
        <v>41926735</v>
      </c>
      <c r="H256" s="36"/>
      <c r="I256" s="37">
        <v>0</v>
      </c>
      <c r="J256" s="37">
        <v>23987275</v>
      </c>
      <c r="K256" s="37">
        <v>6183175</v>
      </c>
      <c r="L256" s="36">
        <v>88219</v>
      </c>
      <c r="M256" s="36"/>
      <c r="N256" s="37">
        <v>1981516</v>
      </c>
      <c r="O256" s="37">
        <v>9034857</v>
      </c>
      <c r="P256" s="37">
        <v>0</v>
      </c>
      <c r="Q256" s="36">
        <v>1236921</v>
      </c>
      <c r="R256" s="36"/>
      <c r="S256" s="37">
        <v>8032570</v>
      </c>
      <c r="T256" s="38">
        <v>-357238</v>
      </c>
      <c r="U256" s="38">
        <v>7675332</v>
      </c>
    </row>
    <row r="257" spans="1:21">
      <c r="A257" s="34">
        <v>37901</v>
      </c>
      <c r="B257" s="35" t="s">
        <v>232</v>
      </c>
      <c r="C257" s="40">
        <v>6.1799999999999998E-5</v>
      </c>
      <c r="D257" s="40">
        <v>6.3499999999999999E-5</v>
      </c>
      <c r="E257" s="36">
        <v>69945.09</v>
      </c>
      <c r="F257" s="36">
        <v>234010</v>
      </c>
      <c r="G257" s="36">
        <v>568006</v>
      </c>
      <c r="H257" s="36"/>
      <c r="I257" s="37">
        <v>0</v>
      </c>
      <c r="J257" s="37">
        <v>324970</v>
      </c>
      <c r="K257" s="37">
        <v>83767</v>
      </c>
      <c r="L257" s="36">
        <v>571</v>
      </c>
      <c r="M257" s="36"/>
      <c r="N257" s="37">
        <v>26845</v>
      </c>
      <c r="O257" s="37">
        <v>122400</v>
      </c>
      <c r="P257" s="37">
        <v>0</v>
      </c>
      <c r="Q257" s="36">
        <v>12695</v>
      </c>
      <c r="R257" s="36"/>
      <c r="S257" s="37">
        <v>108822</v>
      </c>
      <c r="T257" s="38">
        <v>-3345</v>
      </c>
      <c r="U257" s="38">
        <v>105477</v>
      </c>
    </row>
    <row r="258" spans="1:21">
      <c r="A258" s="34">
        <v>37905</v>
      </c>
      <c r="B258" s="35" t="s">
        <v>233</v>
      </c>
      <c r="C258" s="40">
        <v>5.1179999999999997E-4</v>
      </c>
      <c r="D258" s="40">
        <v>5.2079999999999997E-4</v>
      </c>
      <c r="E258" s="36">
        <v>734022.86</v>
      </c>
      <c r="F258" s="36">
        <v>1919251</v>
      </c>
      <c r="G258" s="36">
        <v>4703971</v>
      </c>
      <c r="H258" s="36"/>
      <c r="I258" s="37">
        <v>0</v>
      </c>
      <c r="J258" s="37">
        <v>2691253</v>
      </c>
      <c r="K258" s="37">
        <v>693721</v>
      </c>
      <c r="L258" s="36">
        <v>35133</v>
      </c>
      <c r="M258" s="36"/>
      <c r="N258" s="37">
        <v>222316</v>
      </c>
      <c r="O258" s="37">
        <v>1013666</v>
      </c>
      <c r="P258" s="37">
        <v>0</v>
      </c>
      <c r="Q258" s="36">
        <v>44488</v>
      </c>
      <c r="R258" s="36"/>
      <c r="S258" s="37">
        <v>901214</v>
      </c>
      <c r="T258" s="38">
        <v>-6383</v>
      </c>
      <c r="U258" s="38">
        <v>894832</v>
      </c>
    </row>
    <row r="259" spans="1:21">
      <c r="A259" s="34">
        <v>38000</v>
      </c>
      <c r="B259" s="35" t="s">
        <v>234</v>
      </c>
      <c r="C259" s="40">
        <v>7.1815000000000004E-3</v>
      </c>
      <c r="D259" s="40">
        <v>7.1176E-3</v>
      </c>
      <c r="E259" s="36">
        <v>8836148.3300000001</v>
      </c>
      <c r="F259" s="36">
        <v>26229765</v>
      </c>
      <c r="G259" s="36">
        <v>66005403</v>
      </c>
      <c r="H259" s="36"/>
      <c r="I259" s="37">
        <v>0</v>
      </c>
      <c r="J259" s="37">
        <v>37763250</v>
      </c>
      <c r="K259" s="37">
        <v>9734193</v>
      </c>
      <c r="L259" s="36">
        <v>0</v>
      </c>
      <c r="M259" s="36"/>
      <c r="N259" s="37">
        <v>3119507</v>
      </c>
      <c r="O259" s="37">
        <v>14223607</v>
      </c>
      <c r="P259" s="37">
        <v>0</v>
      </c>
      <c r="Q259" s="36">
        <v>1444366</v>
      </c>
      <c r="R259" s="36"/>
      <c r="S259" s="37">
        <v>12645702</v>
      </c>
      <c r="T259" s="38">
        <v>-730520</v>
      </c>
      <c r="U259" s="38">
        <v>11915182</v>
      </c>
    </row>
    <row r="260" spans="1:21">
      <c r="A260" s="34">
        <v>38005</v>
      </c>
      <c r="B260" s="35" t="s">
        <v>235</v>
      </c>
      <c r="C260" s="40">
        <v>1.4989000000000001E-3</v>
      </c>
      <c r="D260" s="40">
        <v>1.4445E-3</v>
      </c>
      <c r="E260" s="36">
        <v>1905174.84</v>
      </c>
      <c r="F260" s="36">
        <v>5323269</v>
      </c>
      <c r="G260" s="36">
        <v>13776439</v>
      </c>
      <c r="H260" s="36"/>
      <c r="I260" s="37">
        <v>0</v>
      </c>
      <c r="J260" s="37">
        <v>7881826</v>
      </c>
      <c r="K260" s="37">
        <v>2031690</v>
      </c>
      <c r="L260" s="36">
        <v>397636</v>
      </c>
      <c r="M260" s="36"/>
      <c r="N260" s="37">
        <v>651094</v>
      </c>
      <c r="O260" s="37">
        <v>2968706</v>
      </c>
      <c r="P260" s="37">
        <v>0</v>
      </c>
      <c r="Q260" s="36">
        <v>0</v>
      </c>
      <c r="R260" s="36"/>
      <c r="S260" s="37">
        <v>2639371</v>
      </c>
      <c r="T260" s="38">
        <v>152911</v>
      </c>
      <c r="U260" s="38">
        <v>2792282</v>
      </c>
    </row>
    <row r="261" spans="1:21">
      <c r="A261" s="34">
        <v>38100</v>
      </c>
      <c r="B261" s="35" t="s">
        <v>236</v>
      </c>
      <c r="C261" s="40">
        <v>3.3161000000000002E-3</v>
      </c>
      <c r="D261" s="40">
        <v>3.3126000000000002E-3</v>
      </c>
      <c r="E261" s="36">
        <v>4178328.9000000004</v>
      </c>
      <c r="F261" s="36">
        <v>12207587</v>
      </c>
      <c r="G261" s="36">
        <v>30478385</v>
      </c>
      <c r="H261" s="36"/>
      <c r="I261" s="37">
        <v>0</v>
      </c>
      <c r="J261" s="37">
        <v>17437403</v>
      </c>
      <c r="K261" s="37">
        <v>4494821</v>
      </c>
      <c r="L261" s="36">
        <v>0</v>
      </c>
      <c r="M261" s="36"/>
      <c r="N261" s="37">
        <v>1440451</v>
      </c>
      <c r="O261" s="37">
        <v>6567834</v>
      </c>
      <c r="P261" s="37">
        <v>0</v>
      </c>
      <c r="Q261" s="36">
        <v>504299</v>
      </c>
      <c r="R261" s="36"/>
      <c r="S261" s="37">
        <v>5839228</v>
      </c>
      <c r="T261" s="38">
        <v>-258290</v>
      </c>
      <c r="U261" s="38">
        <v>5580938</v>
      </c>
    </row>
    <row r="262" spans="1:21">
      <c r="A262" s="34">
        <v>38105</v>
      </c>
      <c r="B262" s="35" t="s">
        <v>237</v>
      </c>
      <c r="C262" s="40">
        <v>6.8400000000000004E-4</v>
      </c>
      <c r="D262" s="40">
        <v>6.8559999999999997E-4</v>
      </c>
      <c r="E262" s="36">
        <v>857933.99</v>
      </c>
      <c r="F262" s="36">
        <v>2526572</v>
      </c>
      <c r="G262" s="36">
        <v>6286667</v>
      </c>
      <c r="H262" s="36"/>
      <c r="I262" s="37">
        <v>0</v>
      </c>
      <c r="J262" s="37">
        <v>3596750</v>
      </c>
      <c r="K262" s="37">
        <v>927131</v>
      </c>
      <c r="L262" s="36">
        <v>0</v>
      </c>
      <c r="M262" s="36"/>
      <c r="N262" s="37">
        <v>297117</v>
      </c>
      <c r="O262" s="37">
        <v>1354723.56</v>
      </c>
      <c r="P262" s="37">
        <v>0</v>
      </c>
      <c r="Q262" s="36">
        <v>82858</v>
      </c>
      <c r="R262" s="36"/>
      <c r="S262" s="37">
        <v>1204436</v>
      </c>
      <c r="T262" s="38">
        <v>-32836</v>
      </c>
      <c r="U262" s="38">
        <v>1171600</v>
      </c>
    </row>
    <row r="263" spans="1:21">
      <c r="A263" s="34">
        <v>38200</v>
      </c>
      <c r="B263" s="35" t="s">
        <v>238</v>
      </c>
      <c r="C263" s="40">
        <v>3.2125000000000001E-3</v>
      </c>
      <c r="D263" s="40">
        <v>3.2916E-3</v>
      </c>
      <c r="E263" s="36">
        <v>3908534.33</v>
      </c>
      <c r="F263" s="36">
        <v>12130198</v>
      </c>
      <c r="G263" s="36">
        <v>29526194</v>
      </c>
      <c r="H263" s="36"/>
      <c r="I263" s="37">
        <v>0</v>
      </c>
      <c r="J263" s="37">
        <v>16892632</v>
      </c>
      <c r="K263" s="37">
        <v>4354396</v>
      </c>
      <c r="L263" s="36">
        <v>50250</v>
      </c>
      <c r="M263" s="36"/>
      <c r="N263" s="37">
        <v>1395449</v>
      </c>
      <c r="O263" s="37">
        <v>6362645</v>
      </c>
      <c r="P263" s="37">
        <v>0</v>
      </c>
      <c r="Q263" s="36">
        <v>470033</v>
      </c>
      <c r="R263" s="36"/>
      <c r="S263" s="37">
        <v>5656801</v>
      </c>
      <c r="T263" s="38">
        <v>-111871</v>
      </c>
      <c r="U263" s="38">
        <v>5544930</v>
      </c>
    </row>
    <row r="264" spans="1:21">
      <c r="A264" s="34">
        <v>38205</v>
      </c>
      <c r="B264" s="35" t="s">
        <v>239</v>
      </c>
      <c r="C264" s="40">
        <v>4.5439999999999999E-4</v>
      </c>
      <c r="D264" s="40">
        <v>4.5619999999999998E-4</v>
      </c>
      <c r="E264" s="36">
        <v>624809.80999999994</v>
      </c>
      <c r="F264" s="36">
        <v>1681187</v>
      </c>
      <c r="G264" s="36">
        <v>4176405</v>
      </c>
      <c r="H264" s="36"/>
      <c r="I264" s="37">
        <v>0</v>
      </c>
      <c r="J264" s="37">
        <v>2389420</v>
      </c>
      <c r="K264" s="37">
        <v>615918</v>
      </c>
      <c r="L264" s="36">
        <v>30018</v>
      </c>
      <c r="M264" s="36"/>
      <c r="N264" s="37">
        <v>197383</v>
      </c>
      <c r="O264" s="37">
        <v>899980</v>
      </c>
      <c r="P264" s="37">
        <v>0</v>
      </c>
      <c r="Q264" s="36">
        <v>84868</v>
      </c>
      <c r="R264" s="36"/>
      <c r="S264" s="37">
        <v>800140</v>
      </c>
      <c r="T264" s="38">
        <v>-26192</v>
      </c>
      <c r="U264" s="38">
        <v>773948</v>
      </c>
    </row>
    <row r="265" spans="1:21">
      <c r="A265" s="34">
        <v>38210</v>
      </c>
      <c r="B265" s="35" t="s">
        <v>240</v>
      </c>
      <c r="C265" s="40">
        <v>1.1793000000000001E-3</v>
      </c>
      <c r="D265" s="40">
        <v>1.1485E-3</v>
      </c>
      <c r="E265" s="36">
        <v>1417451.14</v>
      </c>
      <c r="F265" s="36">
        <v>4232450</v>
      </c>
      <c r="G265" s="36">
        <v>10838985</v>
      </c>
      <c r="H265" s="36"/>
      <c r="I265" s="37">
        <v>0</v>
      </c>
      <c r="J265" s="37">
        <v>6201239</v>
      </c>
      <c r="K265" s="37">
        <v>1598487</v>
      </c>
      <c r="L265" s="36">
        <v>87673</v>
      </c>
      <c r="M265" s="36"/>
      <c r="N265" s="37">
        <v>512266</v>
      </c>
      <c r="O265" s="37">
        <v>2335710</v>
      </c>
      <c r="P265" s="37">
        <v>0</v>
      </c>
      <c r="Q265" s="36">
        <v>62799</v>
      </c>
      <c r="R265" s="36"/>
      <c r="S265" s="37">
        <v>2076596</v>
      </c>
      <c r="T265" s="38">
        <v>13103</v>
      </c>
      <c r="U265" s="38">
        <v>2089699</v>
      </c>
    </row>
    <row r="266" spans="1:21">
      <c r="A266" s="34">
        <v>38300</v>
      </c>
      <c r="B266" s="35" t="s">
        <v>241</v>
      </c>
      <c r="C266" s="40">
        <v>2.5320999999999998E-3</v>
      </c>
      <c r="D266" s="40">
        <v>2.5233E-3</v>
      </c>
      <c r="E266" s="36">
        <v>3100456.2</v>
      </c>
      <c r="F266" s="36">
        <v>9298860</v>
      </c>
      <c r="G266" s="36">
        <v>23272615</v>
      </c>
      <c r="H266" s="36"/>
      <c r="I266" s="37">
        <v>0</v>
      </c>
      <c r="J266" s="37">
        <v>13314812</v>
      </c>
      <c r="K266" s="37">
        <v>3432145</v>
      </c>
      <c r="L266" s="36">
        <v>0</v>
      </c>
      <c r="M266" s="36"/>
      <c r="N266" s="37">
        <v>1099896</v>
      </c>
      <c r="O266" s="37">
        <v>5015052</v>
      </c>
      <c r="P266" s="37">
        <v>0</v>
      </c>
      <c r="Q266" s="36">
        <v>502401</v>
      </c>
      <c r="R266" s="36"/>
      <c r="S266" s="37">
        <v>4458704</v>
      </c>
      <c r="T266" s="38">
        <v>-260227</v>
      </c>
      <c r="U266" s="38">
        <v>4198477</v>
      </c>
    </row>
    <row r="267" spans="1:21">
      <c r="A267" s="34">
        <v>38400</v>
      </c>
      <c r="B267" s="35" t="s">
        <v>242</v>
      </c>
      <c r="C267" s="40">
        <v>3.1153999999999999E-3</v>
      </c>
      <c r="D267" s="40">
        <v>3.2049000000000001E-3</v>
      </c>
      <c r="E267" s="36">
        <v>3816257.2099999995</v>
      </c>
      <c r="F267" s="36">
        <v>11810691</v>
      </c>
      <c r="G267" s="36">
        <v>28633744</v>
      </c>
      <c r="H267" s="36"/>
      <c r="I267" s="37">
        <v>0</v>
      </c>
      <c r="J267" s="37">
        <v>16382041</v>
      </c>
      <c r="K267" s="37">
        <v>4222781</v>
      </c>
      <c r="L267" s="36">
        <v>8437</v>
      </c>
      <c r="M267" s="36"/>
      <c r="N267" s="37">
        <v>1353271</v>
      </c>
      <c r="O267" s="37">
        <v>6170330</v>
      </c>
      <c r="P267" s="37">
        <v>0</v>
      </c>
      <c r="Q267" s="36">
        <v>840268</v>
      </c>
      <c r="R267" s="36"/>
      <c r="S267" s="37">
        <v>5485821</v>
      </c>
      <c r="T267" s="38">
        <v>-349814</v>
      </c>
      <c r="U267" s="38">
        <v>5136006</v>
      </c>
    </row>
    <row r="268" spans="1:21">
      <c r="A268" s="34">
        <v>38402</v>
      </c>
      <c r="B268" s="35" t="s">
        <v>243</v>
      </c>
      <c r="C268" s="40">
        <v>1.052E-4</v>
      </c>
      <c r="D268" s="40">
        <v>1.086E-4</v>
      </c>
      <c r="E268" s="36">
        <v>126613.90000000001</v>
      </c>
      <c r="F268" s="36">
        <v>400213</v>
      </c>
      <c r="G268" s="36">
        <v>966897</v>
      </c>
      <c r="H268" s="36"/>
      <c r="I268" s="37">
        <v>0</v>
      </c>
      <c r="J268" s="37">
        <v>553184</v>
      </c>
      <c r="K268" s="37">
        <v>142594</v>
      </c>
      <c r="L268" s="36">
        <v>20431</v>
      </c>
      <c r="M268" s="36"/>
      <c r="N268" s="37">
        <v>45697</v>
      </c>
      <c r="O268" s="37">
        <v>208358</v>
      </c>
      <c r="P268" s="37">
        <v>0</v>
      </c>
      <c r="Q268" s="36">
        <v>28487</v>
      </c>
      <c r="R268" s="36"/>
      <c r="S268" s="37">
        <v>185244</v>
      </c>
      <c r="T268" s="38">
        <v>2192</v>
      </c>
      <c r="U268" s="38">
        <v>187435</v>
      </c>
    </row>
    <row r="269" spans="1:21">
      <c r="A269" s="34">
        <v>38405</v>
      </c>
      <c r="B269" s="35" t="s">
        <v>244</v>
      </c>
      <c r="C269" s="40">
        <v>7.6369999999999997E-4</v>
      </c>
      <c r="D269" s="40">
        <v>7.5730000000000003E-4</v>
      </c>
      <c r="E269" s="36">
        <v>927482.5</v>
      </c>
      <c r="F269" s="36">
        <v>2790800</v>
      </c>
      <c r="G269" s="36">
        <v>7019192</v>
      </c>
      <c r="H269" s="36"/>
      <c r="I269" s="37">
        <v>0</v>
      </c>
      <c r="J269" s="37">
        <v>4015845</v>
      </c>
      <c r="K269" s="37">
        <v>1035160</v>
      </c>
      <c r="L269" s="36">
        <v>0</v>
      </c>
      <c r="M269" s="36"/>
      <c r="N269" s="37">
        <v>331737</v>
      </c>
      <c r="O269" s="37">
        <v>1512577</v>
      </c>
      <c r="P269" s="37">
        <v>0</v>
      </c>
      <c r="Q269" s="36">
        <v>136046</v>
      </c>
      <c r="R269" s="36"/>
      <c r="S269" s="37">
        <v>1344778</v>
      </c>
      <c r="T269" s="38">
        <v>-58469</v>
      </c>
      <c r="U269" s="38">
        <v>1286309</v>
      </c>
    </row>
    <row r="270" spans="1:21">
      <c r="A270" s="34">
        <v>38500</v>
      </c>
      <c r="B270" s="35" t="s">
        <v>245</v>
      </c>
      <c r="C270" s="40">
        <v>2.4922999999999998E-3</v>
      </c>
      <c r="D270" s="40">
        <v>2.5734E-3</v>
      </c>
      <c r="E270" s="36">
        <v>3070391.3</v>
      </c>
      <c r="F270" s="36">
        <v>9483489</v>
      </c>
      <c r="G270" s="36">
        <v>22906812</v>
      </c>
      <c r="H270" s="36"/>
      <c r="I270" s="37">
        <v>0</v>
      </c>
      <c r="J270" s="37">
        <v>13105528</v>
      </c>
      <c r="K270" s="37">
        <v>3378198</v>
      </c>
      <c r="L270" s="36">
        <v>0</v>
      </c>
      <c r="M270" s="36"/>
      <c r="N270" s="37">
        <v>1082608</v>
      </c>
      <c r="O270" s="37">
        <v>4936224</v>
      </c>
      <c r="P270" s="37">
        <v>0</v>
      </c>
      <c r="Q270" s="36">
        <v>683080</v>
      </c>
      <c r="R270" s="36"/>
      <c r="S270" s="37">
        <v>4388621</v>
      </c>
      <c r="T270" s="38">
        <v>-246507</v>
      </c>
      <c r="U270" s="38">
        <v>4142115</v>
      </c>
    </row>
    <row r="271" spans="1:21">
      <c r="A271" s="34">
        <v>38600</v>
      </c>
      <c r="B271" s="35" t="s">
        <v>246</v>
      </c>
      <c r="C271" s="40">
        <v>3.0961000000000001E-3</v>
      </c>
      <c r="D271" s="40">
        <v>3.1337000000000001E-3</v>
      </c>
      <c r="E271" s="36">
        <v>3785122.2700000005</v>
      </c>
      <c r="F271" s="36">
        <v>11548305</v>
      </c>
      <c r="G271" s="36">
        <v>28456357</v>
      </c>
      <c r="H271" s="36"/>
      <c r="I271" s="37">
        <v>0</v>
      </c>
      <c r="J271" s="37">
        <v>16280554</v>
      </c>
      <c r="K271" s="37">
        <v>4196621</v>
      </c>
      <c r="L271" s="36">
        <v>4145</v>
      </c>
      <c r="M271" s="36"/>
      <c r="N271" s="37">
        <v>1344887</v>
      </c>
      <c r="O271" s="37">
        <v>6132105</v>
      </c>
      <c r="P271" s="37">
        <v>0</v>
      </c>
      <c r="Q271" s="36">
        <v>634452</v>
      </c>
      <c r="R271" s="36"/>
      <c r="S271" s="37">
        <v>5451836</v>
      </c>
      <c r="T271" s="38">
        <v>-284523</v>
      </c>
      <c r="U271" s="38">
        <v>5167312</v>
      </c>
    </row>
    <row r="272" spans="1:21">
      <c r="A272" s="34">
        <v>38601</v>
      </c>
      <c r="B272" s="35" t="s">
        <v>247</v>
      </c>
      <c r="C272" s="40">
        <v>4.1300000000000001E-5</v>
      </c>
      <c r="D272" s="40">
        <v>4.0399999999999999E-5</v>
      </c>
      <c r="E272" s="36">
        <v>45523.1</v>
      </c>
      <c r="F272" s="36">
        <v>148882</v>
      </c>
      <c r="G272" s="36">
        <v>379590</v>
      </c>
      <c r="H272" s="36"/>
      <c r="I272" s="37">
        <v>0</v>
      </c>
      <c r="J272" s="37">
        <v>217172</v>
      </c>
      <c r="K272" s="37">
        <v>55980</v>
      </c>
      <c r="L272" s="36">
        <v>23619</v>
      </c>
      <c r="M272" s="36"/>
      <c r="N272" s="37">
        <v>17940</v>
      </c>
      <c r="O272" s="37">
        <v>81798</v>
      </c>
      <c r="P272" s="37">
        <v>0</v>
      </c>
      <c r="Q272" s="36">
        <v>2305</v>
      </c>
      <c r="R272" s="36"/>
      <c r="S272" s="37">
        <v>72724</v>
      </c>
      <c r="T272" s="38">
        <v>9992</v>
      </c>
      <c r="U272" s="38">
        <v>82716</v>
      </c>
    </row>
    <row r="273" spans="1:21">
      <c r="A273" s="34">
        <v>38602</v>
      </c>
      <c r="B273" s="35" t="s">
        <v>248</v>
      </c>
      <c r="C273" s="40">
        <v>1.83E-4</v>
      </c>
      <c r="D273" s="40">
        <v>1.717E-4</v>
      </c>
      <c r="E273" s="36">
        <v>227788.36999999997</v>
      </c>
      <c r="F273" s="36">
        <v>632748</v>
      </c>
      <c r="G273" s="36">
        <v>1681959</v>
      </c>
      <c r="H273" s="36"/>
      <c r="I273" s="37">
        <v>0</v>
      </c>
      <c r="J273" s="37">
        <v>962288</v>
      </c>
      <c r="K273" s="37">
        <v>248048</v>
      </c>
      <c r="L273" s="36">
        <v>98125</v>
      </c>
      <c r="M273" s="36"/>
      <c r="N273" s="37">
        <v>79492</v>
      </c>
      <c r="O273" s="37">
        <v>362448</v>
      </c>
      <c r="P273" s="37">
        <v>0</v>
      </c>
      <c r="Q273" s="36">
        <v>0</v>
      </c>
      <c r="R273" s="36"/>
      <c r="S273" s="37">
        <v>322240</v>
      </c>
      <c r="T273" s="38">
        <v>34463</v>
      </c>
      <c r="U273" s="38">
        <v>356702</v>
      </c>
    </row>
    <row r="274" spans="1:21">
      <c r="A274" s="34">
        <v>38605</v>
      </c>
      <c r="B274" s="35" t="s">
        <v>249</v>
      </c>
      <c r="C274" s="40">
        <v>8.5070000000000002E-4</v>
      </c>
      <c r="D274" s="40">
        <v>8.4349999999999996E-4</v>
      </c>
      <c r="E274" s="36">
        <v>1074563.79</v>
      </c>
      <c r="F274" s="36">
        <v>3108465</v>
      </c>
      <c r="G274" s="36">
        <v>7818812</v>
      </c>
      <c r="H274" s="36"/>
      <c r="I274" s="37">
        <v>0</v>
      </c>
      <c r="J274" s="37">
        <v>4473327</v>
      </c>
      <c r="K274" s="37">
        <v>1153085</v>
      </c>
      <c r="L274" s="36">
        <v>56750</v>
      </c>
      <c r="M274" s="36"/>
      <c r="N274" s="37">
        <v>369528</v>
      </c>
      <c r="O274" s="37">
        <v>1684888</v>
      </c>
      <c r="P274" s="37">
        <v>0</v>
      </c>
      <c r="Q274" s="36">
        <v>42459</v>
      </c>
      <c r="R274" s="36"/>
      <c r="S274" s="37">
        <v>1497974</v>
      </c>
      <c r="T274" s="38">
        <v>10204</v>
      </c>
      <c r="U274" s="38">
        <v>1508178</v>
      </c>
    </row>
    <row r="275" spans="1:21">
      <c r="A275" s="34">
        <v>38610</v>
      </c>
      <c r="B275" s="35" t="s">
        <v>250</v>
      </c>
      <c r="C275" s="40">
        <v>6.2620000000000004E-4</v>
      </c>
      <c r="D275" s="40">
        <v>6.401E-4</v>
      </c>
      <c r="E275" s="36">
        <v>827029.58</v>
      </c>
      <c r="F275" s="36">
        <v>2358895</v>
      </c>
      <c r="G275" s="36">
        <v>5755425</v>
      </c>
      <c r="H275" s="36"/>
      <c r="I275" s="37">
        <v>0</v>
      </c>
      <c r="J275" s="37">
        <v>3292814</v>
      </c>
      <c r="K275" s="37">
        <v>848785</v>
      </c>
      <c r="L275" s="36">
        <v>36605</v>
      </c>
      <c r="M275" s="36"/>
      <c r="N275" s="37">
        <v>272009</v>
      </c>
      <c r="O275" s="37">
        <v>1240245</v>
      </c>
      <c r="P275" s="37">
        <v>0</v>
      </c>
      <c r="Q275" s="36">
        <v>26746</v>
      </c>
      <c r="R275" s="36"/>
      <c r="S275" s="37">
        <v>1102658</v>
      </c>
      <c r="T275" s="38">
        <v>12621</v>
      </c>
      <c r="U275" s="38">
        <v>1115279</v>
      </c>
    </row>
    <row r="276" spans="1:21">
      <c r="A276" s="34">
        <v>38620</v>
      </c>
      <c r="B276" s="35" t="s">
        <v>251</v>
      </c>
      <c r="C276" s="40">
        <v>5.3479999999999999E-4</v>
      </c>
      <c r="D276" s="40">
        <v>5.2720000000000002E-4</v>
      </c>
      <c r="E276" s="36">
        <v>666269.61</v>
      </c>
      <c r="F276" s="36">
        <v>1942836</v>
      </c>
      <c r="G276" s="36">
        <v>4915364</v>
      </c>
      <c r="H276" s="36"/>
      <c r="I276" s="37">
        <v>0</v>
      </c>
      <c r="J276" s="37">
        <v>2812196</v>
      </c>
      <c r="K276" s="37">
        <v>724897</v>
      </c>
      <c r="L276" s="36">
        <v>100747</v>
      </c>
      <c r="M276" s="36"/>
      <c r="N276" s="37">
        <v>232307</v>
      </c>
      <c r="O276" s="37">
        <v>1059220</v>
      </c>
      <c r="P276" s="37">
        <v>0</v>
      </c>
      <c r="Q276" s="36">
        <v>0</v>
      </c>
      <c r="R276" s="36"/>
      <c r="S276" s="37">
        <v>941714</v>
      </c>
      <c r="T276" s="38">
        <v>39081</v>
      </c>
      <c r="U276" s="38">
        <v>980795</v>
      </c>
    </row>
    <row r="277" spans="1:21">
      <c r="A277" s="34">
        <v>38700</v>
      </c>
      <c r="B277" s="35" t="s">
        <v>252</v>
      </c>
      <c r="C277" s="40">
        <v>9.167E-4</v>
      </c>
      <c r="D277" s="40">
        <v>8.9820000000000004E-4</v>
      </c>
      <c r="E277" s="36">
        <v>1134767.1400000001</v>
      </c>
      <c r="F277" s="36">
        <v>3310045</v>
      </c>
      <c r="G277" s="36">
        <v>8425420</v>
      </c>
      <c r="H277" s="36"/>
      <c r="I277" s="37">
        <v>0</v>
      </c>
      <c r="J277" s="37">
        <v>4820382</v>
      </c>
      <c r="K277" s="37">
        <v>1242545</v>
      </c>
      <c r="L277" s="36">
        <v>221072</v>
      </c>
      <c r="M277" s="36"/>
      <c r="N277" s="37">
        <v>398197</v>
      </c>
      <c r="O277" s="37">
        <v>1815607</v>
      </c>
      <c r="P277" s="37">
        <v>0</v>
      </c>
      <c r="Q277" s="36">
        <v>0</v>
      </c>
      <c r="R277" s="36"/>
      <c r="S277" s="37">
        <v>1614191</v>
      </c>
      <c r="T277" s="38">
        <v>87744</v>
      </c>
      <c r="U277" s="38">
        <v>1701935</v>
      </c>
    </row>
    <row r="278" spans="1:21">
      <c r="A278" s="34">
        <v>38701</v>
      </c>
      <c r="B278" s="35" t="s">
        <v>253</v>
      </c>
      <c r="C278" s="40">
        <v>6.2899999999999997E-5</v>
      </c>
      <c r="D278" s="40">
        <v>6.0099999999999997E-5</v>
      </c>
      <c r="E278" s="36">
        <v>75743.73000000001</v>
      </c>
      <c r="F278" s="36">
        <v>221480</v>
      </c>
      <c r="G278" s="36">
        <v>578116</v>
      </c>
      <c r="H278" s="36"/>
      <c r="I278" s="37">
        <v>0</v>
      </c>
      <c r="J278" s="37">
        <v>330754</v>
      </c>
      <c r="K278" s="37">
        <v>85258</v>
      </c>
      <c r="L278" s="36">
        <v>6477</v>
      </c>
      <c r="M278" s="36"/>
      <c r="N278" s="37">
        <v>27323</v>
      </c>
      <c r="O278" s="37">
        <v>124579</v>
      </c>
      <c r="P278" s="37">
        <v>0</v>
      </c>
      <c r="Q278" s="36">
        <v>34487</v>
      </c>
      <c r="R278" s="36"/>
      <c r="S278" s="37">
        <v>110759</v>
      </c>
      <c r="T278" s="38">
        <v>-14978</v>
      </c>
      <c r="U278" s="38">
        <v>95781</v>
      </c>
    </row>
    <row r="279" spans="1:21">
      <c r="A279" s="34">
        <v>38800</v>
      </c>
      <c r="B279" s="35" t="s">
        <v>254</v>
      </c>
      <c r="C279" s="40">
        <v>1.5732999999999999E-3</v>
      </c>
      <c r="D279" s="40">
        <v>1.5524E-3</v>
      </c>
      <c r="E279" s="36">
        <v>1931735.9200000002</v>
      </c>
      <c r="F279" s="36">
        <v>5720901</v>
      </c>
      <c r="G279" s="36">
        <v>14460252</v>
      </c>
      <c r="H279" s="36"/>
      <c r="I279" s="37">
        <v>0</v>
      </c>
      <c r="J279" s="37">
        <v>8273052</v>
      </c>
      <c r="K279" s="37">
        <v>2132536</v>
      </c>
      <c r="L279" s="36">
        <v>129136</v>
      </c>
      <c r="M279" s="36"/>
      <c r="N279" s="37">
        <v>683412</v>
      </c>
      <c r="O279" s="37">
        <v>3116062</v>
      </c>
      <c r="P279" s="37">
        <v>0</v>
      </c>
      <c r="Q279" s="36">
        <v>22708</v>
      </c>
      <c r="R279" s="36"/>
      <c r="S279" s="37">
        <v>2770380</v>
      </c>
      <c r="T279" s="38">
        <v>34965</v>
      </c>
      <c r="U279" s="38">
        <v>2805345</v>
      </c>
    </row>
    <row r="280" spans="1:21">
      <c r="A280" s="34">
        <v>38801</v>
      </c>
      <c r="B280" s="35" t="s">
        <v>255</v>
      </c>
      <c r="C280" s="40">
        <v>1.1069999999999999E-4</v>
      </c>
      <c r="D280" s="40">
        <v>8.8300000000000005E-5</v>
      </c>
      <c r="E280" s="36">
        <v>110631.39000000001</v>
      </c>
      <c r="F280" s="36">
        <v>325403</v>
      </c>
      <c r="G280" s="36">
        <v>1017447</v>
      </c>
      <c r="H280" s="36"/>
      <c r="I280" s="37">
        <v>0</v>
      </c>
      <c r="J280" s="37">
        <v>582106</v>
      </c>
      <c r="K280" s="37">
        <v>150049</v>
      </c>
      <c r="L280" s="36">
        <v>109390</v>
      </c>
      <c r="M280" s="36"/>
      <c r="N280" s="37">
        <v>48086</v>
      </c>
      <c r="O280" s="37">
        <v>219251</v>
      </c>
      <c r="P280" s="37">
        <v>0</v>
      </c>
      <c r="Q280" s="36">
        <v>32694</v>
      </c>
      <c r="R280" s="36"/>
      <c r="S280" s="37">
        <v>194929</v>
      </c>
      <c r="T280" s="38">
        <v>33636</v>
      </c>
      <c r="U280" s="38">
        <v>228564</v>
      </c>
    </row>
    <row r="281" spans="1:21">
      <c r="A281" s="34">
        <v>38900</v>
      </c>
      <c r="B281" s="35" t="s">
        <v>256</v>
      </c>
      <c r="C281" s="40">
        <v>3.5940000000000001E-4</v>
      </c>
      <c r="D281" s="40">
        <v>3.3260000000000001E-4</v>
      </c>
      <c r="E281" s="36">
        <v>405249.82999999996</v>
      </c>
      <c r="F281" s="36">
        <v>1225697</v>
      </c>
      <c r="G281" s="36">
        <v>3303257</v>
      </c>
      <c r="H281" s="36"/>
      <c r="I281" s="37">
        <v>0</v>
      </c>
      <c r="J281" s="37">
        <v>1889871</v>
      </c>
      <c r="K281" s="37">
        <v>487150</v>
      </c>
      <c r="L281" s="36">
        <v>70964</v>
      </c>
      <c r="M281" s="36"/>
      <c r="N281" s="37">
        <v>156117</v>
      </c>
      <c r="O281" s="37">
        <v>711824</v>
      </c>
      <c r="P281" s="37">
        <v>0</v>
      </c>
      <c r="Q281" s="36">
        <v>48740</v>
      </c>
      <c r="R281" s="36"/>
      <c r="S281" s="37">
        <v>632857</v>
      </c>
      <c r="T281" s="38">
        <v>-5200</v>
      </c>
      <c r="U281" s="38">
        <v>627658</v>
      </c>
    </row>
    <row r="282" spans="1:21">
      <c r="A282" s="34">
        <v>39000</v>
      </c>
      <c r="B282" s="35" t="s">
        <v>257</v>
      </c>
      <c r="C282" s="40">
        <v>1.5830199999999999E-2</v>
      </c>
      <c r="D282" s="40">
        <v>1.5730299999999999E-2</v>
      </c>
      <c r="E282" s="36">
        <v>18695918.549999997</v>
      </c>
      <c r="F282" s="36">
        <v>57969270</v>
      </c>
      <c r="G282" s="36">
        <v>145495891</v>
      </c>
      <c r="H282" s="36"/>
      <c r="I282" s="37">
        <v>0</v>
      </c>
      <c r="J282" s="37">
        <v>83241634</v>
      </c>
      <c r="K282" s="37">
        <v>21457108</v>
      </c>
      <c r="L282" s="36">
        <v>643682</v>
      </c>
      <c r="M282" s="36"/>
      <c r="N282" s="37">
        <v>6876338</v>
      </c>
      <c r="O282" s="37">
        <v>31353136</v>
      </c>
      <c r="P282" s="37">
        <v>0</v>
      </c>
      <c r="Q282" s="36">
        <v>1707340</v>
      </c>
      <c r="R282" s="36"/>
      <c r="S282" s="37">
        <v>27874956</v>
      </c>
      <c r="T282" s="38">
        <v>-497104</v>
      </c>
      <c r="U282" s="38">
        <v>27377852</v>
      </c>
    </row>
    <row r="283" spans="1:21">
      <c r="A283" s="34">
        <v>39100</v>
      </c>
      <c r="B283" s="35" t="s">
        <v>258</v>
      </c>
      <c r="C283" s="40">
        <v>2.4624E-3</v>
      </c>
      <c r="D283" s="40">
        <v>2.5027999999999999E-3</v>
      </c>
      <c r="E283" s="36">
        <v>3305539.8199999994</v>
      </c>
      <c r="F283" s="36">
        <v>9223314</v>
      </c>
      <c r="G283" s="36">
        <v>22632000</v>
      </c>
      <c r="H283" s="36"/>
      <c r="I283" s="37">
        <v>0</v>
      </c>
      <c r="J283" s="37">
        <v>12948301</v>
      </c>
      <c r="K283" s="37">
        <v>3337670</v>
      </c>
      <c r="L283" s="36">
        <v>0</v>
      </c>
      <c r="M283" s="36"/>
      <c r="N283" s="37">
        <v>1069620</v>
      </c>
      <c r="O283" s="37">
        <v>4877005</v>
      </c>
      <c r="P283" s="37">
        <v>0</v>
      </c>
      <c r="Q283" s="36">
        <v>135880</v>
      </c>
      <c r="R283" s="36"/>
      <c r="S283" s="37">
        <v>4335971</v>
      </c>
      <c r="T283" s="38">
        <v>-73101</v>
      </c>
      <c r="U283" s="38">
        <v>4262870</v>
      </c>
    </row>
    <row r="284" spans="1:21">
      <c r="A284" s="34">
        <v>39101</v>
      </c>
      <c r="B284" s="35" t="s">
        <v>259</v>
      </c>
      <c r="C284" s="40">
        <v>1.7560000000000001E-4</v>
      </c>
      <c r="D284" s="40">
        <v>1.75E-4</v>
      </c>
      <c r="E284" s="36">
        <v>214530.62</v>
      </c>
      <c r="F284" s="36">
        <v>644909.65</v>
      </c>
      <c r="G284" s="36">
        <v>1613945</v>
      </c>
      <c r="H284" s="36"/>
      <c r="I284" s="37">
        <v>0</v>
      </c>
      <c r="J284" s="37">
        <v>923376</v>
      </c>
      <c r="K284" s="37">
        <v>238018</v>
      </c>
      <c r="L284" s="36">
        <v>0</v>
      </c>
      <c r="M284" s="36"/>
      <c r="N284" s="37">
        <v>76277</v>
      </c>
      <c r="O284" s="37">
        <v>347792</v>
      </c>
      <c r="P284" s="37">
        <v>0</v>
      </c>
      <c r="Q284" s="36">
        <v>26692</v>
      </c>
      <c r="R284" s="36"/>
      <c r="S284" s="37">
        <v>309209</v>
      </c>
      <c r="T284" s="38">
        <v>-10852</v>
      </c>
      <c r="U284" s="38">
        <v>298357</v>
      </c>
    </row>
    <row r="285" spans="1:21">
      <c r="A285" s="34">
        <v>39105</v>
      </c>
      <c r="B285" s="35" t="s">
        <v>260</v>
      </c>
      <c r="C285" s="40">
        <v>1.0095E-3</v>
      </c>
      <c r="D285" s="40">
        <v>1.0374E-3</v>
      </c>
      <c r="E285" s="36">
        <v>1313777.6500000004</v>
      </c>
      <c r="F285" s="36">
        <v>3823024</v>
      </c>
      <c r="G285" s="36">
        <v>9278348</v>
      </c>
      <c r="H285" s="36"/>
      <c r="I285" s="37">
        <v>0</v>
      </c>
      <c r="J285" s="37">
        <v>5308362</v>
      </c>
      <c r="K285" s="37">
        <v>1368331</v>
      </c>
      <c r="L285" s="36">
        <v>90010</v>
      </c>
      <c r="M285" s="36"/>
      <c r="N285" s="37">
        <v>438508</v>
      </c>
      <c r="O285" s="37">
        <v>1999406</v>
      </c>
      <c r="P285" s="37">
        <v>0</v>
      </c>
      <c r="Q285" s="36">
        <v>74735</v>
      </c>
      <c r="R285" s="36"/>
      <c r="S285" s="37">
        <v>1777600</v>
      </c>
      <c r="T285" s="38">
        <v>21519</v>
      </c>
      <c r="U285" s="38">
        <v>1799120</v>
      </c>
    </row>
    <row r="286" spans="1:21">
      <c r="A286" s="34">
        <v>39200</v>
      </c>
      <c r="B286" s="35" t="s">
        <v>261</v>
      </c>
      <c r="C286" s="40">
        <v>6.4350400000000002E-2</v>
      </c>
      <c r="D286" s="40">
        <v>6.1601799999999998E-2</v>
      </c>
      <c r="E286" s="36">
        <v>76747294.299999982</v>
      </c>
      <c r="F286" s="36">
        <v>227014830</v>
      </c>
      <c r="G286" s="36">
        <v>591446650</v>
      </c>
      <c r="H286" s="36"/>
      <c r="I286" s="37">
        <v>0</v>
      </c>
      <c r="J286" s="37">
        <v>338380594</v>
      </c>
      <c r="K286" s="37">
        <v>87224007</v>
      </c>
      <c r="L286" s="36">
        <v>9051046</v>
      </c>
      <c r="M286" s="36"/>
      <c r="N286" s="37">
        <v>27952591</v>
      </c>
      <c r="O286" s="37">
        <v>127451759</v>
      </c>
      <c r="P286" s="37">
        <v>0</v>
      </c>
      <c r="Q286" s="36">
        <v>0</v>
      </c>
      <c r="R286" s="36"/>
      <c r="S286" s="37">
        <v>113312818</v>
      </c>
      <c r="T286" s="38">
        <v>2985489</v>
      </c>
      <c r="U286" s="38">
        <v>116298306</v>
      </c>
    </row>
    <row r="287" spans="1:21">
      <c r="A287" s="34">
        <v>39201</v>
      </c>
      <c r="B287" s="35" t="s">
        <v>262</v>
      </c>
      <c r="C287" s="40">
        <v>1.94E-4</v>
      </c>
      <c r="D287" s="40">
        <v>1.8990000000000001E-4</v>
      </c>
      <c r="E287" s="36">
        <v>194379.69</v>
      </c>
      <c r="F287" s="36">
        <v>699819</v>
      </c>
      <c r="G287" s="36">
        <v>1783060</v>
      </c>
      <c r="H287" s="36"/>
      <c r="I287" s="37">
        <v>0</v>
      </c>
      <c r="J287" s="37">
        <v>1020131</v>
      </c>
      <c r="K287" s="37">
        <v>262958</v>
      </c>
      <c r="L287" s="36">
        <v>46220</v>
      </c>
      <c r="M287" s="36"/>
      <c r="N287" s="37">
        <v>84270</v>
      </c>
      <c r="O287" s="37">
        <v>384234.46</v>
      </c>
      <c r="P287" s="37">
        <v>0</v>
      </c>
      <c r="Q287" s="36">
        <v>36210</v>
      </c>
      <c r="R287" s="36"/>
      <c r="S287" s="37">
        <v>341609</v>
      </c>
      <c r="T287" s="38">
        <v>4663</v>
      </c>
      <c r="U287" s="38">
        <v>346272</v>
      </c>
    </row>
    <row r="288" spans="1:21">
      <c r="A288" s="34">
        <v>39204</v>
      </c>
      <c r="B288" s="35" t="s">
        <v>263</v>
      </c>
      <c r="C288" s="40">
        <v>1.3359999999999999E-4</v>
      </c>
      <c r="D288" s="40">
        <v>1.167E-4</v>
      </c>
      <c r="E288" s="36">
        <v>147095.62</v>
      </c>
      <c r="F288" s="36">
        <v>430063</v>
      </c>
      <c r="G288" s="36">
        <v>1227922</v>
      </c>
      <c r="H288" s="36"/>
      <c r="I288" s="37">
        <v>0</v>
      </c>
      <c r="J288" s="37">
        <v>702523</v>
      </c>
      <c r="K288" s="37">
        <v>181089</v>
      </c>
      <c r="L288" s="36">
        <v>202630</v>
      </c>
      <c r="M288" s="36"/>
      <c r="N288" s="37">
        <v>58033</v>
      </c>
      <c r="O288" s="37">
        <v>264607</v>
      </c>
      <c r="P288" s="37">
        <v>0</v>
      </c>
      <c r="Q288" s="36">
        <v>0</v>
      </c>
      <c r="R288" s="36"/>
      <c r="S288" s="37">
        <v>235252</v>
      </c>
      <c r="T288" s="38">
        <v>80968</v>
      </c>
      <c r="U288" s="38">
        <v>316220</v>
      </c>
    </row>
    <row r="289" spans="1:21">
      <c r="A289" s="34">
        <v>39205</v>
      </c>
      <c r="B289" s="35" t="s">
        <v>264</v>
      </c>
      <c r="C289" s="40">
        <v>5.0689000000000003E-3</v>
      </c>
      <c r="D289" s="40">
        <v>4.8887000000000002E-3</v>
      </c>
      <c r="E289" s="36">
        <v>6578882.8900000006</v>
      </c>
      <c r="F289" s="36">
        <v>18015827</v>
      </c>
      <c r="G289" s="36">
        <v>46588427</v>
      </c>
      <c r="H289" s="36"/>
      <c r="I289" s="37">
        <v>0</v>
      </c>
      <c r="J289" s="37">
        <v>26654339</v>
      </c>
      <c r="K289" s="37">
        <v>6870661</v>
      </c>
      <c r="L289" s="36">
        <v>2928732</v>
      </c>
      <c r="M289" s="36"/>
      <c r="N289" s="37">
        <v>2201834</v>
      </c>
      <c r="O289" s="37">
        <v>10039413</v>
      </c>
      <c r="P289" s="37">
        <v>0</v>
      </c>
      <c r="Q289" s="36">
        <v>0</v>
      </c>
      <c r="R289" s="36"/>
      <c r="S289" s="37">
        <v>8925684</v>
      </c>
      <c r="T289" s="38">
        <v>1178875</v>
      </c>
      <c r="U289" s="38">
        <v>10104559</v>
      </c>
    </row>
    <row r="290" spans="1:21">
      <c r="A290" s="34">
        <v>39208</v>
      </c>
      <c r="B290" s="35" t="s">
        <v>290</v>
      </c>
      <c r="C290" s="40">
        <v>4.0460000000000002E-4</v>
      </c>
      <c r="D290" s="40">
        <v>3.926E-4</v>
      </c>
      <c r="E290" s="36">
        <v>417317.87000000005</v>
      </c>
      <c r="F290" s="36">
        <v>1446809</v>
      </c>
      <c r="G290" s="36">
        <v>3718692</v>
      </c>
      <c r="H290" s="36"/>
      <c r="I290" s="37">
        <v>0</v>
      </c>
      <c r="J290" s="37">
        <v>2127551</v>
      </c>
      <c r="K290" s="37">
        <v>548417</v>
      </c>
      <c r="L290" s="36">
        <v>0</v>
      </c>
      <c r="M290" s="36"/>
      <c r="N290" s="37">
        <v>175751</v>
      </c>
      <c r="O290" s="37">
        <v>801347</v>
      </c>
      <c r="P290" s="37">
        <v>0</v>
      </c>
      <c r="Q290" s="36">
        <v>147063</v>
      </c>
      <c r="R290" s="36"/>
      <c r="S290" s="37">
        <v>712449</v>
      </c>
      <c r="T290" s="38">
        <v>-66847</v>
      </c>
      <c r="U290" s="38">
        <v>645602</v>
      </c>
    </row>
    <row r="291" spans="1:21">
      <c r="A291" s="34">
        <v>39209</v>
      </c>
      <c r="B291" s="35" t="s">
        <v>265</v>
      </c>
      <c r="C291" s="40">
        <v>2.0369999999999999E-4</v>
      </c>
      <c r="D291" s="40">
        <v>1.7799999999999999E-4</v>
      </c>
      <c r="E291" s="36">
        <v>204766.38999999998</v>
      </c>
      <c r="F291" s="36">
        <v>655965</v>
      </c>
      <c r="G291" s="36">
        <v>1872213</v>
      </c>
      <c r="H291" s="36"/>
      <c r="I291" s="37">
        <v>0</v>
      </c>
      <c r="J291" s="37">
        <v>1071138</v>
      </c>
      <c r="K291" s="37">
        <v>276106</v>
      </c>
      <c r="L291" s="36">
        <v>80092</v>
      </c>
      <c r="M291" s="36"/>
      <c r="N291" s="37">
        <v>88483</v>
      </c>
      <c r="O291" s="37">
        <v>403446</v>
      </c>
      <c r="P291" s="37">
        <v>0</v>
      </c>
      <c r="Q291" s="36">
        <v>32248</v>
      </c>
      <c r="R291" s="36"/>
      <c r="S291" s="37">
        <v>358690</v>
      </c>
      <c r="T291" s="38">
        <v>8064</v>
      </c>
      <c r="U291" s="38">
        <v>366753</v>
      </c>
    </row>
    <row r="292" spans="1:21">
      <c r="A292" s="34">
        <v>39300</v>
      </c>
      <c r="B292" s="35" t="s">
        <v>266</v>
      </c>
      <c r="C292" s="40">
        <v>9.5830000000000004E-4</v>
      </c>
      <c r="D292" s="40">
        <v>9.5180000000000004E-4</v>
      </c>
      <c r="E292" s="36">
        <v>1228877.2500000002</v>
      </c>
      <c r="F292" s="36">
        <v>3507571</v>
      </c>
      <c r="G292" s="36">
        <v>8807767</v>
      </c>
      <c r="H292" s="36"/>
      <c r="I292" s="37">
        <v>0</v>
      </c>
      <c r="J292" s="37">
        <v>5039131</v>
      </c>
      <c r="K292" s="37">
        <v>1298932</v>
      </c>
      <c r="L292" s="36">
        <v>86747</v>
      </c>
      <c r="M292" s="36"/>
      <c r="N292" s="37">
        <v>416267</v>
      </c>
      <c r="O292" s="37">
        <v>1897999</v>
      </c>
      <c r="P292" s="37">
        <v>0</v>
      </c>
      <c r="Q292" s="36">
        <v>31101</v>
      </c>
      <c r="R292" s="36"/>
      <c r="S292" s="37">
        <v>1687444</v>
      </c>
      <c r="T292" s="38">
        <v>12932</v>
      </c>
      <c r="U292" s="38">
        <v>1700376</v>
      </c>
    </row>
    <row r="293" spans="1:21">
      <c r="A293" s="34">
        <v>39301</v>
      </c>
      <c r="B293" s="35" t="s">
        <v>267</v>
      </c>
      <c r="C293" s="40">
        <v>5.2299999999999997E-5</v>
      </c>
      <c r="D293" s="40">
        <v>6.4499999999999996E-5</v>
      </c>
      <c r="E293" s="36">
        <v>71062.23</v>
      </c>
      <c r="F293" s="36">
        <v>237695</v>
      </c>
      <c r="G293" s="36">
        <v>480691</v>
      </c>
      <c r="H293" s="36"/>
      <c r="I293" s="37">
        <v>0</v>
      </c>
      <c r="J293" s="37">
        <v>275015</v>
      </c>
      <c r="K293" s="37">
        <v>70890</v>
      </c>
      <c r="L293" s="36">
        <v>33180</v>
      </c>
      <c r="M293" s="36"/>
      <c r="N293" s="37">
        <v>22718</v>
      </c>
      <c r="O293" s="37">
        <v>103585</v>
      </c>
      <c r="P293" s="37">
        <v>0</v>
      </c>
      <c r="Q293" s="36">
        <v>65178</v>
      </c>
      <c r="R293" s="36"/>
      <c r="S293" s="37">
        <v>92094</v>
      </c>
      <c r="T293" s="38">
        <v>-2650</v>
      </c>
      <c r="U293" s="38">
        <v>89443</v>
      </c>
    </row>
    <row r="294" spans="1:21">
      <c r="A294" s="34">
        <v>39400</v>
      </c>
      <c r="B294" s="35" t="s">
        <v>268</v>
      </c>
      <c r="C294" s="40">
        <v>6.5919999999999998E-4</v>
      </c>
      <c r="D294" s="40">
        <v>6.8510000000000001E-4</v>
      </c>
      <c r="E294" s="36">
        <v>898724.91</v>
      </c>
      <c r="F294" s="36">
        <v>2524729</v>
      </c>
      <c r="G294" s="36">
        <v>6058729</v>
      </c>
      <c r="H294" s="36"/>
      <c r="I294" s="37">
        <v>0</v>
      </c>
      <c r="J294" s="37">
        <v>3466342</v>
      </c>
      <c r="K294" s="37">
        <v>893515</v>
      </c>
      <c r="L294" s="36">
        <v>152179</v>
      </c>
      <c r="M294" s="36"/>
      <c r="N294" s="37">
        <v>286344</v>
      </c>
      <c r="O294" s="37">
        <v>1305605</v>
      </c>
      <c r="P294" s="37">
        <v>0</v>
      </c>
      <c r="Q294" s="36">
        <v>98699</v>
      </c>
      <c r="R294" s="36"/>
      <c r="S294" s="37">
        <v>1160767</v>
      </c>
      <c r="T294" s="38">
        <v>51447</v>
      </c>
      <c r="U294" s="38">
        <v>1212213</v>
      </c>
    </row>
    <row r="295" spans="1:21">
      <c r="A295" s="34">
        <v>39401</v>
      </c>
      <c r="B295" s="35" t="s">
        <v>269</v>
      </c>
      <c r="C295" s="40">
        <v>2.22E-4</v>
      </c>
      <c r="D295" s="40">
        <v>1.6760000000000001E-4</v>
      </c>
      <c r="E295" s="36">
        <v>228226.07</v>
      </c>
      <c r="F295" s="36">
        <v>617639</v>
      </c>
      <c r="G295" s="36">
        <v>2040409</v>
      </c>
      <c r="H295" s="36"/>
      <c r="I295" s="37">
        <v>0</v>
      </c>
      <c r="J295" s="37">
        <v>1167366</v>
      </c>
      <c r="K295" s="37">
        <v>300911</v>
      </c>
      <c r="L295" s="36">
        <v>352846</v>
      </c>
      <c r="M295" s="36"/>
      <c r="N295" s="37">
        <v>96433</v>
      </c>
      <c r="O295" s="37">
        <v>439690.98</v>
      </c>
      <c r="P295" s="37">
        <v>0</v>
      </c>
      <c r="Q295" s="36">
        <v>0</v>
      </c>
      <c r="R295" s="36"/>
      <c r="S295" s="37">
        <v>390914</v>
      </c>
      <c r="T295" s="38">
        <v>131233</v>
      </c>
      <c r="U295" s="38">
        <v>522147</v>
      </c>
    </row>
    <row r="296" spans="1:21">
      <c r="A296" s="34">
        <v>39500</v>
      </c>
      <c r="B296" s="35" t="s">
        <v>270</v>
      </c>
      <c r="C296" s="40">
        <v>1.9851000000000001E-3</v>
      </c>
      <c r="D296" s="40">
        <v>1.9558000000000002E-3</v>
      </c>
      <c r="E296" s="36">
        <v>2430298.8899999997</v>
      </c>
      <c r="F296" s="36">
        <v>7207510</v>
      </c>
      <c r="G296" s="36">
        <v>18245120</v>
      </c>
      <c r="H296" s="36"/>
      <c r="I296" s="37">
        <v>0</v>
      </c>
      <c r="J296" s="37">
        <v>10438464</v>
      </c>
      <c r="K296" s="37">
        <v>2690712</v>
      </c>
      <c r="L296" s="36">
        <v>67779</v>
      </c>
      <c r="M296" s="36"/>
      <c r="N296" s="37">
        <v>862290</v>
      </c>
      <c r="O296" s="37">
        <v>3931669</v>
      </c>
      <c r="P296" s="37">
        <v>0</v>
      </c>
      <c r="Q296" s="36">
        <v>51158</v>
      </c>
      <c r="R296" s="36"/>
      <c r="S296" s="37">
        <v>3495507</v>
      </c>
      <c r="T296" s="38">
        <v>10477</v>
      </c>
      <c r="U296" s="38">
        <v>3505984</v>
      </c>
    </row>
    <row r="297" spans="1:21">
      <c r="A297" s="34">
        <v>39501</v>
      </c>
      <c r="B297" s="35" t="s">
        <v>271</v>
      </c>
      <c r="C297" s="40">
        <v>6.41E-5</v>
      </c>
      <c r="D297" s="40">
        <v>6.7199999999999994E-5</v>
      </c>
      <c r="E297" s="36">
        <v>77170.959999999977</v>
      </c>
      <c r="F297" s="36">
        <v>247645</v>
      </c>
      <c r="G297" s="36">
        <v>589145</v>
      </c>
      <c r="H297" s="36"/>
      <c r="I297" s="37">
        <v>0</v>
      </c>
      <c r="J297" s="37">
        <v>337064</v>
      </c>
      <c r="K297" s="37">
        <v>86885</v>
      </c>
      <c r="L297" s="36">
        <v>6068</v>
      </c>
      <c r="M297" s="36"/>
      <c r="N297" s="37">
        <v>27844</v>
      </c>
      <c r="O297" s="37">
        <v>126956</v>
      </c>
      <c r="P297" s="37">
        <v>0</v>
      </c>
      <c r="Q297" s="36">
        <v>30379</v>
      </c>
      <c r="R297" s="36"/>
      <c r="S297" s="37">
        <v>112872</v>
      </c>
      <c r="T297" s="38">
        <v>-6873</v>
      </c>
      <c r="U297" s="38">
        <v>105999</v>
      </c>
    </row>
    <row r="298" spans="1:21">
      <c r="A298" s="34">
        <v>39600</v>
      </c>
      <c r="B298" s="35" t="s">
        <v>272</v>
      </c>
      <c r="C298" s="40">
        <v>6.5063999999999999E-3</v>
      </c>
      <c r="D298" s="40">
        <v>6.4853000000000003E-3</v>
      </c>
      <c r="E298" s="36">
        <v>8224795.6099999994</v>
      </c>
      <c r="F298" s="36">
        <v>23899615</v>
      </c>
      <c r="G298" s="36">
        <v>59800537</v>
      </c>
      <c r="H298" s="36"/>
      <c r="I298" s="37">
        <v>0</v>
      </c>
      <c r="J298" s="37">
        <v>34213299</v>
      </c>
      <c r="K298" s="37">
        <v>8819126</v>
      </c>
      <c r="L298" s="36">
        <v>118037</v>
      </c>
      <c r="M298" s="36"/>
      <c r="N298" s="37">
        <v>2826257</v>
      </c>
      <c r="O298" s="37">
        <v>12886511</v>
      </c>
      <c r="P298" s="37">
        <v>0</v>
      </c>
      <c r="Q298" s="36">
        <v>623421</v>
      </c>
      <c r="R298" s="36"/>
      <c r="S298" s="37">
        <v>11456938</v>
      </c>
      <c r="T298" s="38">
        <v>-306240</v>
      </c>
      <c r="U298" s="38">
        <v>11150698</v>
      </c>
    </row>
    <row r="299" spans="1:21">
      <c r="A299" s="34">
        <v>39605</v>
      </c>
      <c r="B299" s="35" t="s">
        <v>273</v>
      </c>
      <c r="C299" s="40">
        <v>9.4019999999999998E-4</v>
      </c>
      <c r="D299" s="40">
        <v>9.5520000000000002E-4</v>
      </c>
      <c r="E299" s="36">
        <v>1247634.5999999999</v>
      </c>
      <c r="F299" s="36">
        <v>3520101</v>
      </c>
      <c r="G299" s="36">
        <v>8641409</v>
      </c>
      <c r="H299" s="36"/>
      <c r="I299" s="37">
        <v>0</v>
      </c>
      <c r="J299" s="37">
        <v>4943954</v>
      </c>
      <c r="K299" s="37">
        <v>1274398</v>
      </c>
      <c r="L299" s="36">
        <v>168824</v>
      </c>
      <c r="M299" s="36"/>
      <c r="N299" s="37">
        <v>408405</v>
      </c>
      <c r="O299" s="37">
        <v>1862151</v>
      </c>
      <c r="P299" s="37">
        <v>0</v>
      </c>
      <c r="Q299" s="36">
        <v>12463</v>
      </c>
      <c r="R299" s="36"/>
      <c r="S299" s="37">
        <v>1655572</v>
      </c>
      <c r="T299" s="38">
        <v>74105</v>
      </c>
      <c r="U299" s="38">
        <v>1729676</v>
      </c>
    </row>
    <row r="300" spans="1:21">
      <c r="A300" s="34">
        <v>39700</v>
      </c>
      <c r="B300" s="35" t="s">
        <v>274</v>
      </c>
      <c r="C300" s="40">
        <v>3.8947000000000001E-3</v>
      </c>
      <c r="D300" s="40">
        <v>3.9490999999999997E-3</v>
      </c>
      <c r="E300" s="36">
        <v>4694298.05</v>
      </c>
      <c r="F300" s="36">
        <v>14553215</v>
      </c>
      <c r="G300" s="36">
        <v>35796316</v>
      </c>
      <c r="H300" s="36"/>
      <c r="I300" s="37">
        <v>0</v>
      </c>
      <c r="J300" s="37">
        <v>20479918</v>
      </c>
      <c r="K300" s="37">
        <v>5279087</v>
      </c>
      <c r="L300" s="36">
        <v>268552</v>
      </c>
      <c r="M300" s="36"/>
      <c r="N300" s="37">
        <v>1691784</v>
      </c>
      <c r="O300" s="37">
        <v>7713804</v>
      </c>
      <c r="P300" s="37">
        <v>0</v>
      </c>
      <c r="Q300" s="36">
        <v>565655</v>
      </c>
      <c r="R300" s="36"/>
      <c r="S300" s="37">
        <v>6858068</v>
      </c>
      <c r="T300" s="38">
        <v>-106191</v>
      </c>
      <c r="U300" s="38">
        <v>6751877</v>
      </c>
    </row>
    <row r="301" spans="1:21">
      <c r="A301" s="34">
        <v>39703</v>
      </c>
      <c r="B301" s="35" t="s">
        <v>275</v>
      </c>
      <c r="C301" s="40">
        <v>1.199E-4</v>
      </c>
      <c r="D301" s="40">
        <v>8.6700000000000007E-5</v>
      </c>
      <c r="E301" s="36">
        <v>119537.79000000001</v>
      </c>
      <c r="F301" s="36">
        <v>319507</v>
      </c>
      <c r="G301" s="36">
        <v>1102005</v>
      </c>
      <c r="H301" s="36"/>
      <c r="I301" s="37">
        <v>0</v>
      </c>
      <c r="J301" s="37">
        <v>630483</v>
      </c>
      <c r="K301" s="37">
        <v>162519</v>
      </c>
      <c r="L301" s="36">
        <v>292240</v>
      </c>
      <c r="M301" s="36"/>
      <c r="N301" s="37">
        <v>52082</v>
      </c>
      <c r="O301" s="37">
        <v>237473</v>
      </c>
      <c r="P301" s="37">
        <v>0</v>
      </c>
      <c r="Q301" s="36">
        <v>0</v>
      </c>
      <c r="R301" s="36"/>
      <c r="S301" s="37">
        <v>211129</v>
      </c>
      <c r="T301" s="38">
        <v>128316</v>
      </c>
      <c r="U301" s="38">
        <v>339444</v>
      </c>
    </row>
    <row r="302" spans="1:21">
      <c r="A302" s="34">
        <v>39705</v>
      </c>
      <c r="B302" s="35" t="s">
        <v>276</v>
      </c>
      <c r="C302" s="40">
        <v>9.0930000000000004E-4</v>
      </c>
      <c r="D302" s="40">
        <v>9.142E-4</v>
      </c>
      <c r="E302" s="36">
        <v>1194986.71</v>
      </c>
      <c r="F302" s="36">
        <v>3369008</v>
      </c>
      <c r="G302" s="36">
        <v>8357406</v>
      </c>
      <c r="H302" s="36"/>
      <c r="I302" s="37">
        <v>0</v>
      </c>
      <c r="J302" s="37">
        <v>4781469</v>
      </c>
      <c r="K302" s="37">
        <v>1232514</v>
      </c>
      <c r="L302" s="36">
        <v>222038</v>
      </c>
      <c r="M302" s="36"/>
      <c r="N302" s="37">
        <v>394983</v>
      </c>
      <c r="O302" s="37">
        <v>1800950</v>
      </c>
      <c r="P302" s="37">
        <v>0</v>
      </c>
      <c r="Q302" s="36">
        <v>0</v>
      </c>
      <c r="R302" s="36"/>
      <c r="S302" s="37">
        <v>1601161</v>
      </c>
      <c r="T302" s="38">
        <v>101669</v>
      </c>
      <c r="U302" s="38">
        <v>1702830</v>
      </c>
    </row>
    <row r="303" spans="1:21">
      <c r="A303" s="34">
        <v>39800</v>
      </c>
      <c r="B303" s="35" t="s">
        <v>277</v>
      </c>
      <c r="C303" s="40">
        <v>4.3068999999999998E-3</v>
      </c>
      <c r="D303" s="40">
        <v>4.3731000000000004E-3</v>
      </c>
      <c r="E303" s="36">
        <v>5344290.3400000008</v>
      </c>
      <c r="F303" s="36">
        <v>16115739</v>
      </c>
      <c r="G303" s="36">
        <v>39584860</v>
      </c>
      <c r="H303" s="36"/>
      <c r="I303" s="37">
        <v>0</v>
      </c>
      <c r="J303" s="37">
        <v>22647433</v>
      </c>
      <c r="K303" s="37">
        <v>5837805</v>
      </c>
      <c r="L303" s="36">
        <v>0</v>
      </c>
      <c r="M303" s="36"/>
      <c r="N303" s="37">
        <v>1870836</v>
      </c>
      <c r="O303" s="37">
        <v>8530203</v>
      </c>
      <c r="P303" s="37">
        <v>0</v>
      </c>
      <c r="Q303" s="36">
        <v>819822</v>
      </c>
      <c r="R303" s="36"/>
      <c r="S303" s="37">
        <v>7583900</v>
      </c>
      <c r="T303" s="38">
        <v>-365122</v>
      </c>
      <c r="U303" s="38">
        <v>7218777</v>
      </c>
    </row>
    <row r="304" spans="1:21">
      <c r="A304" s="60">
        <v>39805</v>
      </c>
      <c r="B304" s="1" t="s">
        <v>278</v>
      </c>
      <c r="C304" s="46">
        <v>4.8710000000000002E-4</v>
      </c>
      <c r="D304" s="46">
        <v>4.8930000000000002E-4</v>
      </c>
      <c r="E304" s="36">
        <v>678122.10000000009</v>
      </c>
      <c r="F304" s="36">
        <v>1803167</v>
      </c>
      <c r="G304" s="3">
        <v>4476952</v>
      </c>
      <c r="I304" s="37">
        <v>0</v>
      </c>
      <c r="J304" s="1">
        <v>2561370.0496999999</v>
      </c>
      <c r="K304" s="1">
        <v>660241.64339999994</v>
      </c>
      <c r="L304" s="1">
        <v>60555.833927609798</v>
      </c>
      <c r="N304" s="1">
        <v>211586.98509999999</v>
      </c>
      <c r="O304" s="1">
        <v>964745.38899999997</v>
      </c>
      <c r="P304" s="37">
        <v>0</v>
      </c>
      <c r="Q304" s="1">
        <v>35622.923577127403</v>
      </c>
      <c r="S304" s="1">
        <v>857720.75120000006</v>
      </c>
      <c r="T304" s="38">
        <v>-344</v>
      </c>
      <c r="U304" s="33">
        <v>857377</v>
      </c>
    </row>
    <row r="305" spans="1:21" s="31" customFormat="1">
      <c r="A305" s="60">
        <v>39900</v>
      </c>
      <c r="B305" s="61" t="s">
        <v>279</v>
      </c>
      <c r="C305" s="46">
        <v>2.1467000000000001E-3</v>
      </c>
      <c r="D305" s="46">
        <v>2.1565E-3</v>
      </c>
      <c r="E305" s="36">
        <v>2718248.7299999995</v>
      </c>
      <c r="F305" s="36">
        <v>7947129</v>
      </c>
      <c r="G305" s="3">
        <v>19730391</v>
      </c>
      <c r="H305" s="42"/>
      <c r="I305" s="37">
        <v>0</v>
      </c>
      <c r="J305" s="61">
        <v>11288222.3069</v>
      </c>
      <c r="K305" s="61">
        <v>2909753.1017999998</v>
      </c>
      <c r="L305" s="61">
        <v>101989.875498482</v>
      </c>
      <c r="M305" s="61"/>
      <c r="N305" s="61">
        <v>932485.69270000001</v>
      </c>
      <c r="O305" s="61">
        <v>4251732.5530000003</v>
      </c>
      <c r="P305" s="37">
        <v>0</v>
      </c>
      <c r="Q305" s="61">
        <v>266818.631954037</v>
      </c>
      <c r="R305" s="61"/>
      <c r="S305" s="61">
        <v>3780063.9224</v>
      </c>
      <c r="T305" s="62">
        <v>-97948</v>
      </c>
      <c r="U305" s="62">
        <v>3682116</v>
      </c>
    </row>
    <row r="306" spans="1:21">
      <c r="A306" s="60">
        <v>51000</v>
      </c>
      <c r="B306" s="1" t="s">
        <v>368</v>
      </c>
      <c r="C306" s="46">
        <v>3.3725400000000003E-2</v>
      </c>
      <c r="D306" s="46">
        <v>3.5084200000000003E-2</v>
      </c>
      <c r="E306" s="36">
        <v>47171405.390000008</v>
      </c>
      <c r="F306" s="36">
        <v>132444542</v>
      </c>
      <c r="G306" s="3">
        <v>309971264</v>
      </c>
      <c r="I306" s="37">
        <v>0</v>
      </c>
      <c r="J306" s="1">
        <v>177341879.43779999</v>
      </c>
      <c r="K306" s="1">
        <v>45713228.331600003</v>
      </c>
      <c r="L306" s="1">
        <v>2309154.99830369</v>
      </c>
      <c r="N306" s="1">
        <v>14649672.977399999</v>
      </c>
      <c r="O306" s="1">
        <v>66796189.986000001</v>
      </c>
      <c r="P306" s="37">
        <v>0</v>
      </c>
      <c r="Q306" s="1">
        <v>3340984.1708170301</v>
      </c>
      <c r="S306" s="1">
        <v>59386112.548799999</v>
      </c>
      <c r="T306" s="33">
        <v>236870</v>
      </c>
      <c r="U306" s="33">
        <v>59622983</v>
      </c>
    </row>
    <row r="307" spans="1:21">
      <c r="A307" s="60">
        <v>51000.2</v>
      </c>
      <c r="B307" s="1" t="s">
        <v>369</v>
      </c>
      <c r="C307" s="46">
        <v>2.34E-5</v>
      </c>
      <c r="D307" s="46">
        <v>3.9499999999999998E-5</v>
      </c>
      <c r="E307" s="36"/>
      <c r="F307" s="36"/>
      <c r="G307" s="3">
        <v>215070</v>
      </c>
      <c r="I307" s="37">
        <v>0</v>
      </c>
      <c r="J307" s="1">
        <v>123046.72380000001</v>
      </c>
      <c r="K307" s="1">
        <v>31717.623599999999</v>
      </c>
      <c r="L307" s="1">
        <v>2601.99811680836</v>
      </c>
      <c r="N307" s="1">
        <v>10164.5154</v>
      </c>
      <c r="O307" s="1">
        <v>46345.805999999997</v>
      </c>
      <c r="P307" s="37">
        <v>0</v>
      </c>
      <c r="Q307" s="1">
        <v>48931.273209544401</v>
      </c>
      <c r="S307" s="1">
        <v>41204.404799999997</v>
      </c>
      <c r="T307" s="33">
        <v>-12675</v>
      </c>
      <c r="U307" s="33">
        <v>28530</v>
      </c>
    </row>
    <row r="308" spans="1:21">
      <c r="A308" s="60">
        <v>51000.3</v>
      </c>
      <c r="B308" s="1" t="s">
        <v>370</v>
      </c>
      <c r="C308" s="46">
        <v>7.8580000000000002E-4</v>
      </c>
      <c r="D308" s="46">
        <v>8.1579999999999999E-4</v>
      </c>
      <c r="E308" s="36"/>
      <c r="F308" s="36"/>
      <c r="G308" s="3">
        <v>7222314</v>
      </c>
      <c r="I308" s="37">
        <v>0</v>
      </c>
      <c r="J308" s="1">
        <v>4132056.2206000001</v>
      </c>
      <c r="K308" s="1">
        <v>1065115.7531999999</v>
      </c>
      <c r="L308" s="1">
        <v>53695.7760723272</v>
      </c>
      <c r="N308" s="1">
        <v>341336.58980000002</v>
      </c>
      <c r="O308" s="1">
        <v>1556347.622</v>
      </c>
      <c r="P308" s="37">
        <v>0</v>
      </c>
      <c r="Q308" s="1">
        <v>28835.667793451699</v>
      </c>
      <c r="S308" s="1">
        <v>1383693.2176000001</v>
      </c>
      <c r="T308" s="33">
        <v>19506</v>
      </c>
      <c r="U308" s="33">
        <v>1403199</v>
      </c>
    </row>
    <row r="309" spans="1:21" s="197" customFormat="1">
      <c r="A309" s="60"/>
      <c r="C309" s="46"/>
      <c r="D309" s="46"/>
      <c r="E309" s="184"/>
      <c r="F309" s="184"/>
      <c r="G309" s="3"/>
      <c r="I309" s="189"/>
      <c r="P309" s="189"/>
      <c r="T309" s="33"/>
      <c r="U309" s="33"/>
    </row>
    <row r="310" spans="1:21" s="197" customFormat="1">
      <c r="A310" s="60"/>
      <c r="C310" s="46"/>
      <c r="D310" s="46"/>
      <c r="E310" s="184"/>
      <c r="F310" s="184"/>
      <c r="G310" s="3"/>
      <c r="I310" s="189"/>
      <c r="P310" s="189"/>
      <c r="T310" s="33"/>
      <c r="U310" s="33"/>
    </row>
    <row r="311" spans="1:21" s="197" customFormat="1">
      <c r="A311" s="60"/>
      <c r="C311" s="46"/>
      <c r="D311" s="46"/>
      <c r="E311" s="184"/>
      <c r="F311" s="184"/>
      <c r="G311" s="3"/>
      <c r="I311" s="189"/>
      <c r="P311" s="189"/>
      <c r="T311" s="33"/>
      <c r="U311" s="33"/>
    </row>
    <row r="312" spans="1:21" s="197" customFormat="1">
      <c r="A312" s="60"/>
      <c r="C312" s="46"/>
      <c r="D312" s="46"/>
      <c r="E312" s="184"/>
      <c r="F312" s="184"/>
      <c r="G312" s="3"/>
      <c r="I312" s="189"/>
      <c r="P312" s="189"/>
      <c r="T312" s="33"/>
      <c r="U312" s="33"/>
    </row>
    <row r="313" spans="1:21" s="197" customFormat="1">
      <c r="A313" s="60"/>
      <c r="C313" s="46"/>
      <c r="D313" s="46"/>
      <c r="E313" s="184"/>
      <c r="F313" s="184"/>
      <c r="G313" s="3"/>
      <c r="I313" s="189"/>
      <c r="P313" s="189"/>
      <c r="T313" s="33"/>
      <c r="U313" s="33"/>
    </row>
    <row r="314" spans="1:21" s="197" customFormat="1">
      <c r="A314" s="60"/>
      <c r="C314" s="46"/>
      <c r="D314" s="46"/>
      <c r="E314" s="184"/>
      <c r="F314" s="184"/>
      <c r="G314" s="3"/>
      <c r="I314" s="189"/>
      <c r="P314" s="189"/>
      <c r="T314" s="33"/>
      <c r="U314" s="33"/>
    </row>
    <row r="316" spans="1:21">
      <c r="B316" s="1" t="s">
        <v>371</v>
      </c>
      <c r="C316" s="63">
        <f>SUM(C8:C308)</f>
        <v>0.99999999999999978</v>
      </c>
      <c r="D316" s="63">
        <f>SUM(D8:D308)</f>
        <v>0.99999989999999994</v>
      </c>
      <c r="E316" s="47">
        <f>SUM(E8:E308)</f>
        <v>1272194390.52</v>
      </c>
      <c r="F316" s="47">
        <f>SUM(F8:F308)</f>
        <v>3685197998.6500001</v>
      </c>
      <c r="G316" s="47">
        <f>SUM(G8:G308)</f>
        <v>9191032996</v>
      </c>
      <c r="H316" s="47"/>
      <c r="I316" s="47">
        <f t="shared" ref="I316:U316" si="1">SUM(I8:I308)</f>
        <v>0</v>
      </c>
      <c r="J316" s="47">
        <f t="shared" si="1"/>
        <v>5258406992.7388</v>
      </c>
      <c r="K316" s="47">
        <f t="shared" si="1"/>
        <v>1355454004.1536</v>
      </c>
      <c r="L316" s="47">
        <f t="shared" si="1"/>
        <v>105861789.48191893</v>
      </c>
      <c r="M316" s="47"/>
      <c r="N316" s="47">
        <f t="shared" si="1"/>
        <v>434381000.89039999</v>
      </c>
      <c r="O316" s="47">
        <f t="shared" si="1"/>
        <v>1980589996.546</v>
      </c>
      <c r="P316" s="47">
        <f t="shared" si="1"/>
        <v>0</v>
      </c>
      <c r="Q316" s="47">
        <f t="shared" si="1"/>
        <v>105861381.6673512</v>
      </c>
      <c r="R316" s="47"/>
      <c r="S316" s="47">
        <f t="shared" si="1"/>
        <v>1760872005.2848001</v>
      </c>
      <c r="T316" s="47">
        <f t="shared" si="1"/>
        <v>156</v>
      </c>
      <c r="U316" s="47">
        <f t="shared" si="1"/>
        <v>1760872160</v>
      </c>
    </row>
    <row r="317" spans="1:21">
      <c r="G317" s="43"/>
      <c r="I317" s="43"/>
      <c r="J317" s="43"/>
      <c r="K317" s="43"/>
      <c r="L317" s="44"/>
      <c r="M317" s="43"/>
      <c r="N317" s="43"/>
      <c r="O317" s="43"/>
      <c r="P317" s="43"/>
      <c r="Q317" s="43"/>
      <c r="R317" s="43"/>
      <c r="S317" s="43"/>
      <c r="T317" s="43"/>
      <c r="U317" s="43"/>
    </row>
    <row r="318" spans="1:21" hidden="1">
      <c r="J318" s="64"/>
      <c r="K318" s="64"/>
      <c r="L318" s="64"/>
      <c r="M318" s="64"/>
      <c r="N318" s="64"/>
      <c r="O318" s="64"/>
      <c r="P318" s="64"/>
      <c r="Q318" s="64"/>
      <c r="R318" s="64"/>
      <c r="S318" s="64"/>
    </row>
    <row r="319" spans="1:21" hidden="1">
      <c r="J319" s="65"/>
      <c r="K319" s="66"/>
      <c r="L319" s="66"/>
      <c r="M319" s="66"/>
      <c r="N319" s="66"/>
      <c r="O319" s="66"/>
      <c r="P319" s="66"/>
      <c r="Q319" s="66"/>
      <c r="R319" s="66"/>
      <c r="S319" s="65"/>
    </row>
    <row r="320" spans="1:21" hidden="1">
      <c r="J320" s="65"/>
      <c r="K320" s="66"/>
      <c r="L320" s="66"/>
      <c r="M320" s="66"/>
      <c r="N320" s="66"/>
      <c r="O320" s="66"/>
      <c r="P320" s="66"/>
      <c r="Q320" s="66"/>
      <c r="R320" s="66"/>
      <c r="S320" s="65"/>
    </row>
    <row r="321" spans="2:21" hidden="1">
      <c r="J321" s="65"/>
      <c r="K321" s="66"/>
      <c r="L321" s="66"/>
      <c r="M321" s="66"/>
      <c r="N321" s="66"/>
      <c r="O321" s="66"/>
      <c r="P321" s="66"/>
      <c r="Q321" s="66"/>
      <c r="R321" s="66"/>
      <c r="S321" s="65"/>
    </row>
    <row r="322" spans="2:21" hidden="1">
      <c r="J322" s="65"/>
      <c r="K322" s="66"/>
      <c r="L322" s="66"/>
      <c r="M322" s="66"/>
      <c r="N322" s="66"/>
      <c r="O322" s="66"/>
      <c r="P322" s="66"/>
      <c r="Q322" s="66"/>
      <c r="R322" s="66"/>
      <c r="S322" s="65"/>
    </row>
    <row r="323" spans="2:21" hidden="1">
      <c r="J323" s="65"/>
      <c r="K323" s="66"/>
      <c r="L323" s="66"/>
      <c r="M323" s="66"/>
      <c r="N323" s="66"/>
      <c r="O323" s="66"/>
      <c r="P323" s="66"/>
      <c r="Q323" s="66"/>
      <c r="R323" s="66"/>
      <c r="S323" s="65"/>
    </row>
    <row r="324" spans="2:21" hidden="1">
      <c r="J324" s="65"/>
      <c r="K324" s="66"/>
      <c r="L324" s="66"/>
      <c r="M324" s="66"/>
      <c r="N324" s="66"/>
      <c r="O324" s="66"/>
      <c r="P324" s="66"/>
      <c r="Q324" s="66"/>
      <c r="R324" s="66"/>
      <c r="S324" s="65"/>
    </row>
    <row r="325" spans="2:21" hidden="1">
      <c r="J325" s="65"/>
      <c r="K325" s="66"/>
      <c r="L325" s="66"/>
      <c r="M325" s="66"/>
      <c r="N325" s="66"/>
      <c r="O325" s="66"/>
      <c r="P325" s="66"/>
      <c r="Q325" s="66"/>
      <c r="R325" s="66"/>
      <c r="S325" s="65"/>
    </row>
    <row r="326" spans="2:21" hidden="1">
      <c r="J326" s="65"/>
      <c r="K326" s="66"/>
      <c r="L326" s="66"/>
      <c r="M326" s="66"/>
      <c r="N326" s="66"/>
      <c r="O326" s="66"/>
      <c r="P326" s="66"/>
      <c r="Q326" s="66"/>
      <c r="R326" s="66"/>
      <c r="S326" s="65"/>
    </row>
    <row r="327" spans="2:21" hidden="1">
      <c r="J327" s="64"/>
      <c r="K327" s="64"/>
      <c r="L327" s="64"/>
      <c r="M327" s="64"/>
      <c r="N327" s="64"/>
      <c r="O327" s="64"/>
      <c r="P327" s="64"/>
      <c r="Q327" s="64"/>
      <c r="R327" s="64"/>
      <c r="S327" s="64"/>
    </row>
    <row r="329" spans="2:21">
      <c r="G329" s="59"/>
      <c r="H329" s="59"/>
      <c r="I329" s="59"/>
      <c r="J329" s="59"/>
      <c r="K329" s="41"/>
      <c r="L329" s="59"/>
      <c r="M329" s="59"/>
      <c r="N329" s="59"/>
      <c r="O329" s="59"/>
      <c r="P329" s="59"/>
      <c r="Q329" s="59"/>
      <c r="R329" s="7"/>
      <c r="S329" s="59"/>
      <c r="T329" s="59"/>
      <c r="U329" s="59"/>
    </row>
    <row r="330" spans="2:21">
      <c r="B330" s="35" t="s">
        <v>131</v>
      </c>
      <c r="C330" s="34">
        <v>33501</v>
      </c>
    </row>
    <row r="331" spans="2:21">
      <c r="B331" s="35" t="s">
        <v>191</v>
      </c>
      <c r="C331" s="34">
        <v>36301</v>
      </c>
    </row>
    <row r="332" spans="2:21">
      <c r="B332" s="35" t="s">
        <v>4</v>
      </c>
      <c r="C332" s="34">
        <v>10800</v>
      </c>
    </row>
    <row r="333" spans="2:21">
      <c r="B333" s="35" t="s">
        <v>58</v>
      </c>
      <c r="C333" s="34">
        <v>30105</v>
      </c>
      <c r="G333" s="43"/>
      <c r="L333" s="45"/>
    </row>
    <row r="334" spans="2:21">
      <c r="B334" s="35" t="s">
        <v>54</v>
      </c>
      <c r="C334" s="34">
        <v>30100</v>
      </c>
      <c r="G334" s="43"/>
      <c r="L334" s="45"/>
    </row>
    <row r="335" spans="2:21">
      <c r="B335" s="35" t="s">
        <v>59</v>
      </c>
      <c r="C335" s="34">
        <v>30200</v>
      </c>
      <c r="G335" s="43"/>
    </row>
    <row r="336" spans="2:21">
      <c r="B336" s="35" t="s">
        <v>60</v>
      </c>
      <c r="C336" s="34">
        <v>30300</v>
      </c>
      <c r="G336" s="43"/>
      <c r="K336" s="45"/>
      <c r="L336" s="45"/>
      <c r="M336" s="45"/>
      <c r="N336" s="45"/>
    </row>
    <row r="337" spans="2:14">
      <c r="B337" s="35" t="s">
        <v>288</v>
      </c>
      <c r="C337" s="34">
        <v>34901</v>
      </c>
      <c r="G337" s="43"/>
      <c r="K337" s="45"/>
      <c r="L337" s="45"/>
      <c r="M337" s="45"/>
      <c r="N337" s="45"/>
    </row>
    <row r="338" spans="2:14">
      <c r="B338" s="35" t="s">
        <v>61</v>
      </c>
      <c r="C338" s="34">
        <v>30400</v>
      </c>
      <c r="G338" s="43"/>
      <c r="K338" s="45"/>
      <c r="L338" s="45"/>
      <c r="M338" s="45"/>
      <c r="N338" s="45"/>
    </row>
    <row r="339" spans="2:14">
      <c r="B339" s="35" t="s">
        <v>33</v>
      </c>
      <c r="C339" s="34">
        <v>20100</v>
      </c>
      <c r="G339" s="43"/>
    </row>
    <row r="340" spans="2:14">
      <c r="B340" s="35" t="s">
        <v>210</v>
      </c>
      <c r="C340" s="34">
        <v>36901</v>
      </c>
      <c r="G340" s="43"/>
    </row>
    <row r="341" spans="2:14">
      <c r="B341" s="35" t="s">
        <v>128</v>
      </c>
      <c r="C341" s="34">
        <v>33402</v>
      </c>
    </row>
    <row r="342" spans="2:14">
      <c r="B342" s="35" t="s">
        <v>63</v>
      </c>
      <c r="C342" s="34">
        <v>30500</v>
      </c>
    </row>
    <row r="343" spans="2:14">
      <c r="B343" s="35" t="s">
        <v>225</v>
      </c>
      <c r="C343" s="34">
        <v>37610</v>
      </c>
    </row>
    <row r="344" spans="2:14">
      <c r="B344" s="35" t="s">
        <v>77</v>
      </c>
      <c r="C344" s="34">
        <v>31110</v>
      </c>
    </row>
    <row r="345" spans="2:14">
      <c r="B345" s="35" t="s">
        <v>76</v>
      </c>
      <c r="C345" s="34">
        <v>31105</v>
      </c>
      <c r="L345" s="21"/>
    </row>
    <row r="346" spans="2:14">
      <c r="B346" s="35" t="s">
        <v>64</v>
      </c>
      <c r="C346" s="34">
        <v>30600</v>
      </c>
    </row>
    <row r="347" spans="2:14">
      <c r="B347" s="35" t="s">
        <v>26</v>
      </c>
      <c r="C347" s="34">
        <v>18600</v>
      </c>
    </row>
    <row r="348" spans="2:14">
      <c r="B348" s="35" t="s">
        <v>124</v>
      </c>
      <c r="C348" s="34">
        <v>33206</v>
      </c>
    </row>
    <row r="349" spans="2:14">
      <c r="B349" s="35" t="s">
        <v>67</v>
      </c>
      <c r="C349" s="34">
        <v>30705</v>
      </c>
    </row>
    <row r="350" spans="2:14">
      <c r="B350" s="35" t="s">
        <v>66</v>
      </c>
      <c r="C350" s="34">
        <v>30700</v>
      </c>
    </row>
    <row r="351" spans="2:14">
      <c r="B351" s="35" t="s">
        <v>68</v>
      </c>
      <c r="C351" s="34">
        <v>30800</v>
      </c>
    </row>
    <row r="352" spans="2:14">
      <c r="B352" s="35" t="s">
        <v>232</v>
      </c>
      <c r="C352" s="34">
        <v>37901</v>
      </c>
    </row>
    <row r="353" spans="2:3">
      <c r="B353" s="35" t="s">
        <v>70</v>
      </c>
      <c r="C353" s="34">
        <v>30905</v>
      </c>
    </row>
    <row r="354" spans="2:3">
      <c r="B354" s="35" t="s">
        <v>69</v>
      </c>
      <c r="C354" s="34">
        <v>30900</v>
      </c>
    </row>
    <row r="355" spans="2:3">
      <c r="B355" s="35" t="s">
        <v>149</v>
      </c>
      <c r="C355" s="34">
        <v>34505</v>
      </c>
    </row>
    <row r="356" spans="2:3">
      <c r="B356" s="35" t="s">
        <v>255</v>
      </c>
      <c r="C356" s="34">
        <v>38801</v>
      </c>
    </row>
    <row r="357" spans="2:3">
      <c r="B357" s="35" t="s">
        <v>247</v>
      </c>
      <c r="C357" s="34">
        <v>38601</v>
      </c>
    </row>
    <row r="358" spans="2:3">
      <c r="B358" s="35" t="s">
        <v>72</v>
      </c>
      <c r="C358" s="34">
        <v>31005</v>
      </c>
    </row>
    <row r="359" spans="2:3">
      <c r="B359" s="35" t="s">
        <v>71</v>
      </c>
      <c r="C359" s="34">
        <v>31000</v>
      </c>
    </row>
    <row r="360" spans="2:3">
      <c r="B360" s="35" t="s">
        <v>73</v>
      </c>
      <c r="C360" s="34">
        <v>31100</v>
      </c>
    </row>
    <row r="361" spans="2:3">
      <c r="B361" s="35" t="s">
        <v>78</v>
      </c>
      <c r="C361" s="34">
        <v>31200</v>
      </c>
    </row>
    <row r="362" spans="2:3">
      <c r="B362" s="35" t="s">
        <v>80</v>
      </c>
      <c r="C362" s="34">
        <v>31300</v>
      </c>
    </row>
    <row r="363" spans="2:3">
      <c r="B363" s="35" t="s">
        <v>84</v>
      </c>
      <c r="C363" s="34">
        <v>31405</v>
      </c>
    </row>
    <row r="364" spans="2:3">
      <c r="B364" s="35" t="s">
        <v>83</v>
      </c>
      <c r="C364" s="34">
        <v>31400</v>
      </c>
    </row>
    <row r="365" spans="2:3">
      <c r="B365" s="35" t="s">
        <v>85</v>
      </c>
      <c r="C365" s="34">
        <v>31500</v>
      </c>
    </row>
    <row r="366" spans="2:3">
      <c r="B366" s="35" t="s">
        <v>199</v>
      </c>
      <c r="C366" s="34">
        <v>36505</v>
      </c>
    </row>
    <row r="367" spans="2:3">
      <c r="B367" s="35" t="s">
        <v>197</v>
      </c>
      <c r="C367" s="34">
        <v>36501</v>
      </c>
    </row>
    <row r="368" spans="2:3">
      <c r="B368" s="35" t="s">
        <v>284</v>
      </c>
      <c r="C368" s="34">
        <v>31601</v>
      </c>
    </row>
    <row r="369" spans="2:3">
      <c r="B369" s="35" t="s">
        <v>81</v>
      </c>
      <c r="C369" s="34">
        <v>31301</v>
      </c>
    </row>
    <row r="370" spans="2:3">
      <c r="B370" s="35" t="s">
        <v>87</v>
      </c>
      <c r="C370" s="34">
        <v>31605</v>
      </c>
    </row>
    <row r="371" spans="2:3">
      <c r="B371" s="35" t="s">
        <v>86</v>
      </c>
      <c r="C371" s="34">
        <v>31600</v>
      </c>
    </row>
    <row r="372" spans="2:3">
      <c r="B372" s="35" t="s">
        <v>265</v>
      </c>
      <c r="C372" s="34">
        <v>39209</v>
      </c>
    </row>
    <row r="373" spans="2:3">
      <c r="B373" s="35" t="s">
        <v>88</v>
      </c>
      <c r="C373" s="34">
        <v>31700</v>
      </c>
    </row>
    <row r="374" spans="2:3">
      <c r="B374" s="35" t="s">
        <v>89</v>
      </c>
      <c r="C374" s="34">
        <v>31800</v>
      </c>
    </row>
    <row r="375" spans="2:3">
      <c r="B375" s="35" t="s">
        <v>90</v>
      </c>
      <c r="C375" s="34">
        <v>31805</v>
      </c>
    </row>
    <row r="376" spans="2:3">
      <c r="B376" s="35" t="s">
        <v>164</v>
      </c>
      <c r="C376" s="34">
        <v>35305</v>
      </c>
    </row>
    <row r="377" spans="2:3">
      <c r="B377" s="35" t="s">
        <v>120</v>
      </c>
      <c r="C377" s="34">
        <v>33202</v>
      </c>
    </row>
    <row r="378" spans="2:3">
      <c r="B378" s="35" t="s">
        <v>180</v>
      </c>
      <c r="C378" s="34">
        <v>36005</v>
      </c>
    </row>
    <row r="379" spans="2:3">
      <c r="B379" s="35" t="s">
        <v>208</v>
      </c>
      <c r="C379" s="34">
        <v>36810</v>
      </c>
    </row>
    <row r="380" spans="2:3">
      <c r="B380" s="35" t="s">
        <v>184</v>
      </c>
      <c r="C380" s="34">
        <v>36009</v>
      </c>
    </row>
    <row r="381" spans="2:3">
      <c r="B381" s="35" t="s">
        <v>176</v>
      </c>
      <c r="C381" s="34">
        <v>36000</v>
      </c>
    </row>
    <row r="382" spans="2:3">
      <c r="B382" s="35" t="s">
        <v>93</v>
      </c>
      <c r="C382" s="34">
        <v>31900</v>
      </c>
    </row>
    <row r="383" spans="2:3">
      <c r="B383" s="35" t="s">
        <v>94</v>
      </c>
      <c r="C383" s="34">
        <v>32000</v>
      </c>
    </row>
    <row r="384" spans="2:3">
      <c r="B384" s="35" t="s">
        <v>166</v>
      </c>
      <c r="C384" s="34">
        <v>35401</v>
      </c>
    </row>
    <row r="385" spans="2:3">
      <c r="B385" s="35" t="s">
        <v>97</v>
      </c>
      <c r="C385" s="34">
        <v>32200</v>
      </c>
    </row>
    <row r="386" spans="2:3">
      <c r="B386" s="35" t="s">
        <v>98</v>
      </c>
      <c r="C386" s="34">
        <v>32300</v>
      </c>
    </row>
    <row r="387" spans="2:3">
      <c r="B387" s="35" t="s">
        <v>99</v>
      </c>
      <c r="C387" s="34">
        <v>32305</v>
      </c>
    </row>
    <row r="388" spans="2:3">
      <c r="B388" s="35" t="s">
        <v>240</v>
      </c>
      <c r="C388" s="34">
        <v>38210</v>
      </c>
    </row>
    <row r="389" spans="2:3">
      <c r="B389" s="35" t="s">
        <v>55</v>
      </c>
      <c r="C389" s="34">
        <v>30102</v>
      </c>
    </row>
    <row r="390" spans="2:3">
      <c r="B390" s="35" t="s">
        <v>204</v>
      </c>
      <c r="C390" s="34">
        <v>36705</v>
      </c>
    </row>
    <row r="391" spans="2:3">
      <c r="B391" s="35" t="s">
        <v>213</v>
      </c>
      <c r="C391" s="34">
        <v>37005</v>
      </c>
    </row>
    <row r="392" spans="2:3">
      <c r="B392" s="35" t="s">
        <v>100</v>
      </c>
      <c r="C392" s="34">
        <v>32400</v>
      </c>
    </row>
    <row r="393" spans="2:3">
      <c r="B393" s="35" t="s">
        <v>177</v>
      </c>
      <c r="C393" s="34">
        <v>36001</v>
      </c>
    </row>
    <row r="394" spans="2:3">
      <c r="B394" s="35" t="s">
        <v>31</v>
      </c>
      <c r="C394" s="34">
        <v>19005</v>
      </c>
    </row>
    <row r="395" spans="2:3">
      <c r="B395" s="35" t="s">
        <v>179</v>
      </c>
      <c r="C395" s="34">
        <v>36003</v>
      </c>
    </row>
    <row r="396" spans="2:3">
      <c r="B396" s="35" t="s">
        <v>116</v>
      </c>
      <c r="C396" s="34">
        <v>33027</v>
      </c>
    </row>
    <row r="397" spans="2:3">
      <c r="B397" s="35" t="s">
        <v>289</v>
      </c>
      <c r="C397" s="34">
        <v>36004</v>
      </c>
    </row>
    <row r="398" spans="2:3">
      <c r="B398" s="35" t="s">
        <v>105</v>
      </c>
      <c r="C398" s="34">
        <v>32505</v>
      </c>
    </row>
    <row r="399" spans="2:3">
      <c r="B399" s="35" t="s">
        <v>106</v>
      </c>
      <c r="C399" s="34">
        <v>32600</v>
      </c>
    </row>
    <row r="400" spans="2:3">
      <c r="B400" s="35" t="s">
        <v>108</v>
      </c>
      <c r="C400" s="34">
        <v>32700</v>
      </c>
    </row>
    <row r="401" spans="2:3">
      <c r="B401" s="35" t="s">
        <v>109</v>
      </c>
      <c r="C401" s="34">
        <v>32800</v>
      </c>
    </row>
    <row r="402" spans="2:3">
      <c r="B402" s="35" t="s">
        <v>111</v>
      </c>
      <c r="C402" s="34">
        <v>32905</v>
      </c>
    </row>
    <row r="403" spans="2:3">
      <c r="B403" s="35" t="s">
        <v>110</v>
      </c>
      <c r="C403" s="34">
        <v>32900</v>
      </c>
    </row>
    <row r="404" spans="2:3">
      <c r="B404" s="35" t="s">
        <v>114</v>
      </c>
      <c r="C404" s="34">
        <v>33000</v>
      </c>
    </row>
    <row r="405" spans="2:3">
      <c r="B405" s="35" t="s">
        <v>6</v>
      </c>
      <c r="C405" s="34">
        <v>10900</v>
      </c>
    </row>
    <row r="406" spans="2:3">
      <c r="B406" s="35" t="s">
        <v>25</v>
      </c>
      <c r="C406" s="34">
        <v>18400</v>
      </c>
    </row>
    <row r="407" spans="2:3">
      <c r="B407" s="35" t="s">
        <v>19</v>
      </c>
      <c r="C407" s="34">
        <v>12510</v>
      </c>
    </row>
    <row r="408" spans="2:3">
      <c r="B408" s="35" t="s">
        <v>3</v>
      </c>
      <c r="C408" s="34">
        <v>10700</v>
      </c>
    </row>
    <row r="409" spans="2:3">
      <c r="B409" s="178" t="s">
        <v>449</v>
      </c>
      <c r="C409" s="198" t="s">
        <v>443</v>
      </c>
    </row>
    <row r="410" spans="2:3">
      <c r="B410" s="35" t="s">
        <v>1</v>
      </c>
      <c r="C410" s="34">
        <v>10400</v>
      </c>
    </row>
    <row r="411" spans="2:3">
      <c r="B411" s="35" t="s">
        <v>49</v>
      </c>
      <c r="C411" s="34">
        <v>22000</v>
      </c>
    </row>
    <row r="412" spans="2:3">
      <c r="B412" s="35" t="s">
        <v>32</v>
      </c>
      <c r="C412" s="34">
        <v>19100</v>
      </c>
    </row>
    <row r="413" spans="2:3">
      <c r="B413" s="35" t="s">
        <v>286</v>
      </c>
      <c r="C413" s="41">
        <v>33403</v>
      </c>
    </row>
    <row r="414" spans="2:3">
      <c r="B414" s="35" t="s">
        <v>117</v>
      </c>
      <c r="C414" s="34">
        <v>33100</v>
      </c>
    </row>
    <row r="415" spans="2:3">
      <c r="B415" s="35" t="s">
        <v>119</v>
      </c>
      <c r="C415" s="34">
        <v>33200</v>
      </c>
    </row>
    <row r="416" spans="2:3">
      <c r="B416" s="35" t="s">
        <v>123</v>
      </c>
      <c r="C416" s="34">
        <v>33205</v>
      </c>
    </row>
    <row r="417" spans="2:3">
      <c r="B417" s="35" t="s">
        <v>35</v>
      </c>
      <c r="C417" s="34">
        <v>20300</v>
      </c>
    </row>
    <row r="418" spans="2:3">
      <c r="B418" s="35" t="s">
        <v>290</v>
      </c>
      <c r="C418" s="34">
        <v>39208</v>
      </c>
    </row>
    <row r="419" spans="2:3">
      <c r="B419" s="35" t="s">
        <v>96</v>
      </c>
      <c r="C419" s="34">
        <v>32100</v>
      </c>
    </row>
    <row r="420" spans="2:3">
      <c r="B420" s="35" t="s">
        <v>125</v>
      </c>
      <c r="C420" s="34">
        <v>33300</v>
      </c>
    </row>
    <row r="421" spans="2:3">
      <c r="B421" s="35" t="s">
        <v>126</v>
      </c>
      <c r="C421" s="34">
        <v>33305</v>
      </c>
    </row>
    <row r="422" spans="2:3">
      <c r="B422" s="35" t="s">
        <v>212</v>
      </c>
      <c r="C422" s="34">
        <v>37000</v>
      </c>
    </row>
    <row r="423" spans="2:3">
      <c r="B423" s="35" t="s">
        <v>36</v>
      </c>
      <c r="C423" s="34">
        <v>20400</v>
      </c>
    </row>
    <row r="424" spans="2:3">
      <c r="B424" s="35" t="s">
        <v>251</v>
      </c>
      <c r="C424" s="34">
        <v>38620</v>
      </c>
    </row>
    <row r="425" spans="2:3">
      <c r="B425" s="35" t="s">
        <v>262</v>
      </c>
      <c r="C425" s="34">
        <v>39201</v>
      </c>
    </row>
    <row r="426" spans="2:3">
      <c r="B426" s="35" t="s">
        <v>11</v>
      </c>
      <c r="C426" s="34">
        <v>11300</v>
      </c>
    </row>
    <row r="427" spans="2:3">
      <c r="B427" s="35" t="s">
        <v>75</v>
      </c>
      <c r="C427" s="34">
        <v>31102</v>
      </c>
    </row>
    <row r="428" spans="2:3">
      <c r="B428" s="35" t="s">
        <v>74</v>
      </c>
      <c r="C428" s="34">
        <v>31101</v>
      </c>
    </row>
    <row r="429" spans="2:3">
      <c r="B429" s="35" t="s">
        <v>37</v>
      </c>
      <c r="C429" s="34">
        <v>20600</v>
      </c>
    </row>
    <row r="430" spans="2:3">
      <c r="B430" s="35" t="s">
        <v>107</v>
      </c>
      <c r="C430" s="34">
        <v>32605</v>
      </c>
    </row>
    <row r="431" spans="2:3">
      <c r="B431" s="35" t="s">
        <v>129</v>
      </c>
      <c r="C431" s="41">
        <v>33405</v>
      </c>
    </row>
    <row r="432" spans="2:3">
      <c r="B432" s="35" t="s">
        <v>130</v>
      </c>
      <c r="C432" s="41">
        <v>33500</v>
      </c>
    </row>
    <row r="433" spans="2:3">
      <c r="B433" s="35" t="s">
        <v>133</v>
      </c>
      <c r="C433" s="34">
        <v>33605</v>
      </c>
    </row>
    <row r="434" spans="2:3">
      <c r="B434" s="35" t="s">
        <v>201</v>
      </c>
      <c r="C434" s="34">
        <v>36601</v>
      </c>
    </row>
    <row r="435" spans="2:3">
      <c r="B435" s="35" t="s">
        <v>132</v>
      </c>
      <c r="C435" s="34">
        <v>33600</v>
      </c>
    </row>
    <row r="436" spans="2:3">
      <c r="B436" s="35" t="s">
        <v>134</v>
      </c>
      <c r="C436" s="34">
        <v>33700</v>
      </c>
    </row>
    <row r="437" spans="2:3">
      <c r="B437" s="35" t="s">
        <v>17</v>
      </c>
      <c r="C437" s="34">
        <v>12160</v>
      </c>
    </row>
    <row r="438" spans="2:3">
      <c r="B438" s="35" t="s">
        <v>15</v>
      </c>
      <c r="C438" s="34">
        <v>12100</v>
      </c>
    </row>
    <row r="439" spans="2:3">
      <c r="B439" s="35" t="s">
        <v>135</v>
      </c>
      <c r="C439" s="34">
        <v>33800</v>
      </c>
    </row>
    <row r="440" spans="2:3">
      <c r="B440" s="35" t="s">
        <v>65</v>
      </c>
      <c r="C440" s="34">
        <v>30601</v>
      </c>
    </row>
    <row r="441" spans="2:3">
      <c r="B441" s="35" t="s">
        <v>136</v>
      </c>
      <c r="C441" s="34">
        <v>33900</v>
      </c>
    </row>
    <row r="442" spans="2:3">
      <c r="B442" s="35" t="s">
        <v>243</v>
      </c>
      <c r="C442" s="34">
        <v>38402</v>
      </c>
    </row>
    <row r="443" spans="2:3">
      <c r="B443" s="35" t="s">
        <v>137</v>
      </c>
      <c r="C443" s="34">
        <v>34000</v>
      </c>
    </row>
    <row r="444" spans="2:3">
      <c r="B444" s="35" t="s">
        <v>138</v>
      </c>
      <c r="C444" s="34">
        <v>34100</v>
      </c>
    </row>
    <row r="445" spans="2:3">
      <c r="B445" s="35" t="s">
        <v>139</v>
      </c>
      <c r="C445" s="34">
        <v>34105</v>
      </c>
    </row>
    <row r="446" spans="2:3">
      <c r="B446" s="35" t="s">
        <v>141</v>
      </c>
      <c r="C446" s="34">
        <v>34205</v>
      </c>
    </row>
    <row r="447" spans="2:3">
      <c r="B447" s="35" t="s">
        <v>140</v>
      </c>
      <c r="C447" s="34">
        <v>34200</v>
      </c>
    </row>
    <row r="448" spans="2:3">
      <c r="B448" s="35" t="s">
        <v>267</v>
      </c>
      <c r="C448" s="34">
        <v>39301</v>
      </c>
    </row>
    <row r="449" spans="2:3">
      <c r="B449" s="35" t="s">
        <v>144</v>
      </c>
      <c r="C449" s="34">
        <v>34300</v>
      </c>
    </row>
    <row r="450" spans="2:3">
      <c r="B450" s="35" t="s">
        <v>145</v>
      </c>
      <c r="C450" s="34">
        <v>34400</v>
      </c>
    </row>
    <row r="451" spans="2:3">
      <c r="B451" s="35" t="s">
        <v>146</v>
      </c>
      <c r="C451" s="34">
        <v>34405</v>
      </c>
    </row>
    <row r="452" spans="2:3">
      <c r="B452" s="35" t="s">
        <v>18</v>
      </c>
      <c r="C452" s="34">
        <v>12220</v>
      </c>
    </row>
    <row r="453" spans="2:3">
      <c r="B453" s="35" t="s">
        <v>121</v>
      </c>
      <c r="C453" s="34">
        <v>33203</v>
      </c>
    </row>
    <row r="454" spans="2:3">
      <c r="B454" s="35" t="s">
        <v>269</v>
      </c>
      <c r="C454" s="34">
        <v>39401</v>
      </c>
    </row>
    <row r="455" spans="2:3">
      <c r="B455" s="35" t="s">
        <v>147</v>
      </c>
      <c r="C455" s="34">
        <v>34500</v>
      </c>
    </row>
    <row r="456" spans="2:3">
      <c r="B456" s="35" t="s">
        <v>150</v>
      </c>
      <c r="C456" s="34">
        <v>34600</v>
      </c>
    </row>
    <row r="457" spans="2:3">
      <c r="B457" s="35" t="s">
        <v>91</v>
      </c>
      <c r="C457" s="34">
        <v>31810</v>
      </c>
    </row>
    <row r="458" spans="2:3">
      <c r="B458" s="1" t="s">
        <v>369</v>
      </c>
      <c r="C458" s="60">
        <v>51000.2</v>
      </c>
    </row>
    <row r="459" spans="2:3">
      <c r="B459" s="1" t="s">
        <v>370</v>
      </c>
      <c r="C459" s="60">
        <v>51000.3</v>
      </c>
    </row>
    <row r="460" spans="2:3">
      <c r="B460" s="1" t="s">
        <v>368</v>
      </c>
      <c r="C460" s="60">
        <v>51000</v>
      </c>
    </row>
    <row r="461" spans="2:3">
      <c r="B461" s="35" t="s">
        <v>152</v>
      </c>
      <c r="C461" s="34">
        <v>34700</v>
      </c>
    </row>
    <row r="462" spans="2:3">
      <c r="B462" s="35" t="s">
        <v>153</v>
      </c>
      <c r="C462" s="34">
        <v>34800</v>
      </c>
    </row>
    <row r="463" spans="2:3">
      <c r="B463" s="35" t="s">
        <v>8</v>
      </c>
      <c r="C463" s="34">
        <v>10930</v>
      </c>
    </row>
    <row r="464" spans="2:3">
      <c r="B464" s="35" t="s">
        <v>20</v>
      </c>
      <c r="C464" s="34">
        <v>12600</v>
      </c>
    </row>
    <row r="465" spans="2:3">
      <c r="B465" s="35" t="s">
        <v>343</v>
      </c>
      <c r="C465" s="34">
        <v>33207</v>
      </c>
    </row>
    <row r="466" spans="2:3">
      <c r="B466" s="35" t="s">
        <v>285</v>
      </c>
      <c r="C466" s="34">
        <v>32901</v>
      </c>
    </row>
    <row r="467" spans="2:3">
      <c r="B467" s="35" t="s">
        <v>287</v>
      </c>
      <c r="C467" s="34">
        <v>34900</v>
      </c>
    </row>
    <row r="468" spans="2:3">
      <c r="B468" s="35" t="s">
        <v>237</v>
      </c>
      <c r="C468" s="34">
        <v>38105</v>
      </c>
    </row>
    <row r="469" spans="2:3">
      <c r="B469" s="35" t="s">
        <v>157</v>
      </c>
      <c r="C469" s="34">
        <v>35000</v>
      </c>
    </row>
    <row r="470" spans="2:3">
      <c r="B470" s="35" t="s">
        <v>118</v>
      </c>
      <c r="C470" s="34">
        <v>33105</v>
      </c>
    </row>
    <row r="471" spans="2:3">
      <c r="B471" s="35" t="s">
        <v>159</v>
      </c>
      <c r="C471" s="34">
        <v>35100</v>
      </c>
    </row>
    <row r="472" spans="2:3">
      <c r="B472" s="35" t="s">
        <v>160</v>
      </c>
      <c r="C472" s="34">
        <v>35105</v>
      </c>
    </row>
    <row r="473" spans="2:3">
      <c r="B473" s="35" t="s">
        <v>162</v>
      </c>
      <c r="C473" s="34">
        <v>35200</v>
      </c>
    </row>
    <row r="474" spans="2:3">
      <c r="B474" s="35" t="s">
        <v>82</v>
      </c>
      <c r="C474" s="34">
        <v>31320</v>
      </c>
    </row>
    <row r="475" spans="2:3">
      <c r="B475" s="35" t="s">
        <v>178</v>
      </c>
      <c r="C475" s="34">
        <v>36002</v>
      </c>
    </row>
    <row r="476" spans="2:3">
      <c r="B476" s="35" t="s">
        <v>167</v>
      </c>
      <c r="C476" s="34">
        <v>35402</v>
      </c>
    </row>
    <row r="477" spans="2:3">
      <c r="B477" s="35" t="s">
        <v>186</v>
      </c>
      <c r="C477" s="34">
        <v>36102</v>
      </c>
    </row>
    <row r="478" spans="2:3">
      <c r="B478" s="35" t="s">
        <v>344</v>
      </c>
      <c r="C478" s="34">
        <v>33208</v>
      </c>
    </row>
    <row r="479" spans="2:3">
      <c r="B479" s="35" t="s">
        <v>21</v>
      </c>
      <c r="C479" s="34">
        <v>12700</v>
      </c>
    </row>
    <row r="480" spans="2:3">
      <c r="B480" s="35" t="s">
        <v>181</v>
      </c>
      <c r="C480" s="34">
        <v>36006</v>
      </c>
    </row>
    <row r="481" spans="2:3">
      <c r="B481" s="35" t="s">
        <v>168</v>
      </c>
      <c r="C481" s="34">
        <v>35405</v>
      </c>
    </row>
    <row r="482" spans="2:3">
      <c r="B482" s="35" t="s">
        <v>165</v>
      </c>
      <c r="C482" s="34">
        <v>35400</v>
      </c>
    </row>
    <row r="483" spans="2:3">
      <c r="B483" s="35" t="s">
        <v>112</v>
      </c>
      <c r="C483" s="34">
        <v>32910</v>
      </c>
    </row>
    <row r="484" spans="2:3">
      <c r="B484" s="35" t="s">
        <v>169</v>
      </c>
      <c r="C484" s="34">
        <v>35500</v>
      </c>
    </row>
    <row r="485" spans="2:3">
      <c r="B485" s="35" t="s">
        <v>16</v>
      </c>
      <c r="C485" s="34">
        <v>12150</v>
      </c>
    </row>
    <row r="486" spans="2:3">
      <c r="B486" s="35" t="s">
        <v>170</v>
      </c>
      <c r="C486" s="34">
        <v>35600</v>
      </c>
    </row>
    <row r="487" spans="2:3">
      <c r="B487" s="35" t="s">
        <v>171</v>
      </c>
      <c r="C487" s="34">
        <v>35700</v>
      </c>
    </row>
    <row r="488" spans="2:3">
      <c r="B488" s="35" t="s">
        <v>173</v>
      </c>
      <c r="C488" s="34">
        <v>35805</v>
      </c>
    </row>
    <row r="489" spans="2:3">
      <c r="B489" s="35" t="s">
        <v>172</v>
      </c>
      <c r="C489" s="34">
        <v>35800</v>
      </c>
    </row>
    <row r="490" spans="2:3">
      <c r="B490" s="35" t="s">
        <v>187</v>
      </c>
      <c r="C490" s="34">
        <v>36105</v>
      </c>
    </row>
    <row r="491" spans="2:3">
      <c r="B491" s="35" t="s">
        <v>174</v>
      </c>
      <c r="C491" s="34">
        <v>35900</v>
      </c>
    </row>
    <row r="492" spans="2:3">
      <c r="B492" s="35" t="s">
        <v>175</v>
      </c>
      <c r="C492" s="34">
        <v>35905</v>
      </c>
    </row>
    <row r="493" spans="2:3">
      <c r="B493" s="35" t="s">
        <v>248</v>
      </c>
      <c r="C493" s="34">
        <v>38602</v>
      </c>
    </row>
    <row r="494" spans="2:3">
      <c r="B494" s="35" t="s">
        <v>155</v>
      </c>
      <c r="C494" s="34">
        <v>34905</v>
      </c>
    </row>
    <row r="495" spans="2:3">
      <c r="B495" s="35" t="s">
        <v>185</v>
      </c>
      <c r="C495" s="34">
        <v>36100</v>
      </c>
    </row>
    <row r="496" spans="2:3">
      <c r="B496" s="35" t="s">
        <v>189</v>
      </c>
      <c r="C496" s="34">
        <v>36205</v>
      </c>
    </row>
    <row r="497" spans="2:3">
      <c r="B497" s="35" t="s">
        <v>188</v>
      </c>
      <c r="C497" s="34">
        <v>36200</v>
      </c>
    </row>
    <row r="498" spans="2:3">
      <c r="B498" s="35" t="s">
        <v>190</v>
      </c>
      <c r="C498" s="34">
        <v>36300</v>
      </c>
    </row>
    <row r="499" spans="2:3">
      <c r="B499" s="35" t="s">
        <v>156</v>
      </c>
      <c r="C499" s="34">
        <v>34910</v>
      </c>
    </row>
    <row r="500" spans="2:3">
      <c r="B500" s="35" t="s">
        <v>250</v>
      </c>
      <c r="C500" s="34">
        <v>38610</v>
      </c>
    </row>
    <row r="501" spans="2:3">
      <c r="B501" s="35" t="s">
        <v>148</v>
      </c>
      <c r="C501" s="34">
        <v>34501</v>
      </c>
    </row>
    <row r="502" spans="2:3">
      <c r="B502" s="35" t="s">
        <v>253</v>
      </c>
      <c r="C502" s="34">
        <v>38701</v>
      </c>
    </row>
    <row r="503" spans="2:3">
      <c r="B503" s="35" t="s">
        <v>29</v>
      </c>
      <c r="C503" s="34">
        <v>18740</v>
      </c>
    </row>
    <row r="504" spans="2:3">
      <c r="B504" s="35" t="s">
        <v>39</v>
      </c>
      <c r="C504" s="34">
        <v>20800</v>
      </c>
    </row>
    <row r="505" spans="2:3">
      <c r="B505" s="35" t="s">
        <v>28</v>
      </c>
      <c r="C505" s="34">
        <v>18690</v>
      </c>
    </row>
    <row r="506" spans="2:3">
      <c r="B506" s="35" t="s">
        <v>10</v>
      </c>
      <c r="C506" s="34">
        <v>10950</v>
      </c>
    </row>
    <row r="507" spans="2:3">
      <c r="B507" s="35" t="s">
        <v>34</v>
      </c>
      <c r="C507" s="34">
        <v>20200</v>
      </c>
    </row>
    <row r="508" spans="2:3">
      <c r="B508" s="35" t="s">
        <v>30</v>
      </c>
      <c r="C508" s="34">
        <v>18780</v>
      </c>
    </row>
    <row r="509" spans="2:3">
      <c r="B509" s="35" t="s">
        <v>42</v>
      </c>
      <c r="C509" s="34">
        <v>21300</v>
      </c>
    </row>
    <row r="510" spans="2:3">
      <c r="B510" s="35" t="s">
        <v>367</v>
      </c>
      <c r="C510" s="34">
        <v>37001</v>
      </c>
    </row>
    <row r="511" spans="2:3">
      <c r="B511" s="35" t="s">
        <v>115</v>
      </c>
      <c r="C511" s="34">
        <v>33001</v>
      </c>
    </row>
    <row r="512" spans="2:3">
      <c r="B512" s="35" t="s">
        <v>195</v>
      </c>
      <c r="C512" s="34">
        <v>36405</v>
      </c>
    </row>
    <row r="513" spans="2:3">
      <c r="B513" s="35" t="s">
        <v>194</v>
      </c>
      <c r="C513" s="34">
        <v>36400</v>
      </c>
    </row>
    <row r="514" spans="2:3">
      <c r="B514" s="35" t="s">
        <v>38</v>
      </c>
      <c r="C514" s="34">
        <v>20700</v>
      </c>
    </row>
    <row r="515" spans="2:3">
      <c r="B515" s="35" t="s">
        <v>282</v>
      </c>
      <c r="C515" s="34">
        <v>14200</v>
      </c>
    </row>
    <row r="516" spans="2:3">
      <c r="B516" s="178" t="s">
        <v>431</v>
      </c>
      <c r="C516" s="208">
        <v>11050</v>
      </c>
    </row>
    <row r="517" spans="2:3">
      <c r="B517" s="35" t="s">
        <v>12</v>
      </c>
      <c r="C517" s="34">
        <v>11310</v>
      </c>
    </row>
    <row r="518" spans="2:3">
      <c r="B518" s="35" t="s">
        <v>161</v>
      </c>
      <c r="C518" s="34">
        <v>35106</v>
      </c>
    </row>
    <row r="519" spans="2:3">
      <c r="B519" s="35" t="s">
        <v>104</v>
      </c>
      <c r="C519" s="34">
        <v>32500</v>
      </c>
    </row>
    <row r="520" spans="2:3">
      <c r="B520" s="35" t="s">
        <v>196</v>
      </c>
      <c r="C520" s="34">
        <v>36500</v>
      </c>
    </row>
    <row r="521" spans="2:3">
      <c r="B521" s="35" t="s">
        <v>92</v>
      </c>
      <c r="C521" s="34">
        <v>31820</v>
      </c>
    </row>
    <row r="522" spans="2:3">
      <c r="B522" s="35" t="s">
        <v>27</v>
      </c>
      <c r="C522" s="34">
        <v>18640</v>
      </c>
    </row>
    <row r="523" spans="2:3">
      <c r="B523" s="35" t="s">
        <v>0</v>
      </c>
      <c r="C523" s="34">
        <v>10200</v>
      </c>
    </row>
    <row r="524" spans="2:3">
      <c r="B524" s="35" t="s">
        <v>200</v>
      </c>
      <c r="C524" s="34">
        <v>36600</v>
      </c>
    </row>
    <row r="525" spans="2:3">
      <c r="B525" s="35" t="s">
        <v>5</v>
      </c>
      <c r="C525" s="34">
        <v>10850</v>
      </c>
    </row>
    <row r="526" spans="2:3">
      <c r="B526" s="35" t="s">
        <v>7</v>
      </c>
      <c r="C526" s="34">
        <v>10910</v>
      </c>
    </row>
    <row r="527" spans="2:3">
      <c r="B527" s="35" t="s">
        <v>9</v>
      </c>
      <c r="C527" s="34">
        <v>10940</v>
      </c>
    </row>
    <row r="528" spans="2:3">
      <c r="B528" s="35" t="s">
        <v>202</v>
      </c>
      <c r="C528" s="34">
        <v>36700</v>
      </c>
    </row>
    <row r="529" spans="2:3">
      <c r="B529" s="35" t="s">
        <v>207</v>
      </c>
      <c r="C529" s="34">
        <v>36802</v>
      </c>
    </row>
    <row r="530" spans="2:3">
      <c r="B530" s="35" t="s">
        <v>205</v>
      </c>
      <c r="C530" s="34">
        <v>36800</v>
      </c>
    </row>
    <row r="531" spans="2:3">
      <c r="B531" s="35" t="s">
        <v>206</v>
      </c>
      <c r="C531" s="34">
        <v>36801</v>
      </c>
    </row>
    <row r="532" spans="2:3">
      <c r="B532" s="35" t="s">
        <v>211</v>
      </c>
      <c r="C532" s="34">
        <v>36905</v>
      </c>
    </row>
    <row r="533" spans="2:3">
      <c r="B533" s="35" t="s">
        <v>209</v>
      </c>
      <c r="C533" s="34">
        <v>36900</v>
      </c>
    </row>
    <row r="534" spans="2:3">
      <c r="B534" s="35" t="s">
        <v>214</v>
      </c>
      <c r="C534" s="34">
        <v>37100</v>
      </c>
    </row>
    <row r="535" spans="2:3">
      <c r="B535" s="35" t="s">
        <v>215</v>
      </c>
      <c r="C535" s="34">
        <v>37200</v>
      </c>
    </row>
    <row r="536" spans="2:3">
      <c r="B536" s="35" t="s">
        <v>216</v>
      </c>
      <c r="C536" s="34">
        <v>37300</v>
      </c>
    </row>
    <row r="537" spans="2:3">
      <c r="B537" s="35" t="s">
        <v>218</v>
      </c>
      <c r="C537" s="34">
        <v>37305</v>
      </c>
    </row>
    <row r="538" spans="2:3">
      <c r="B538" s="35" t="s">
        <v>183</v>
      </c>
      <c r="C538" s="34">
        <v>36008</v>
      </c>
    </row>
    <row r="539" spans="2:3">
      <c r="B539" s="35" t="s">
        <v>275</v>
      </c>
      <c r="C539" s="34">
        <v>39703</v>
      </c>
    </row>
    <row r="540" spans="2:3">
      <c r="B540" s="35" t="s">
        <v>345</v>
      </c>
      <c r="C540" s="34">
        <v>33209</v>
      </c>
    </row>
    <row r="541" spans="2:3">
      <c r="B541" s="35" t="s">
        <v>220</v>
      </c>
      <c r="C541" s="34">
        <v>37405</v>
      </c>
    </row>
    <row r="542" spans="2:3">
      <c r="B542" s="35" t="s">
        <v>219</v>
      </c>
      <c r="C542" s="34">
        <v>37400</v>
      </c>
    </row>
    <row r="543" spans="2:3">
      <c r="B543" s="35" t="s">
        <v>221</v>
      </c>
      <c r="C543" s="34">
        <v>37500</v>
      </c>
    </row>
    <row r="544" spans="2:3">
      <c r="B544" s="35" t="s">
        <v>224</v>
      </c>
      <c r="C544" s="34">
        <v>37605</v>
      </c>
    </row>
    <row r="545" spans="2:3">
      <c r="B545" s="35" t="s">
        <v>222</v>
      </c>
      <c r="C545" s="34">
        <v>37600</v>
      </c>
    </row>
    <row r="546" spans="2:3">
      <c r="B546" s="35" t="s">
        <v>22</v>
      </c>
      <c r="C546" s="34">
        <v>13500</v>
      </c>
    </row>
    <row r="547" spans="2:3">
      <c r="B547" s="35" t="s">
        <v>226</v>
      </c>
      <c r="C547" s="34">
        <v>37700</v>
      </c>
    </row>
    <row r="548" spans="2:3">
      <c r="B548" s="35" t="s">
        <v>227</v>
      </c>
      <c r="C548" s="34">
        <v>37705</v>
      </c>
    </row>
    <row r="549" spans="2:3">
      <c r="B549" s="35" t="s">
        <v>56</v>
      </c>
      <c r="C549" s="34">
        <v>30103</v>
      </c>
    </row>
    <row r="550" spans="2:3">
      <c r="B550" s="35" t="s">
        <v>142</v>
      </c>
      <c r="C550" s="34">
        <v>34220</v>
      </c>
    </row>
    <row r="551" spans="2:3">
      <c r="B551" s="35" t="s">
        <v>151</v>
      </c>
      <c r="C551" s="34">
        <v>34605</v>
      </c>
    </row>
    <row r="552" spans="2:3">
      <c r="B552" s="35" t="s">
        <v>230</v>
      </c>
      <c r="C552" s="34">
        <v>37805</v>
      </c>
    </row>
    <row r="553" spans="2:3">
      <c r="B553" s="35" t="s">
        <v>228</v>
      </c>
      <c r="C553" s="34">
        <v>37800</v>
      </c>
    </row>
    <row r="554" spans="2:3">
      <c r="B554" s="35" t="s">
        <v>233</v>
      </c>
      <c r="C554" s="34">
        <v>37905</v>
      </c>
    </row>
    <row r="555" spans="2:3">
      <c r="B555" s="35" t="s">
        <v>231</v>
      </c>
      <c r="C555" s="34">
        <v>37900</v>
      </c>
    </row>
    <row r="556" spans="2:3">
      <c r="B556" s="35" t="s">
        <v>235</v>
      </c>
      <c r="C556" s="34">
        <v>38005</v>
      </c>
    </row>
    <row r="557" spans="2:3">
      <c r="B557" s="35" t="s">
        <v>234</v>
      </c>
      <c r="C557" s="34">
        <v>38000</v>
      </c>
    </row>
    <row r="558" spans="2:3">
      <c r="B558" s="35" t="s">
        <v>217</v>
      </c>
      <c r="C558" s="34">
        <v>37301</v>
      </c>
    </row>
    <row r="559" spans="2:3">
      <c r="B559" s="35" t="s">
        <v>236</v>
      </c>
      <c r="C559" s="34">
        <v>38100</v>
      </c>
    </row>
    <row r="560" spans="2:3">
      <c r="B560" s="35" t="s">
        <v>239</v>
      </c>
      <c r="C560" s="34">
        <v>38205</v>
      </c>
    </row>
    <row r="561" spans="2:3">
      <c r="B561" s="35" t="s">
        <v>238</v>
      </c>
      <c r="C561" s="34">
        <v>38200</v>
      </c>
    </row>
    <row r="562" spans="2:3">
      <c r="B562" s="35" t="s">
        <v>193</v>
      </c>
      <c r="C562" s="34">
        <v>36305</v>
      </c>
    </row>
    <row r="563" spans="2:3">
      <c r="B563" s="35" t="s">
        <v>163</v>
      </c>
      <c r="C563" s="34">
        <v>35300</v>
      </c>
    </row>
    <row r="564" spans="2:3">
      <c r="B564" s="35" t="s">
        <v>241</v>
      </c>
      <c r="C564" s="34">
        <v>38300</v>
      </c>
    </row>
    <row r="565" spans="2:3">
      <c r="B565" s="35" t="s">
        <v>23</v>
      </c>
      <c r="C565" s="34">
        <v>13700</v>
      </c>
    </row>
    <row r="566" spans="2:3">
      <c r="B566" s="35" t="s">
        <v>103</v>
      </c>
      <c r="C566" s="34">
        <v>32420</v>
      </c>
    </row>
    <row r="567" spans="2:3">
      <c r="B567" s="35" t="s">
        <v>182</v>
      </c>
      <c r="C567" s="34">
        <v>36007</v>
      </c>
    </row>
    <row r="568" spans="2:3">
      <c r="B568" s="35" t="s">
        <v>62</v>
      </c>
      <c r="C568" s="34">
        <v>30405</v>
      </c>
    </row>
    <row r="569" spans="2:3">
      <c r="B569" s="35" t="s">
        <v>229</v>
      </c>
      <c r="C569" s="34">
        <v>37801</v>
      </c>
    </row>
    <row r="570" spans="2:3">
      <c r="B570" s="35" t="s">
        <v>101</v>
      </c>
      <c r="C570" s="34">
        <v>32405</v>
      </c>
    </row>
    <row r="571" spans="2:3">
      <c r="B571" s="35" t="s">
        <v>263</v>
      </c>
      <c r="C571" s="34">
        <v>39204</v>
      </c>
    </row>
    <row r="572" spans="2:3">
      <c r="B572" s="35" t="s">
        <v>158</v>
      </c>
      <c r="C572" s="34">
        <v>35005</v>
      </c>
    </row>
    <row r="573" spans="2:3">
      <c r="B573" s="35" t="s">
        <v>244</v>
      </c>
      <c r="C573" s="34">
        <v>38405</v>
      </c>
    </row>
    <row r="574" spans="2:3">
      <c r="B574" s="35" t="s">
        <v>242</v>
      </c>
      <c r="C574" s="34">
        <v>38400</v>
      </c>
    </row>
    <row r="575" spans="2:3">
      <c r="B575" s="35" t="s">
        <v>192</v>
      </c>
      <c r="C575" s="34">
        <v>36302</v>
      </c>
    </row>
    <row r="576" spans="2:3">
      <c r="B576" s="35" t="s">
        <v>2</v>
      </c>
      <c r="C576" s="34">
        <v>10500</v>
      </c>
    </row>
    <row r="577" spans="2:3">
      <c r="B577" s="35" t="s">
        <v>14</v>
      </c>
      <c r="C577" s="34">
        <v>11900</v>
      </c>
    </row>
    <row r="578" spans="2:3">
      <c r="B578" s="35" t="s">
        <v>283</v>
      </c>
      <c r="C578" s="34">
        <v>18670</v>
      </c>
    </row>
    <row r="579" spans="2:3">
      <c r="B579" s="187" t="s">
        <v>378</v>
      </c>
      <c r="C579" s="71" t="s">
        <v>443</v>
      </c>
    </row>
    <row r="580" spans="2:3">
      <c r="B580" s="35" t="s">
        <v>364</v>
      </c>
      <c r="C580" s="34">
        <v>14300.2</v>
      </c>
    </row>
    <row r="581" spans="2:3">
      <c r="B581" s="35" t="s">
        <v>363</v>
      </c>
      <c r="C581" s="34">
        <v>14300</v>
      </c>
    </row>
    <row r="582" spans="2:3">
      <c r="B582" s="35" t="s">
        <v>245</v>
      </c>
      <c r="C582" s="34">
        <v>38500</v>
      </c>
    </row>
    <row r="583" spans="2:3">
      <c r="B583" s="35" t="s">
        <v>154</v>
      </c>
      <c r="C583" s="34">
        <v>34903</v>
      </c>
    </row>
    <row r="584" spans="2:3">
      <c r="B584" s="35" t="s">
        <v>249</v>
      </c>
      <c r="C584" s="34">
        <v>38605</v>
      </c>
    </row>
    <row r="585" spans="2:3">
      <c r="B585" s="35" t="s">
        <v>246</v>
      </c>
      <c r="C585" s="34">
        <v>38600</v>
      </c>
    </row>
    <row r="586" spans="2:3">
      <c r="B586" s="35" t="s">
        <v>252</v>
      </c>
      <c r="C586" s="34">
        <v>38700</v>
      </c>
    </row>
    <row r="587" spans="2:3">
      <c r="B587" s="35" t="s">
        <v>57</v>
      </c>
      <c r="C587" s="34">
        <v>30104</v>
      </c>
    </row>
    <row r="588" spans="2:3">
      <c r="B588" s="35" t="s">
        <v>113</v>
      </c>
      <c r="C588" s="34">
        <v>32920</v>
      </c>
    </row>
    <row r="589" spans="2:3">
      <c r="B589" s="35" t="s">
        <v>254</v>
      </c>
      <c r="C589" s="34">
        <v>38800</v>
      </c>
    </row>
    <row r="590" spans="2:3">
      <c r="B590" s="35" t="s">
        <v>95</v>
      </c>
      <c r="C590" s="34">
        <v>32005</v>
      </c>
    </row>
    <row r="591" spans="2:3">
      <c r="B591" s="35" t="s">
        <v>271</v>
      </c>
      <c r="C591" s="34">
        <v>39501</v>
      </c>
    </row>
    <row r="592" spans="2:3">
      <c r="B592" s="35" t="s">
        <v>256</v>
      </c>
      <c r="C592" s="34">
        <v>38900</v>
      </c>
    </row>
    <row r="593" spans="2:3">
      <c r="B593" s="35" t="s">
        <v>41</v>
      </c>
      <c r="C593" s="34">
        <v>21200</v>
      </c>
    </row>
    <row r="594" spans="2:3">
      <c r="B594" s="35" t="s">
        <v>45</v>
      </c>
      <c r="C594" s="34">
        <v>21550</v>
      </c>
    </row>
    <row r="595" spans="2:3">
      <c r="B595" s="35" t="s">
        <v>43</v>
      </c>
      <c r="C595" s="34">
        <v>21520</v>
      </c>
    </row>
    <row r="596" spans="2:3">
      <c r="B596" s="35" t="s">
        <v>366</v>
      </c>
      <c r="C596" s="34">
        <v>21525.200000000001</v>
      </c>
    </row>
    <row r="597" spans="2:3">
      <c r="B597" s="35" t="s">
        <v>365</v>
      </c>
      <c r="C597" s="34">
        <v>21525</v>
      </c>
    </row>
    <row r="598" spans="2:3">
      <c r="B598" s="35" t="s">
        <v>257</v>
      </c>
      <c r="C598" s="34">
        <v>39000</v>
      </c>
    </row>
    <row r="599" spans="2:3">
      <c r="B599" s="35" t="s">
        <v>50</v>
      </c>
      <c r="C599" s="34">
        <v>23000</v>
      </c>
    </row>
    <row r="600" spans="2:3">
      <c r="B600" s="35" t="s">
        <v>51</v>
      </c>
      <c r="C600" s="34">
        <v>23100</v>
      </c>
    </row>
    <row r="601" spans="2:3">
      <c r="B601" s="35" t="s">
        <v>40</v>
      </c>
      <c r="C601" s="34">
        <v>20900</v>
      </c>
    </row>
    <row r="602" spans="2:3">
      <c r="B602" s="35" t="s">
        <v>52</v>
      </c>
      <c r="C602" s="34">
        <v>23200</v>
      </c>
    </row>
    <row r="603" spans="2:3">
      <c r="B603" s="35" t="s">
        <v>46</v>
      </c>
      <c r="C603" s="34">
        <v>21570</v>
      </c>
    </row>
    <row r="604" spans="2:3">
      <c r="B604" s="35" t="s">
        <v>223</v>
      </c>
      <c r="C604" s="34">
        <v>37601</v>
      </c>
    </row>
    <row r="605" spans="2:3">
      <c r="B605" s="35" t="s">
        <v>259</v>
      </c>
      <c r="C605" s="34">
        <v>39101</v>
      </c>
    </row>
    <row r="606" spans="2:3">
      <c r="B606" s="35" t="s">
        <v>258</v>
      </c>
      <c r="C606" s="34">
        <v>39100</v>
      </c>
    </row>
    <row r="607" spans="2:3">
      <c r="B607" s="35" t="s">
        <v>260</v>
      </c>
      <c r="C607" s="34">
        <v>39105</v>
      </c>
    </row>
    <row r="608" spans="2:3">
      <c r="B608" s="35" t="s">
        <v>122</v>
      </c>
      <c r="C608" s="34">
        <v>33204</v>
      </c>
    </row>
    <row r="609" spans="2:3">
      <c r="B609" s="35" t="s">
        <v>261</v>
      </c>
      <c r="C609" s="34">
        <v>39200</v>
      </c>
    </row>
    <row r="610" spans="2:3">
      <c r="B610" s="35" t="s">
        <v>264</v>
      </c>
      <c r="C610" s="34">
        <v>39205</v>
      </c>
    </row>
    <row r="611" spans="2:3">
      <c r="B611" s="35" t="s">
        <v>266</v>
      </c>
      <c r="C611" s="34">
        <v>39300</v>
      </c>
    </row>
    <row r="612" spans="2:3">
      <c r="B612" s="35" t="s">
        <v>268</v>
      </c>
      <c r="C612" s="34">
        <v>39400</v>
      </c>
    </row>
    <row r="613" spans="2:3">
      <c r="B613" s="35" t="s">
        <v>270</v>
      </c>
      <c r="C613" s="34">
        <v>39500</v>
      </c>
    </row>
    <row r="614" spans="2:3">
      <c r="B614" s="35" t="s">
        <v>273</v>
      </c>
      <c r="C614" s="34">
        <v>39605</v>
      </c>
    </row>
    <row r="615" spans="2:3">
      <c r="B615" s="35" t="s">
        <v>272</v>
      </c>
      <c r="C615" s="34">
        <v>39600</v>
      </c>
    </row>
    <row r="616" spans="2:3">
      <c r="B616" s="35" t="s">
        <v>143</v>
      </c>
      <c r="C616" s="34">
        <v>34230</v>
      </c>
    </row>
    <row r="617" spans="2:3">
      <c r="B617" s="35" t="s">
        <v>47</v>
      </c>
      <c r="C617" s="34">
        <v>21800</v>
      </c>
    </row>
    <row r="618" spans="2:3">
      <c r="B618" s="35" t="s">
        <v>79</v>
      </c>
      <c r="C618" s="34">
        <v>31205</v>
      </c>
    </row>
    <row r="619" spans="2:3">
      <c r="B619" s="35" t="s">
        <v>102</v>
      </c>
      <c r="C619" s="34">
        <v>32410</v>
      </c>
    </row>
    <row r="620" spans="2:3">
      <c r="B620" s="35" t="s">
        <v>13</v>
      </c>
      <c r="C620" s="34">
        <v>11600</v>
      </c>
    </row>
    <row r="621" spans="2:3">
      <c r="B621" s="35" t="s">
        <v>276</v>
      </c>
      <c r="C621" s="34">
        <v>39705</v>
      </c>
    </row>
    <row r="622" spans="2:3">
      <c r="B622" s="35" t="s">
        <v>274</v>
      </c>
      <c r="C622" s="34">
        <v>39700</v>
      </c>
    </row>
    <row r="623" spans="2:3">
      <c r="B623" s="35" t="s">
        <v>198</v>
      </c>
      <c r="C623" s="34">
        <v>36502</v>
      </c>
    </row>
    <row r="624" spans="2:3">
      <c r="B624" s="1" t="s">
        <v>278</v>
      </c>
      <c r="C624" s="60">
        <v>39805</v>
      </c>
    </row>
    <row r="625" spans="2:3">
      <c r="B625" s="35" t="s">
        <v>277</v>
      </c>
      <c r="C625" s="34">
        <v>39800</v>
      </c>
    </row>
    <row r="626" spans="2:3">
      <c r="B626" s="35" t="s">
        <v>48</v>
      </c>
      <c r="C626" s="34">
        <v>21900</v>
      </c>
    </row>
    <row r="627" spans="2:3">
      <c r="B627" s="35" t="s">
        <v>127</v>
      </c>
      <c r="C627" s="34">
        <v>33400</v>
      </c>
    </row>
    <row r="628" spans="2:3">
      <c r="B628" s="61" t="s">
        <v>279</v>
      </c>
      <c r="C628" s="60">
        <v>39900</v>
      </c>
    </row>
    <row r="629" spans="2:3">
      <c r="B629" s="35" t="s">
        <v>53</v>
      </c>
      <c r="C629" s="34">
        <v>30000</v>
      </c>
    </row>
    <row r="630" spans="2:3">
      <c r="B630" s="35" t="s">
        <v>203</v>
      </c>
      <c r="C630" s="34">
        <v>36701</v>
      </c>
    </row>
  </sheetData>
  <sheetProtection password="CEAA" sheet="1" objects="1" scenarios="1"/>
  <sortState xmlns:xlrd2="http://schemas.microsoft.com/office/spreadsheetml/2017/richdata2" ref="B328:C628">
    <sortCondition ref="B328"/>
  </sortState>
  <pageMargins left="0.25" right="0.25" top="0.75" bottom="0.75" header="0.3" footer="0.3"/>
  <pageSetup paperSize="5" scale="63" fitToHeight="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E2D8-3659-4F92-A652-5F0C2DCECD16}">
  <dimension ref="A1:F590"/>
  <sheetViews>
    <sheetView workbookViewId="0"/>
  </sheetViews>
  <sheetFormatPr defaultRowHeight="15"/>
  <cols>
    <col min="1" max="1" width="15.7109375" style="178" bestFit="1" customWidth="1"/>
    <col min="2" max="2" width="54.7109375" style="178" customWidth="1"/>
    <col min="3" max="3" width="23.5703125" style="185" customWidth="1"/>
    <col min="4" max="4" width="14.28515625" style="178" bestFit="1" customWidth="1"/>
    <col min="5" max="16384" width="9.140625" style="178"/>
  </cols>
  <sheetData>
    <row r="1" spans="1:4">
      <c r="B1" s="178" t="s">
        <v>371</v>
      </c>
      <c r="C1" s="185">
        <v>2358307262.8299994</v>
      </c>
      <c r="D1" s="245"/>
    </row>
    <row r="2" spans="1:4">
      <c r="B2" s="178" t="s">
        <v>515</v>
      </c>
      <c r="C2" s="258">
        <v>2358307262.8299994</v>
      </c>
    </row>
    <row r="3" spans="1:4" ht="30">
      <c r="A3" s="202" t="s">
        <v>383</v>
      </c>
      <c r="B3" s="202" t="s">
        <v>384</v>
      </c>
      <c r="C3" s="227" t="s">
        <v>540</v>
      </c>
    </row>
    <row r="4" spans="1:4">
      <c r="A4" s="203" t="s">
        <v>428</v>
      </c>
      <c r="B4" s="204" t="s">
        <v>427</v>
      </c>
      <c r="C4" s="228">
        <v>0</v>
      </c>
    </row>
    <row r="5" spans="1:4">
      <c r="A5" s="178">
        <v>10200</v>
      </c>
      <c r="B5" s="178" t="s">
        <v>0</v>
      </c>
      <c r="C5" s="206">
        <v>2808580.08</v>
      </c>
    </row>
    <row r="6" spans="1:4">
      <c r="A6" s="178">
        <v>10400</v>
      </c>
      <c r="B6" s="178" t="s">
        <v>1</v>
      </c>
      <c r="C6" s="206">
        <v>7925062.0099999998</v>
      </c>
    </row>
    <row r="7" spans="1:4">
      <c r="A7" s="178">
        <v>10500</v>
      </c>
      <c r="B7" s="178" t="s">
        <v>2</v>
      </c>
      <c r="C7" s="206">
        <v>1914239.59</v>
      </c>
    </row>
    <row r="8" spans="1:4">
      <c r="A8" s="178">
        <v>10700</v>
      </c>
      <c r="B8" s="178" t="s">
        <v>385</v>
      </c>
      <c r="C8" s="206">
        <v>12368612.26</v>
      </c>
    </row>
    <row r="9" spans="1:4">
      <c r="A9" s="178">
        <v>10800</v>
      </c>
      <c r="B9" s="178" t="s">
        <v>4</v>
      </c>
      <c r="C9" s="206">
        <v>53208332.759999998</v>
      </c>
    </row>
    <row r="10" spans="1:4">
      <c r="A10" s="178">
        <v>10850</v>
      </c>
      <c r="B10" s="178" t="s">
        <v>5</v>
      </c>
      <c r="C10" s="206">
        <v>579973.89</v>
      </c>
    </row>
    <row r="11" spans="1:4">
      <c r="A11" s="178">
        <v>10900</v>
      </c>
      <c r="B11" s="178" t="s">
        <v>6</v>
      </c>
      <c r="C11" s="206">
        <v>4757397.13</v>
      </c>
    </row>
    <row r="12" spans="1:4">
      <c r="A12" s="178">
        <v>10910</v>
      </c>
      <c r="B12" s="178" t="s">
        <v>7</v>
      </c>
      <c r="C12" s="206">
        <v>1140311.42</v>
      </c>
    </row>
    <row r="13" spans="1:4">
      <c r="A13" s="178">
        <v>10930</v>
      </c>
      <c r="B13" s="178" t="s">
        <v>8</v>
      </c>
      <c r="C13" s="206">
        <v>15625232.01</v>
      </c>
    </row>
    <row r="14" spans="1:4">
      <c r="A14" s="178">
        <v>10940</v>
      </c>
      <c r="B14" s="178" t="s">
        <v>9</v>
      </c>
      <c r="C14" s="206">
        <v>2008672.78</v>
      </c>
    </row>
    <row r="15" spans="1:4">
      <c r="A15" s="178">
        <v>10950</v>
      </c>
      <c r="B15" s="178" t="s">
        <v>10</v>
      </c>
      <c r="C15" s="206">
        <v>1716844.96</v>
      </c>
    </row>
    <row r="16" spans="1:4">
      <c r="A16" s="178">
        <v>11050</v>
      </c>
      <c r="B16" s="178" t="s">
        <v>431</v>
      </c>
      <c r="C16" s="206">
        <v>696417.71</v>
      </c>
    </row>
    <row r="17" spans="1:3">
      <c r="A17" s="178">
        <v>11300</v>
      </c>
      <c r="B17" s="178" t="s">
        <v>432</v>
      </c>
      <c r="C17" s="206">
        <v>13387390.99</v>
      </c>
    </row>
    <row r="18" spans="1:3">
      <c r="A18" s="178">
        <v>11310</v>
      </c>
      <c r="B18" s="178" t="s">
        <v>12</v>
      </c>
      <c r="C18" s="206">
        <v>1510564.55</v>
      </c>
    </row>
    <row r="19" spans="1:3">
      <c r="A19" s="178">
        <v>11600</v>
      </c>
      <c r="B19" s="178" t="s">
        <v>13</v>
      </c>
      <c r="C19" s="206">
        <v>5600845.2800000003</v>
      </c>
    </row>
    <row r="20" spans="1:3">
      <c r="A20" s="178">
        <v>11900</v>
      </c>
      <c r="B20" s="178" t="s">
        <v>14</v>
      </c>
      <c r="C20" s="206">
        <v>994303.42</v>
      </c>
    </row>
    <row r="21" spans="1:3">
      <c r="A21" s="178">
        <v>12100</v>
      </c>
      <c r="B21" s="178" t="s">
        <v>15</v>
      </c>
      <c r="C21" s="206">
        <v>707528.13</v>
      </c>
    </row>
    <row r="22" spans="1:3">
      <c r="A22" s="178">
        <v>12150</v>
      </c>
      <c r="B22" s="178" t="s">
        <v>16</v>
      </c>
      <c r="C22" s="206">
        <v>88950.17</v>
      </c>
    </row>
    <row r="23" spans="1:3">
      <c r="A23" s="178">
        <v>12160</v>
      </c>
      <c r="B23" s="178" t="s">
        <v>17</v>
      </c>
      <c r="C23" s="206">
        <v>5245581.51</v>
      </c>
    </row>
    <row r="24" spans="1:3">
      <c r="A24" s="178">
        <v>12220</v>
      </c>
      <c r="B24" s="178" t="s">
        <v>434</v>
      </c>
      <c r="C24" s="206">
        <v>136023703.75999999</v>
      </c>
    </row>
    <row r="25" spans="1:3">
      <c r="A25" s="178">
        <v>12510</v>
      </c>
      <c r="B25" s="178" t="s">
        <v>19</v>
      </c>
      <c r="C25" s="206">
        <v>14614838.119999999</v>
      </c>
    </row>
    <row r="26" spans="1:3">
      <c r="A26" s="178">
        <v>12600</v>
      </c>
      <c r="B26" s="178" t="s">
        <v>20</v>
      </c>
      <c r="C26" s="206">
        <v>5577232.9000000004</v>
      </c>
    </row>
    <row r="27" spans="1:3">
      <c r="A27" s="178">
        <v>12700</v>
      </c>
      <c r="B27" s="178" t="s">
        <v>21</v>
      </c>
      <c r="C27" s="206">
        <v>3134316.45</v>
      </c>
    </row>
    <row r="28" spans="1:3">
      <c r="A28" s="178">
        <v>13500</v>
      </c>
      <c r="B28" s="178" t="s">
        <v>22</v>
      </c>
      <c r="C28" s="206">
        <v>11560230.65</v>
      </c>
    </row>
    <row r="29" spans="1:3">
      <c r="A29" s="178">
        <v>13700</v>
      </c>
      <c r="B29" s="178" t="s">
        <v>23</v>
      </c>
      <c r="C29" s="206">
        <v>1427942.29</v>
      </c>
    </row>
    <row r="30" spans="1:3">
      <c r="A30" s="178">
        <v>14200</v>
      </c>
      <c r="B30" s="178" t="s">
        <v>553</v>
      </c>
      <c r="C30" s="206">
        <v>0</v>
      </c>
    </row>
    <row r="31" spans="1:3">
      <c r="A31" s="178">
        <v>14300</v>
      </c>
      <c r="B31" s="178" t="s">
        <v>24</v>
      </c>
      <c r="C31" s="206">
        <v>4351942.68</v>
      </c>
    </row>
    <row r="32" spans="1:3">
      <c r="A32" s="178">
        <v>14300.2</v>
      </c>
      <c r="B32" s="178" t="s">
        <v>364</v>
      </c>
      <c r="C32" s="206">
        <v>0</v>
      </c>
    </row>
    <row r="33" spans="1:3">
      <c r="A33" s="178">
        <v>18400</v>
      </c>
      <c r="B33" s="178" t="s">
        <v>386</v>
      </c>
      <c r="C33" s="206">
        <v>14069742.050000001</v>
      </c>
    </row>
    <row r="34" spans="1:3">
      <c r="A34" s="178">
        <v>18600</v>
      </c>
      <c r="B34" s="178" t="s">
        <v>26</v>
      </c>
      <c r="C34" s="206">
        <v>43005.279999999999</v>
      </c>
    </row>
    <row r="35" spans="1:3">
      <c r="A35" s="178">
        <v>18640</v>
      </c>
      <c r="B35" s="178" t="s">
        <v>27</v>
      </c>
      <c r="C35" s="206">
        <v>5642.65</v>
      </c>
    </row>
    <row r="36" spans="1:3">
      <c r="A36" s="178">
        <v>18670</v>
      </c>
      <c r="B36" s="178" t="s">
        <v>551</v>
      </c>
      <c r="C36" s="206">
        <v>0</v>
      </c>
    </row>
    <row r="37" spans="1:3">
      <c r="A37" s="178">
        <v>18740</v>
      </c>
      <c r="B37" s="178" t="s">
        <v>29</v>
      </c>
      <c r="C37" s="206">
        <v>22375.68</v>
      </c>
    </row>
    <row r="38" spans="1:3">
      <c r="A38" s="178">
        <v>18780</v>
      </c>
      <c r="B38" s="178" t="s">
        <v>435</v>
      </c>
      <c r="C38" s="206">
        <v>45656.23</v>
      </c>
    </row>
    <row r="39" spans="1:3">
      <c r="A39" s="178">
        <v>18690</v>
      </c>
      <c r="B39" s="178" t="s">
        <v>554</v>
      </c>
      <c r="C39" s="206">
        <v>0</v>
      </c>
    </row>
    <row r="40" spans="1:3">
      <c r="A40" s="178">
        <v>19005</v>
      </c>
      <c r="B40" s="178" t="s">
        <v>31</v>
      </c>
      <c r="C40" s="206">
        <v>2313052.59</v>
      </c>
    </row>
    <row r="41" spans="1:3">
      <c r="A41" s="178">
        <v>19100</v>
      </c>
      <c r="B41" s="178" t="s">
        <v>32</v>
      </c>
      <c r="C41" s="206">
        <v>180192976.93000001</v>
      </c>
    </row>
    <row r="42" spans="1:3">
      <c r="A42" s="178">
        <v>20100</v>
      </c>
      <c r="B42" s="178" t="s">
        <v>33</v>
      </c>
      <c r="C42" s="206">
        <v>15852344.49</v>
      </c>
    </row>
    <row r="43" spans="1:3">
      <c r="A43" s="178">
        <v>20200</v>
      </c>
      <c r="B43" s="178" t="s">
        <v>34</v>
      </c>
      <c r="C43" s="206">
        <v>2262712.19</v>
      </c>
    </row>
    <row r="44" spans="1:3">
      <c r="A44" s="178">
        <v>20300</v>
      </c>
      <c r="B44" s="178" t="s">
        <v>35</v>
      </c>
      <c r="C44" s="206">
        <v>30877373.199999999</v>
      </c>
    </row>
    <row r="45" spans="1:3">
      <c r="A45" s="178">
        <v>20400</v>
      </c>
      <c r="B45" s="178" t="s">
        <v>36</v>
      </c>
      <c r="C45" s="206">
        <v>2584495.86</v>
      </c>
    </row>
    <row r="46" spans="1:3">
      <c r="A46" s="178">
        <v>20600</v>
      </c>
      <c r="B46" s="178" t="s">
        <v>37</v>
      </c>
      <c r="C46" s="206">
        <v>4823230.18</v>
      </c>
    </row>
    <row r="47" spans="1:3">
      <c r="A47" s="178">
        <v>20700</v>
      </c>
      <c r="B47" s="178" t="s">
        <v>38</v>
      </c>
      <c r="C47" s="206">
        <v>10655400.92</v>
      </c>
    </row>
    <row r="48" spans="1:3">
      <c r="A48" s="178">
        <v>20800</v>
      </c>
      <c r="B48" s="178" t="s">
        <v>39</v>
      </c>
      <c r="C48" s="206">
        <v>8584044.1600000001</v>
      </c>
    </row>
    <row r="49" spans="1:3">
      <c r="A49" s="178">
        <v>20900</v>
      </c>
      <c r="B49" s="178" t="s">
        <v>40</v>
      </c>
      <c r="C49" s="206">
        <v>13288684.59</v>
      </c>
    </row>
    <row r="50" spans="1:3">
      <c r="A50" s="178">
        <v>21200</v>
      </c>
      <c r="B50" s="178" t="s">
        <v>41</v>
      </c>
      <c r="C50" s="206">
        <v>4960625.66</v>
      </c>
    </row>
    <row r="51" spans="1:3">
      <c r="A51" s="178">
        <v>21300</v>
      </c>
      <c r="B51" s="178" t="s">
        <v>42</v>
      </c>
      <c r="C51" s="206">
        <v>51452544.170000002</v>
      </c>
    </row>
    <row r="52" spans="1:3">
      <c r="A52" s="178">
        <v>21520</v>
      </c>
      <c r="B52" s="178" t="s">
        <v>387</v>
      </c>
      <c r="C52" s="206">
        <v>75171642.359999999</v>
      </c>
    </row>
    <row r="53" spans="1:3">
      <c r="A53" s="178">
        <v>21525</v>
      </c>
      <c r="B53" s="178" t="s">
        <v>526</v>
      </c>
      <c r="C53" s="206">
        <v>3443736.68</v>
      </c>
    </row>
    <row r="54" spans="1:3">
      <c r="A54" s="178">
        <v>21550</v>
      </c>
      <c r="B54" s="178" t="s">
        <v>45</v>
      </c>
      <c r="C54" s="206">
        <v>89872639.900000006</v>
      </c>
    </row>
    <row r="55" spans="1:3">
      <c r="A55" s="178">
        <v>21570</v>
      </c>
      <c r="B55" s="178" t="s">
        <v>46</v>
      </c>
      <c r="C55" s="206">
        <v>455412.81</v>
      </c>
    </row>
    <row r="56" spans="1:3">
      <c r="A56" s="178">
        <v>21800</v>
      </c>
      <c r="B56" s="178" t="s">
        <v>47</v>
      </c>
      <c r="C56" s="206">
        <v>8160154.6100000003</v>
      </c>
    </row>
    <row r="57" spans="1:3">
      <c r="A57" s="178">
        <v>21900</v>
      </c>
      <c r="B57" s="178" t="s">
        <v>48</v>
      </c>
      <c r="C57" s="206">
        <v>4937192.08</v>
      </c>
    </row>
    <row r="58" spans="1:3">
      <c r="A58" s="178">
        <v>22000</v>
      </c>
      <c r="B58" s="178" t="s">
        <v>49</v>
      </c>
      <c r="C58" s="206">
        <v>9711172.6300000008</v>
      </c>
    </row>
    <row r="59" spans="1:3">
      <c r="A59" s="178">
        <v>23000</v>
      </c>
      <c r="B59" s="178" t="s">
        <v>50</v>
      </c>
      <c r="C59" s="206">
        <v>2677940.56</v>
      </c>
    </row>
    <row r="60" spans="1:3">
      <c r="A60" s="178">
        <v>23100</v>
      </c>
      <c r="B60" s="178" t="s">
        <v>51</v>
      </c>
      <c r="C60" s="206">
        <v>17849708.77</v>
      </c>
    </row>
    <row r="61" spans="1:3">
      <c r="A61" s="178">
        <v>23200</v>
      </c>
      <c r="B61" s="178" t="s">
        <v>52</v>
      </c>
      <c r="C61" s="206">
        <v>10562417.24</v>
      </c>
    </row>
    <row r="62" spans="1:3">
      <c r="A62" s="178">
        <v>30000</v>
      </c>
      <c r="B62" s="178" t="s">
        <v>53</v>
      </c>
      <c r="C62" s="206">
        <v>1958995.97</v>
      </c>
    </row>
    <row r="63" spans="1:3">
      <c r="A63" s="178">
        <v>30100</v>
      </c>
      <c r="B63" s="178" t="s">
        <v>54</v>
      </c>
      <c r="C63" s="206">
        <v>18633698.640000001</v>
      </c>
    </row>
    <row r="64" spans="1:3">
      <c r="A64" s="178">
        <v>30102</v>
      </c>
      <c r="B64" s="178" t="s">
        <v>55</v>
      </c>
      <c r="C64" s="206">
        <v>353683.28</v>
      </c>
    </row>
    <row r="65" spans="1:3">
      <c r="A65" s="178">
        <v>30103</v>
      </c>
      <c r="B65" s="178" t="s">
        <v>56</v>
      </c>
      <c r="C65" s="206">
        <v>492075</v>
      </c>
    </row>
    <row r="66" spans="1:3">
      <c r="A66" s="178">
        <v>30104</v>
      </c>
      <c r="B66" s="178" t="s">
        <v>57</v>
      </c>
      <c r="C66" s="206">
        <v>228354.4</v>
      </c>
    </row>
    <row r="67" spans="1:3">
      <c r="A67" s="178">
        <v>30105</v>
      </c>
      <c r="B67" s="178" t="s">
        <v>58</v>
      </c>
      <c r="C67" s="206">
        <v>2066628.74</v>
      </c>
    </row>
    <row r="68" spans="1:3">
      <c r="A68" s="178">
        <v>30200</v>
      </c>
      <c r="B68" s="178" t="s">
        <v>59</v>
      </c>
      <c r="C68" s="206">
        <v>4377552.5999999996</v>
      </c>
    </row>
    <row r="69" spans="1:3">
      <c r="A69" s="178">
        <v>30300</v>
      </c>
      <c r="B69" s="178" t="s">
        <v>60</v>
      </c>
      <c r="C69" s="206">
        <v>1397077.7</v>
      </c>
    </row>
    <row r="70" spans="1:3">
      <c r="A70" s="178">
        <v>30400</v>
      </c>
      <c r="B70" s="178" t="s">
        <v>61</v>
      </c>
      <c r="C70" s="206">
        <v>2745225.61</v>
      </c>
    </row>
    <row r="71" spans="1:3">
      <c r="A71" s="178">
        <v>30405</v>
      </c>
      <c r="B71" s="178" t="s">
        <v>62</v>
      </c>
      <c r="C71" s="206">
        <v>1669147.37</v>
      </c>
    </row>
    <row r="72" spans="1:3">
      <c r="A72" s="178">
        <v>30500</v>
      </c>
      <c r="B72" s="178" t="s">
        <v>63</v>
      </c>
      <c r="C72" s="206">
        <v>2821562.51</v>
      </c>
    </row>
    <row r="73" spans="1:3">
      <c r="A73" s="178">
        <v>30600</v>
      </c>
      <c r="B73" s="178" t="s">
        <v>64</v>
      </c>
      <c r="C73" s="206">
        <v>2125575.2000000002</v>
      </c>
    </row>
    <row r="74" spans="1:3">
      <c r="A74" s="178">
        <v>30700</v>
      </c>
      <c r="B74" s="178" t="s">
        <v>66</v>
      </c>
      <c r="C74" s="206">
        <v>5678113.7699999996</v>
      </c>
    </row>
    <row r="75" spans="1:3">
      <c r="A75" s="178">
        <v>30705</v>
      </c>
      <c r="B75" s="178" t="s">
        <v>67</v>
      </c>
      <c r="C75" s="206">
        <v>1129612.06</v>
      </c>
    </row>
    <row r="76" spans="1:3">
      <c r="A76" s="178">
        <v>30800</v>
      </c>
      <c r="B76" s="178" t="s">
        <v>68</v>
      </c>
      <c r="C76" s="206">
        <v>1950462.08</v>
      </c>
    </row>
    <row r="77" spans="1:3">
      <c r="A77" s="178">
        <v>30900</v>
      </c>
      <c r="B77" s="178" t="s">
        <v>69</v>
      </c>
      <c r="C77" s="206">
        <v>3861317.73</v>
      </c>
    </row>
    <row r="78" spans="1:3">
      <c r="A78" s="178">
        <v>30905</v>
      </c>
      <c r="B78" s="178" t="s">
        <v>70</v>
      </c>
      <c r="C78" s="206">
        <v>874057.86</v>
      </c>
    </row>
    <row r="79" spans="1:3">
      <c r="A79" s="178">
        <v>31000</v>
      </c>
      <c r="B79" s="178" t="s">
        <v>71</v>
      </c>
      <c r="C79" s="206">
        <v>11313896.65</v>
      </c>
    </row>
    <row r="80" spans="1:3">
      <c r="A80" s="178">
        <v>31005</v>
      </c>
      <c r="B80" s="178" t="s">
        <v>72</v>
      </c>
      <c r="C80" s="206">
        <v>1136389.3700000001</v>
      </c>
    </row>
    <row r="81" spans="1:3">
      <c r="A81" s="178">
        <v>31100</v>
      </c>
      <c r="B81" s="178" t="s">
        <v>73</v>
      </c>
      <c r="C81" s="206">
        <v>22184901.390000001</v>
      </c>
    </row>
    <row r="82" spans="1:3">
      <c r="A82" s="178">
        <v>31101</v>
      </c>
      <c r="B82" s="178" t="s">
        <v>74</v>
      </c>
      <c r="C82" s="206">
        <v>132048.22</v>
      </c>
    </row>
    <row r="83" spans="1:3">
      <c r="A83" s="178">
        <v>31102</v>
      </c>
      <c r="B83" s="178" t="s">
        <v>75</v>
      </c>
      <c r="C83" s="206">
        <v>358672.47</v>
      </c>
    </row>
    <row r="84" spans="1:3">
      <c r="A84" s="178">
        <v>31105</v>
      </c>
      <c r="B84" s="178" t="s">
        <v>76</v>
      </c>
      <c r="C84" s="206">
        <v>3496589.16</v>
      </c>
    </row>
    <row r="85" spans="1:3">
      <c r="A85" s="178">
        <v>31110</v>
      </c>
      <c r="B85" s="178" t="s">
        <v>77</v>
      </c>
      <c r="C85" s="206">
        <v>5266961.54</v>
      </c>
    </row>
    <row r="86" spans="1:3">
      <c r="A86" s="178">
        <v>31200</v>
      </c>
      <c r="B86" s="178" t="s">
        <v>78</v>
      </c>
      <c r="C86" s="206">
        <v>9691869.5899999999</v>
      </c>
    </row>
    <row r="87" spans="1:3">
      <c r="A87" s="178">
        <v>31205</v>
      </c>
      <c r="B87" s="178" t="s">
        <v>79</v>
      </c>
      <c r="C87" s="206">
        <v>1245626.82</v>
      </c>
    </row>
    <row r="88" spans="1:3">
      <c r="A88" s="178">
        <v>31300</v>
      </c>
      <c r="B88" s="178" t="s">
        <v>80</v>
      </c>
      <c r="C88" s="206">
        <v>27651398.370000001</v>
      </c>
    </row>
    <row r="89" spans="1:3">
      <c r="A89" s="178">
        <v>31301</v>
      </c>
      <c r="B89" s="178" t="s">
        <v>81</v>
      </c>
      <c r="C89" s="206">
        <v>513191.18</v>
      </c>
    </row>
    <row r="90" spans="1:3">
      <c r="A90" s="178">
        <v>31320</v>
      </c>
      <c r="B90" s="178" t="s">
        <v>82</v>
      </c>
      <c r="C90" s="206">
        <v>4612096.68</v>
      </c>
    </row>
    <row r="91" spans="1:3">
      <c r="A91" s="178">
        <v>31400</v>
      </c>
      <c r="B91" s="178" t="s">
        <v>83</v>
      </c>
      <c r="C91" s="206">
        <v>9660788.4100000001</v>
      </c>
    </row>
    <row r="92" spans="1:3">
      <c r="A92" s="178">
        <v>31405</v>
      </c>
      <c r="B92" s="178" t="s">
        <v>84</v>
      </c>
      <c r="C92" s="206">
        <v>2327776.7400000002</v>
      </c>
    </row>
    <row r="93" spans="1:3">
      <c r="A93" s="178">
        <v>31500</v>
      </c>
      <c r="B93" s="178" t="s">
        <v>85</v>
      </c>
      <c r="C93" s="206">
        <v>1700117.18</v>
      </c>
    </row>
    <row r="94" spans="1:3">
      <c r="A94" s="178">
        <v>31600</v>
      </c>
      <c r="B94" s="178" t="s">
        <v>86</v>
      </c>
      <c r="C94" s="206">
        <v>7346362.7999999998</v>
      </c>
    </row>
    <row r="95" spans="1:3">
      <c r="A95" s="178">
        <v>31605</v>
      </c>
      <c r="B95" s="178" t="s">
        <v>87</v>
      </c>
      <c r="C95" s="206">
        <v>1246341.08</v>
      </c>
    </row>
    <row r="96" spans="1:3">
      <c r="A96" s="178">
        <v>31700</v>
      </c>
      <c r="B96" s="178" t="s">
        <v>88</v>
      </c>
      <c r="C96" s="206">
        <v>2067500.7</v>
      </c>
    </row>
    <row r="97" spans="1:3">
      <c r="A97" s="178">
        <v>31800</v>
      </c>
      <c r="B97" s="178" t="s">
        <v>89</v>
      </c>
      <c r="C97" s="206">
        <v>12986377.58</v>
      </c>
    </row>
    <row r="98" spans="1:3">
      <c r="A98" s="178">
        <v>31805</v>
      </c>
      <c r="B98" s="178" t="s">
        <v>90</v>
      </c>
      <c r="C98" s="206">
        <v>3146783.08</v>
      </c>
    </row>
    <row r="99" spans="1:3">
      <c r="A99" s="178">
        <v>31810</v>
      </c>
      <c r="B99" s="178" t="s">
        <v>91</v>
      </c>
      <c r="C99" s="206">
        <v>3350480.83</v>
      </c>
    </row>
    <row r="100" spans="1:3">
      <c r="A100" s="178">
        <v>31820</v>
      </c>
      <c r="B100" s="178" t="s">
        <v>92</v>
      </c>
      <c r="C100" s="206">
        <v>2646343.98</v>
      </c>
    </row>
    <row r="101" spans="1:3">
      <c r="A101" s="178">
        <v>31900</v>
      </c>
      <c r="B101" s="178" t="s">
        <v>93</v>
      </c>
      <c r="C101" s="206">
        <v>8383578.8799999999</v>
      </c>
    </row>
    <row r="102" spans="1:3">
      <c r="A102" s="178">
        <v>32000</v>
      </c>
      <c r="B102" s="178" t="s">
        <v>94</v>
      </c>
      <c r="C102" s="206">
        <v>3191537.88</v>
      </c>
    </row>
    <row r="103" spans="1:3">
      <c r="A103" s="178">
        <v>32005</v>
      </c>
      <c r="B103" s="178" t="s">
        <v>95</v>
      </c>
      <c r="C103" s="206">
        <v>822663.64</v>
      </c>
    </row>
    <row r="104" spans="1:3">
      <c r="A104" s="178">
        <v>32100</v>
      </c>
      <c r="B104" s="178" t="s">
        <v>96</v>
      </c>
      <c r="C104" s="206">
        <v>1867954.36</v>
      </c>
    </row>
    <row r="105" spans="1:3">
      <c r="A105" s="178">
        <v>32200</v>
      </c>
      <c r="B105" s="178" t="s">
        <v>97</v>
      </c>
      <c r="C105" s="206">
        <v>1272337.71</v>
      </c>
    </row>
    <row r="106" spans="1:3">
      <c r="A106" s="178">
        <v>32300</v>
      </c>
      <c r="B106" s="178" t="s">
        <v>98</v>
      </c>
      <c r="C106" s="206">
        <v>12736697.98</v>
      </c>
    </row>
    <row r="107" spans="1:3">
      <c r="A107" s="178">
        <v>32305</v>
      </c>
      <c r="B107" s="178" t="s">
        <v>388</v>
      </c>
      <c r="C107" s="206">
        <v>1406700.96</v>
      </c>
    </row>
    <row r="108" spans="1:3">
      <c r="A108" s="178">
        <v>32400</v>
      </c>
      <c r="B108" s="178" t="s">
        <v>100</v>
      </c>
      <c r="C108" s="206">
        <v>4624414.9400000004</v>
      </c>
    </row>
    <row r="109" spans="1:3">
      <c r="A109" s="178">
        <v>32405</v>
      </c>
      <c r="B109" s="178" t="s">
        <v>101</v>
      </c>
      <c r="C109" s="206">
        <v>1262240.76</v>
      </c>
    </row>
    <row r="110" spans="1:3">
      <c r="A110" s="178">
        <v>32410</v>
      </c>
      <c r="B110" s="178" t="s">
        <v>102</v>
      </c>
      <c r="C110" s="206">
        <v>2004859.17</v>
      </c>
    </row>
    <row r="111" spans="1:3">
      <c r="A111" s="178">
        <v>32500</v>
      </c>
      <c r="B111" s="178" t="s">
        <v>389</v>
      </c>
      <c r="C111" s="206">
        <v>10801703.1</v>
      </c>
    </row>
    <row r="112" spans="1:3">
      <c r="A112" s="178">
        <v>32505</v>
      </c>
      <c r="B112" s="178" t="s">
        <v>105</v>
      </c>
      <c r="C112" s="206">
        <v>1810620.32</v>
      </c>
    </row>
    <row r="113" spans="1:3">
      <c r="A113" s="178">
        <v>32600</v>
      </c>
      <c r="B113" s="178" t="s">
        <v>106</v>
      </c>
      <c r="C113" s="206">
        <v>39857091.579999998</v>
      </c>
    </row>
    <row r="114" spans="1:3">
      <c r="A114" s="178">
        <v>32605</v>
      </c>
      <c r="B114" s="178" t="s">
        <v>107</v>
      </c>
      <c r="C114" s="206">
        <v>6912460.8600000003</v>
      </c>
    </row>
    <row r="115" spans="1:3">
      <c r="A115" s="178">
        <v>32700</v>
      </c>
      <c r="B115" s="178" t="s">
        <v>108</v>
      </c>
      <c r="C115" s="206">
        <v>3786095.71</v>
      </c>
    </row>
    <row r="116" spans="1:3">
      <c r="A116" s="178">
        <v>32800</v>
      </c>
      <c r="B116" s="178" t="s">
        <v>109</v>
      </c>
      <c r="C116" s="206">
        <v>5135779.41</v>
      </c>
    </row>
    <row r="117" spans="1:3">
      <c r="A117" s="178">
        <v>32900</v>
      </c>
      <c r="B117" s="178" t="s">
        <v>110</v>
      </c>
      <c r="C117" s="206">
        <v>13788182.720000001</v>
      </c>
    </row>
    <row r="118" spans="1:3">
      <c r="A118" s="178">
        <v>32901</v>
      </c>
      <c r="B118" s="178" t="s">
        <v>390</v>
      </c>
      <c r="C118" s="206">
        <v>237919.53</v>
      </c>
    </row>
    <row r="119" spans="1:3">
      <c r="A119" s="178">
        <v>32904</v>
      </c>
      <c r="B119" s="178" t="s">
        <v>525</v>
      </c>
      <c r="C119" s="206">
        <v>81719.039999999994</v>
      </c>
    </row>
    <row r="120" spans="1:3">
      <c r="A120" s="178">
        <v>32905</v>
      </c>
      <c r="B120" s="178" t="s">
        <v>535</v>
      </c>
      <c r="C120" s="206">
        <v>2121375.4900000002</v>
      </c>
    </row>
    <row r="121" spans="1:3">
      <c r="A121" s="178">
        <v>32910</v>
      </c>
      <c r="B121" s="178" t="s">
        <v>112</v>
      </c>
      <c r="C121" s="206">
        <v>2564341.9</v>
      </c>
    </row>
    <row r="122" spans="1:3">
      <c r="A122" s="178">
        <v>32915</v>
      </c>
      <c r="B122" s="178" t="s">
        <v>536</v>
      </c>
      <c r="C122" s="206">
        <v>149803.17000000001</v>
      </c>
    </row>
    <row r="123" spans="1:3">
      <c r="A123" s="178">
        <v>32920</v>
      </c>
      <c r="B123" s="178" t="s">
        <v>113</v>
      </c>
      <c r="C123" s="206">
        <v>2212236</v>
      </c>
    </row>
    <row r="124" spans="1:3">
      <c r="A124" s="178">
        <v>33000</v>
      </c>
      <c r="B124" s="178" t="s">
        <v>114</v>
      </c>
      <c r="C124" s="206">
        <v>5118592.97</v>
      </c>
    </row>
    <row r="125" spans="1:3">
      <c r="A125" s="178">
        <v>33001</v>
      </c>
      <c r="B125" s="178" t="s">
        <v>115</v>
      </c>
      <c r="C125" s="206">
        <v>126648.13</v>
      </c>
    </row>
    <row r="126" spans="1:3">
      <c r="A126" s="178">
        <v>33027</v>
      </c>
      <c r="B126" s="178" t="s">
        <v>116</v>
      </c>
      <c r="C126" s="206">
        <v>763199.6</v>
      </c>
    </row>
    <row r="127" spans="1:3">
      <c r="A127" s="178">
        <v>33100</v>
      </c>
      <c r="B127" s="178" t="s">
        <v>117</v>
      </c>
      <c r="C127" s="206">
        <v>7634120.4800000004</v>
      </c>
    </row>
    <row r="128" spans="1:3">
      <c r="A128" s="178">
        <v>33105</v>
      </c>
      <c r="B128" s="178" t="s">
        <v>118</v>
      </c>
      <c r="C128" s="206">
        <v>950347.84</v>
      </c>
    </row>
    <row r="129" spans="1:3">
      <c r="A129" s="178">
        <v>33200</v>
      </c>
      <c r="B129" s="178" t="s">
        <v>119</v>
      </c>
      <c r="C129" s="206">
        <v>34841127.109999999</v>
      </c>
    </row>
    <row r="130" spans="1:3">
      <c r="A130" s="178">
        <v>33202</v>
      </c>
      <c r="B130" s="178" t="s">
        <v>120</v>
      </c>
      <c r="C130" s="206">
        <v>565295.81999999995</v>
      </c>
    </row>
    <row r="131" spans="1:3">
      <c r="A131" s="178">
        <v>33203</v>
      </c>
      <c r="B131" s="178" t="s">
        <v>121</v>
      </c>
      <c r="C131" s="206">
        <v>346831.18</v>
      </c>
    </row>
    <row r="132" spans="1:3">
      <c r="A132" s="178">
        <v>33204</v>
      </c>
      <c r="B132" s="178" t="s">
        <v>122</v>
      </c>
      <c r="C132" s="206">
        <v>966848.24</v>
      </c>
    </row>
    <row r="133" spans="1:3">
      <c r="A133" s="178">
        <v>33205</v>
      </c>
      <c r="B133" s="178" t="s">
        <v>123</v>
      </c>
      <c r="C133" s="206">
        <v>3165259.37</v>
      </c>
    </row>
    <row r="134" spans="1:3">
      <c r="A134" s="178">
        <v>33206</v>
      </c>
      <c r="B134" s="178" t="s">
        <v>124</v>
      </c>
      <c r="C134" s="206">
        <v>305329.68</v>
      </c>
    </row>
    <row r="135" spans="1:3">
      <c r="A135" s="178">
        <v>33207</v>
      </c>
      <c r="B135" s="178" t="s">
        <v>343</v>
      </c>
      <c r="C135" s="206">
        <v>931110.17</v>
      </c>
    </row>
    <row r="136" spans="1:3">
      <c r="A136" s="178">
        <v>33300</v>
      </c>
      <c r="B136" s="178" t="s">
        <v>125</v>
      </c>
      <c r="C136" s="206">
        <v>5008246.6399999997</v>
      </c>
    </row>
    <row r="137" spans="1:3">
      <c r="A137" s="178">
        <v>33305</v>
      </c>
      <c r="B137" s="178" t="s">
        <v>126</v>
      </c>
      <c r="C137" s="206">
        <v>1226284.78</v>
      </c>
    </row>
    <row r="138" spans="1:3">
      <c r="A138" s="178">
        <v>33400</v>
      </c>
      <c r="B138" s="178" t="s">
        <v>127</v>
      </c>
      <c r="C138" s="206">
        <v>47400383.07</v>
      </c>
    </row>
    <row r="139" spans="1:3">
      <c r="A139" s="178">
        <v>33402</v>
      </c>
      <c r="B139" s="178" t="s">
        <v>128</v>
      </c>
      <c r="C139" s="206">
        <v>376214.24</v>
      </c>
    </row>
    <row r="140" spans="1:3">
      <c r="A140" s="178">
        <v>33405</v>
      </c>
      <c r="B140" s="178" t="s">
        <v>129</v>
      </c>
      <c r="C140" s="206">
        <v>4471754.3</v>
      </c>
    </row>
    <row r="141" spans="1:3">
      <c r="A141" s="178">
        <v>33500</v>
      </c>
      <c r="B141" s="178" t="s">
        <v>130</v>
      </c>
      <c r="C141" s="206">
        <v>6850698.29</v>
      </c>
    </row>
    <row r="142" spans="1:3">
      <c r="A142" s="178">
        <v>33501</v>
      </c>
      <c r="B142" s="178" t="s">
        <v>131</v>
      </c>
      <c r="C142" s="206">
        <v>256393.55</v>
      </c>
    </row>
    <row r="143" spans="1:3">
      <c r="A143" s="178">
        <v>33600</v>
      </c>
      <c r="B143" s="178" t="s">
        <v>132</v>
      </c>
      <c r="C143" s="206">
        <v>24072500.609999999</v>
      </c>
    </row>
    <row r="144" spans="1:3">
      <c r="A144" s="178">
        <v>33605</v>
      </c>
      <c r="B144" s="178" t="s">
        <v>133</v>
      </c>
      <c r="C144" s="206">
        <v>3358826.17</v>
      </c>
    </row>
    <row r="145" spans="1:3">
      <c r="A145" s="178">
        <v>33700</v>
      </c>
      <c r="B145" s="178" t="s">
        <v>134</v>
      </c>
      <c r="C145" s="206">
        <v>1748760.82</v>
      </c>
    </row>
    <row r="146" spans="1:3">
      <c r="A146" s="178">
        <v>33800</v>
      </c>
      <c r="B146" s="178" t="s">
        <v>135</v>
      </c>
      <c r="C146" s="206">
        <v>1310261.99</v>
      </c>
    </row>
    <row r="147" spans="1:3">
      <c r="A147" s="178">
        <v>33900</v>
      </c>
      <c r="B147" s="178" t="s">
        <v>436</v>
      </c>
      <c r="C147" s="206">
        <v>6001113.6799999997</v>
      </c>
    </row>
    <row r="148" spans="1:3">
      <c r="A148" s="178">
        <v>34000</v>
      </c>
      <c r="B148" s="178" t="s">
        <v>137</v>
      </c>
      <c r="C148" s="206">
        <v>2773890.58</v>
      </c>
    </row>
    <row r="149" spans="1:3">
      <c r="A149" s="178">
        <v>34100</v>
      </c>
      <c r="B149" s="178" t="s">
        <v>138</v>
      </c>
      <c r="C149" s="206">
        <v>62720068.450000003</v>
      </c>
    </row>
    <row r="150" spans="1:3">
      <c r="A150" s="178">
        <v>34105</v>
      </c>
      <c r="B150" s="178" t="s">
        <v>139</v>
      </c>
      <c r="C150" s="206">
        <v>5578218.8399999999</v>
      </c>
    </row>
    <row r="151" spans="1:3">
      <c r="A151" s="178">
        <v>34200</v>
      </c>
      <c r="B151" s="178" t="s">
        <v>140</v>
      </c>
      <c r="C151" s="206">
        <v>2188115.62</v>
      </c>
    </row>
    <row r="152" spans="1:3">
      <c r="A152" s="178">
        <v>34205</v>
      </c>
      <c r="B152" s="178" t="s">
        <v>141</v>
      </c>
      <c r="C152" s="206">
        <v>1014943.75</v>
      </c>
    </row>
    <row r="153" spans="1:3">
      <c r="A153" s="178">
        <v>34220</v>
      </c>
      <c r="B153" s="178" t="s">
        <v>142</v>
      </c>
      <c r="C153" s="206">
        <v>2466801.5099999998</v>
      </c>
    </row>
    <row r="154" spans="1:3">
      <c r="A154" s="178">
        <v>34230</v>
      </c>
      <c r="B154" s="178" t="s">
        <v>143</v>
      </c>
      <c r="C154" s="206">
        <v>855847.13</v>
      </c>
    </row>
    <row r="155" spans="1:3">
      <c r="A155" s="178">
        <v>34300</v>
      </c>
      <c r="B155" s="178" t="s">
        <v>144</v>
      </c>
      <c r="C155" s="206">
        <v>15019063.109999999</v>
      </c>
    </row>
    <row r="156" spans="1:3">
      <c r="A156" s="178">
        <v>34400</v>
      </c>
      <c r="B156" s="178" t="s">
        <v>145</v>
      </c>
      <c r="C156" s="206">
        <v>6449973.9199999999</v>
      </c>
    </row>
    <row r="157" spans="1:3">
      <c r="A157" s="178">
        <v>34405</v>
      </c>
      <c r="B157" s="178" t="s">
        <v>146</v>
      </c>
      <c r="C157" s="206">
        <v>1158017.8700000001</v>
      </c>
    </row>
    <row r="158" spans="1:3">
      <c r="A158" s="178">
        <v>34500</v>
      </c>
      <c r="B158" s="178" t="s">
        <v>147</v>
      </c>
      <c r="C158" s="206">
        <v>11553258.67</v>
      </c>
    </row>
    <row r="159" spans="1:3">
      <c r="A159" s="178">
        <v>34501</v>
      </c>
      <c r="B159" s="178" t="s">
        <v>148</v>
      </c>
      <c r="C159" s="206">
        <v>140452.44</v>
      </c>
    </row>
    <row r="160" spans="1:3">
      <c r="A160" s="178">
        <v>34505</v>
      </c>
      <c r="B160" s="178" t="s">
        <v>149</v>
      </c>
      <c r="C160" s="206">
        <v>1564880.91</v>
      </c>
    </row>
    <row r="161" spans="1:3">
      <c r="A161" s="178">
        <v>34600</v>
      </c>
      <c r="B161" s="178" t="s">
        <v>150</v>
      </c>
      <c r="C161" s="206">
        <v>2625859.56</v>
      </c>
    </row>
    <row r="162" spans="1:3">
      <c r="A162" s="178">
        <v>34605</v>
      </c>
      <c r="B162" s="178" t="s">
        <v>151</v>
      </c>
      <c r="C162" s="206">
        <v>441403.38</v>
      </c>
    </row>
    <row r="163" spans="1:3">
      <c r="A163" s="178">
        <v>34700</v>
      </c>
      <c r="B163" s="178" t="s">
        <v>152</v>
      </c>
      <c r="C163" s="206">
        <v>7009947.6200000001</v>
      </c>
    </row>
    <row r="164" spans="1:3">
      <c r="A164" s="178">
        <v>34800</v>
      </c>
      <c r="B164" s="178" t="s">
        <v>153</v>
      </c>
      <c r="C164" s="206">
        <v>823766.32</v>
      </c>
    </row>
    <row r="165" spans="1:3">
      <c r="A165" s="178">
        <v>34900</v>
      </c>
      <c r="B165" s="178" t="s">
        <v>391</v>
      </c>
      <c r="C165" s="206">
        <v>16735431.470000001</v>
      </c>
    </row>
    <row r="166" spans="1:3">
      <c r="A166" s="178">
        <v>34901</v>
      </c>
      <c r="B166" s="178" t="s">
        <v>392</v>
      </c>
      <c r="C166" s="206">
        <v>429706.27</v>
      </c>
    </row>
    <row r="167" spans="1:3">
      <c r="A167" s="178">
        <v>34903</v>
      </c>
      <c r="B167" s="178" t="s">
        <v>154</v>
      </c>
      <c r="C167" s="206">
        <v>42535.86</v>
      </c>
    </row>
    <row r="168" spans="1:3">
      <c r="A168" s="178">
        <v>34905</v>
      </c>
      <c r="B168" s="178" t="s">
        <v>155</v>
      </c>
      <c r="C168" s="206">
        <v>1616892.73</v>
      </c>
    </row>
    <row r="169" spans="1:3">
      <c r="A169" s="178">
        <v>34910</v>
      </c>
      <c r="B169" s="178" t="s">
        <v>156</v>
      </c>
      <c r="C169" s="206">
        <v>5143533</v>
      </c>
    </row>
    <row r="170" spans="1:3">
      <c r="A170" s="178">
        <v>35000</v>
      </c>
      <c r="B170" s="178" t="s">
        <v>157</v>
      </c>
      <c r="C170" s="206">
        <v>3449998.2</v>
      </c>
    </row>
    <row r="171" spans="1:3">
      <c r="A171" s="178">
        <v>35005</v>
      </c>
      <c r="B171" s="178" t="s">
        <v>158</v>
      </c>
      <c r="C171" s="206">
        <v>1533924.79</v>
      </c>
    </row>
    <row r="172" spans="1:3">
      <c r="A172" s="178">
        <v>35100</v>
      </c>
      <c r="B172" s="178" t="s">
        <v>159</v>
      </c>
      <c r="C172" s="206">
        <v>29470017.23</v>
      </c>
    </row>
    <row r="173" spans="1:3">
      <c r="A173" s="178">
        <v>35105</v>
      </c>
      <c r="B173" s="178" t="s">
        <v>160</v>
      </c>
      <c r="C173" s="206">
        <v>2665934.13</v>
      </c>
    </row>
    <row r="174" spans="1:3">
      <c r="A174" s="178">
        <v>35106</v>
      </c>
      <c r="B174" s="178" t="s">
        <v>161</v>
      </c>
      <c r="C174" s="206">
        <v>595703.41</v>
      </c>
    </row>
    <row r="175" spans="1:3">
      <c r="A175" s="178">
        <v>35200</v>
      </c>
      <c r="B175" s="178" t="s">
        <v>162</v>
      </c>
      <c r="C175" s="206">
        <v>1276442.23</v>
      </c>
    </row>
    <row r="176" spans="1:3">
      <c r="A176" s="178">
        <v>35300</v>
      </c>
      <c r="B176" s="178" t="s">
        <v>437</v>
      </c>
      <c r="C176" s="206">
        <v>8092960.5099999998</v>
      </c>
    </row>
    <row r="177" spans="1:3">
      <c r="A177" s="178">
        <v>35305</v>
      </c>
      <c r="B177" s="178" t="s">
        <v>164</v>
      </c>
      <c r="C177" s="206">
        <v>3479878.04</v>
      </c>
    </row>
    <row r="178" spans="1:3">
      <c r="A178" s="178">
        <v>35400</v>
      </c>
      <c r="B178" s="178" t="s">
        <v>165</v>
      </c>
      <c r="C178" s="206">
        <v>6685509.7400000002</v>
      </c>
    </row>
    <row r="179" spans="1:3">
      <c r="A179" s="178">
        <v>35401</v>
      </c>
      <c r="B179" s="178" t="s">
        <v>166</v>
      </c>
      <c r="C179" s="206">
        <v>92458.38</v>
      </c>
    </row>
    <row r="180" spans="1:3">
      <c r="A180" s="178">
        <v>35405</v>
      </c>
      <c r="B180" s="178" t="s">
        <v>168</v>
      </c>
      <c r="C180" s="206">
        <v>2119853.65</v>
      </c>
    </row>
    <row r="181" spans="1:3">
      <c r="A181" s="178">
        <v>35500</v>
      </c>
      <c r="B181" s="178" t="s">
        <v>169</v>
      </c>
      <c r="C181" s="206">
        <v>9121881.6899999995</v>
      </c>
    </row>
    <row r="182" spans="1:3">
      <c r="A182" s="178">
        <v>35600</v>
      </c>
      <c r="B182" s="178" t="s">
        <v>170</v>
      </c>
      <c r="C182" s="206">
        <v>4012786.55</v>
      </c>
    </row>
    <row r="183" spans="1:3">
      <c r="A183" s="178">
        <v>35700</v>
      </c>
      <c r="B183" s="178" t="s">
        <v>171</v>
      </c>
      <c r="C183" s="206">
        <v>2210877.23</v>
      </c>
    </row>
    <row r="184" spans="1:3">
      <c r="A184" s="178">
        <v>35800</v>
      </c>
      <c r="B184" s="178" t="s">
        <v>172</v>
      </c>
      <c r="C184" s="206">
        <v>2975542.02</v>
      </c>
    </row>
    <row r="185" spans="1:3">
      <c r="A185" s="178">
        <v>35805</v>
      </c>
      <c r="B185" s="178" t="s">
        <v>173</v>
      </c>
      <c r="C185" s="206">
        <v>667180.30000000005</v>
      </c>
    </row>
    <row r="186" spans="1:3">
      <c r="A186" s="178">
        <v>35900</v>
      </c>
      <c r="B186" s="178" t="s">
        <v>174</v>
      </c>
      <c r="C186" s="206">
        <v>5409654.8799999999</v>
      </c>
    </row>
    <row r="187" spans="1:3">
      <c r="A187" s="178">
        <v>35905</v>
      </c>
      <c r="B187" s="178" t="s">
        <v>175</v>
      </c>
      <c r="C187" s="206">
        <v>786836.88</v>
      </c>
    </row>
    <row r="188" spans="1:3">
      <c r="A188" s="178">
        <v>36000</v>
      </c>
      <c r="B188" s="178" t="s">
        <v>176</v>
      </c>
      <c r="C188" s="206">
        <v>132787564.69</v>
      </c>
    </row>
    <row r="189" spans="1:3">
      <c r="A189" s="178">
        <v>36003</v>
      </c>
      <c r="B189" s="178" t="s">
        <v>179</v>
      </c>
      <c r="C189" s="206">
        <v>871716.01</v>
      </c>
    </row>
    <row r="190" spans="1:3">
      <c r="A190" s="178">
        <v>36004</v>
      </c>
      <c r="B190" s="178" t="s">
        <v>393</v>
      </c>
      <c r="C190" s="206">
        <v>688691.53</v>
      </c>
    </row>
    <row r="191" spans="1:3">
      <c r="A191" s="178">
        <v>36005</v>
      </c>
      <c r="B191" s="178" t="s">
        <v>180</v>
      </c>
      <c r="C191" s="206">
        <v>10485219.9</v>
      </c>
    </row>
    <row r="192" spans="1:3">
      <c r="A192" s="178">
        <v>36006</v>
      </c>
      <c r="B192" s="178" t="s">
        <v>181</v>
      </c>
      <c r="C192" s="206">
        <v>1423563.11</v>
      </c>
    </row>
    <row r="193" spans="1:3">
      <c r="A193" s="178">
        <v>36007</v>
      </c>
      <c r="B193" s="178" t="s">
        <v>182</v>
      </c>
      <c r="C193" s="206">
        <v>462384.29</v>
      </c>
    </row>
    <row r="194" spans="1:3">
      <c r="A194" s="178">
        <v>36008</v>
      </c>
      <c r="B194" s="178" t="s">
        <v>183</v>
      </c>
      <c r="C194" s="206">
        <v>1209808.45</v>
      </c>
    </row>
    <row r="195" spans="1:3">
      <c r="A195" s="178">
        <v>36009</v>
      </c>
      <c r="B195" s="178" t="s">
        <v>184</v>
      </c>
      <c r="C195" s="206">
        <v>174886.91</v>
      </c>
    </row>
    <row r="196" spans="1:3">
      <c r="A196" s="178">
        <v>36100</v>
      </c>
      <c r="B196" s="178" t="s">
        <v>185</v>
      </c>
      <c r="C196" s="206">
        <v>1701448.9</v>
      </c>
    </row>
    <row r="197" spans="1:3">
      <c r="A197" s="178">
        <v>36102</v>
      </c>
      <c r="B197" s="178" t="s">
        <v>186</v>
      </c>
      <c r="C197" s="206">
        <v>1567615.2</v>
      </c>
    </row>
    <row r="198" spans="1:3">
      <c r="A198" s="178">
        <v>36105</v>
      </c>
      <c r="B198" s="178" t="s">
        <v>187</v>
      </c>
      <c r="C198" s="206">
        <v>879400.78</v>
      </c>
    </row>
    <row r="199" spans="1:3">
      <c r="A199" s="178">
        <v>36200</v>
      </c>
      <c r="B199" s="178" t="s">
        <v>188</v>
      </c>
      <c r="C199" s="206">
        <v>3317594.42</v>
      </c>
    </row>
    <row r="200" spans="1:3">
      <c r="A200" s="178">
        <v>36205</v>
      </c>
      <c r="B200" s="178" t="s">
        <v>189</v>
      </c>
      <c r="C200" s="206">
        <v>671511.71</v>
      </c>
    </row>
    <row r="201" spans="1:3">
      <c r="A201" s="178">
        <v>36300</v>
      </c>
      <c r="B201" s="178" t="s">
        <v>190</v>
      </c>
      <c r="C201" s="206">
        <v>10847026.220000001</v>
      </c>
    </row>
    <row r="202" spans="1:3">
      <c r="A202" s="178">
        <v>36301</v>
      </c>
      <c r="B202" s="178" t="s">
        <v>191</v>
      </c>
      <c r="C202" s="206">
        <v>301720.74</v>
      </c>
    </row>
    <row r="203" spans="1:3">
      <c r="A203" s="178">
        <v>36302</v>
      </c>
      <c r="B203" s="178" t="s">
        <v>192</v>
      </c>
      <c r="C203" s="206">
        <v>373021.44</v>
      </c>
    </row>
    <row r="204" spans="1:3">
      <c r="A204" s="178">
        <v>36303</v>
      </c>
      <c r="B204" s="178" t="s">
        <v>394</v>
      </c>
      <c r="C204" s="206">
        <v>457900.57</v>
      </c>
    </row>
    <row r="205" spans="1:3">
      <c r="A205" s="178">
        <v>36305</v>
      </c>
      <c r="B205" s="178" t="s">
        <v>193</v>
      </c>
      <c r="C205" s="206">
        <v>2432832.5699999998</v>
      </c>
    </row>
    <row r="206" spans="1:3">
      <c r="A206" s="178">
        <v>36310</v>
      </c>
      <c r="B206" s="178" t="s">
        <v>379</v>
      </c>
      <c r="C206" s="206">
        <v>0</v>
      </c>
    </row>
    <row r="207" spans="1:3">
      <c r="A207" s="178">
        <v>36400</v>
      </c>
      <c r="B207" s="178" t="s">
        <v>527</v>
      </c>
      <c r="C207" s="206">
        <v>11965650.18</v>
      </c>
    </row>
    <row r="208" spans="1:3">
      <c r="A208" s="178">
        <v>36405</v>
      </c>
      <c r="B208" s="178" t="s">
        <v>395</v>
      </c>
      <c r="C208" s="206">
        <v>1858821.36</v>
      </c>
    </row>
    <row r="209" spans="1:3">
      <c r="A209" s="178">
        <v>36500</v>
      </c>
      <c r="B209" s="178" t="s">
        <v>196</v>
      </c>
      <c r="C209" s="206">
        <v>24232902.649999999</v>
      </c>
    </row>
    <row r="210" spans="1:3">
      <c r="A210" s="178">
        <v>36501</v>
      </c>
      <c r="B210" s="178" t="s">
        <v>197</v>
      </c>
      <c r="C210" s="206">
        <v>295660.38</v>
      </c>
    </row>
    <row r="211" spans="1:3">
      <c r="A211" s="178">
        <v>36502</v>
      </c>
      <c r="B211" s="178" t="s">
        <v>198</v>
      </c>
      <c r="C211" s="206">
        <v>81891.8</v>
      </c>
    </row>
    <row r="212" spans="1:3">
      <c r="A212" s="178">
        <v>36505</v>
      </c>
      <c r="B212" s="178" t="s">
        <v>199</v>
      </c>
      <c r="C212" s="206">
        <v>4735487.74</v>
      </c>
    </row>
    <row r="213" spans="1:3">
      <c r="A213" s="178">
        <v>36600</v>
      </c>
      <c r="B213" s="178" t="s">
        <v>200</v>
      </c>
      <c r="C213" s="206">
        <v>1635405</v>
      </c>
    </row>
    <row r="214" spans="1:3">
      <c r="A214" s="178">
        <v>36601</v>
      </c>
      <c r="B214" s="178" t="s">
        <v>201</v>
      </c>
      <c r="C214" s="206">
        <v>3219229.19</v>
      </c>
    </row>
    <row r="215" spans="1:3">
      <c r="A215" s="178">
        <v>36700</v>
      </c>
      <c r="B215" s="178" t="s">
        <v>202</v>
      </c>
      <c r="C215" s="206">
        <v>20688581.34</v>
      </c>
    </row>
    <row r="216" spans="1:3">
      <c r="A216" s="178">
        <v>36701</v>
      </c>
      <c r="B216" s="178" t="s">
        <v>203</v>
      </c>
      <c r="C216" s="206">
        <v>84719.99</v>
      </c>
    </row>
    <row r="217" spans="1:3">
      <c r="A217" s="178">
        <v>36705</v>
      </c>
      <c r="B217" s="178" t="s">
        <v>204</v>
      </c>
      <c r="C217" s="206">
        <v>2275985.27</v>
      </c>
    </row>
    <row r="218" spans="1:3">
      <c r="A218" s="178">
        <v>36800</v>
      </c>
      <c r="B218" s="178" t="s">
        <v>205</v>
      </c>
      <c r="C218" s="206">
        <v>7590850.7000000002</v>
      </c>
    </row>
    <row r="219" spans="1:3">
      <c r="A219" s="178">
        <v>36802</v>
      </c>
      <c r="B219" s="178" t="s">
        <v>207</v>
      </c>
      <c r="C219" s="206">
        <v>539080.23</v>
      </c>
    </row>
    <row r="220" spans="1:3">
      <c r="A220" s="178">
        <v>36810</v>
      </c>
      <c r="B220" s="178" t="s">
        <v>396</v>
      </c>
      <c r="C220" s="206">
        <v>14988106.050000001</v>
      </c>
    </row>
    <row r="221" spans="1:3">
      <c r="A221" s="178">
        <v>36900</v>
      </c>
      <c r="B221" s="178" t="s">
        <v>209</v>
      </c>
      <c r="C221" s="206">
        <v>1390085.75</v>
      </c>
    </row>
    <row r="222" spans="1:3">
      <c r="A222" s="178">
        <v>36901</v>
      </c>
      <c r="B222" s="178" t="s">
        <v>210</v>
      </c>
      <c r="C222" s="206">
        <v>536128.84</v>
      </c>
    </row>
    <row r="223" spans="1:3">
      <c r="A223" s="178">
        <v>36905</v>
      </c>
      <c r="B223" s="178" t="s">
        <v>211</v>
      </c>
      <c r="C223" s="206">
        <v>557382.59</v>
      </c>
    </row>
    <row r="224" spans="1:3">
      <c r="A224" s="178">
        <v>37000</v>
      </c>
      <c r="B224" s="178" t="s">
        <v>212</v>
      </c>
      <c r="C224" s="206">
        <v>4486223.93</v>
      </c>
    </row>
    <row r="225" spans="1:3">
      <c r="A225" s="178">
        <v>37001</v>
      </c>
      <c r="B225" s="178" t="s">
        <v>367</v>
      </c>
      <c r="C225" s="206">
        <v>428282.92</v>
      </c>
    </row>
    <row r="226" spans="1:3">
      <c r="A226" s="178">
        <v>37005</v>
      </c>
      <c r="B226" s="178" t="s">
        <v>213</v>
      </c>
      <c r="C226" s="206">
        <v>1410042.15</v>
      </c>
    </row>
    <row r="227" spans="1:3">
      <c r="A227" s="178">
        <v>37100</v>
      </c>
      <c r="B227" s="178" t="s">
        <v>214</v>
      </c>
      <c r="C227" s="206">
        <v>7608655.2000000002</v>
      </c>
    </row>
    <row r="228" spans="1:3">
      <c r="A228" s="178">
        <v>37200</v>
      </c>
      <c r="B228" s="178" t="s">
        <v>215</v>
      </c>
      <c r="C228" s="206">
        <v>1600344.11</v>
      </c>
    </row>
    <row r="229" spans="1:3">
      <c r="A229" s="178">
        <v>37300</v>
      </c>
      <c r="B229" s="178" t="s">
        <v>216</v>
      </c>
      <c r="C229" s="206">
        <v>3875120.17</v>
      </c>
    </row>
    <row r="230" spans="1:3">
      <c r="A230" s="178">
        <v>37301</v>
      </c>
      <c r="B230" s="178" t="s">
        <v>217</v>
      </c>
      <c r="C230" s="206">
        <v>492931.73</v>
      </c>
    </row>
    <row r="231" spans="1:3">
      <c r="A231" s="178">
        <v>37305</v>
      </c>
      <c r="B231" s="178" t="s">
        <v>218</v>
      </c>
      <c r="C231" s="206">
        <v>1092910.72</v>
      </c>
    </row>
    <row r="232" spans="1:3">
      <c r="A232" s="178">
        <v>37400</v>
      </c>
      <c r="B232" s="178" t="s">
        <v>219</v>
      </c>
      <c r="C232" s="206">
        <v>19852135.949999999</v>
      </c>
    </row>
    <row r="233" spans="1:3">
      <c r="A233" s="178">
        <v>37405</v>
      </c>
      <c r="B233" s="178" t="s">
        <v>220</v>
      </c>
      <c r="C233" s="206">
        <v>4356420.1500000004</v>
      </c>
    </row>
    <row r="234" spans="1:3">
      <c r="A234" s="178">
        <v>37500</v>
      </c>
      <c r="B234" s="178" t="s">
        <v>221</v>
      </c>
      <c r="C234" s="206">
        <v>2309978.33</v>
      </c>
    </row>
    <row r="235" spans="1:3">
      <c r="A235" s="178">
        <v>37600</v>
      </c>
      <c r="B235" s="178" t="s">
        <v>222</v>
      </c>
      <c r="C235" s="206">
        <v>12630478.42</v>
      </c>
    </row>
    <row r="236" spans="1:3">
      <c r="A236" s="178">
        <v>37601</v>
      </c>
      <c r="B236" s="178" t="s">
        <v>223</v>
      </c>
      <c r="C236" s="206">
        <v>1072278.58</v>
      </c>
    </row>
    <row r="237" spans="1:3">
      <c r="A237" s="178">
        <v>37605</v>
      </c>
      <c r="B237" s="178" t="s">
        <v>224</v>
      </c>
      <c r="C237" s="206">
        <v>1697672.11</v>
      </c>
    </row>
    <row r="238" spans="1:3">
      <c r="A238" s="178">
        <v>37610</v>
      </c>
      <c r="B238" s="178" t="s">
        <v>225</v>
      </c>
      <c r="C238" s="206">
        <v>3946402.3</v>
      </c>
    </row>
    <row r="239" spans="1:3">
      <c r="A239" s="178">
        <v>37700</v>
      </c>
      <c r="B239" s="178" t="s">
        <v>226</v>
      </c>
      <c r="C239" s="206">
        <v>5705407.04</v>
      </c>
    </row>
    <row r="240" spans="1:3">
      <c r="A240" s="178">
        <v>37705</v>
      </c>
      <c r="B240" s="178" t="s">
        <v>227</v>
      </c>
      <c r="C240" s="206">
        <v>1805689.33</v>
      </c>
    </row>
    <row r="241" spans="1:3">
      <c r="A241" s="178">
        <v>37800</v>
      </c>
      <c r="B241" s="178" t="s">
        <v>228</v>
      </c>
      <c r="C241" s="206">
        <v>17740536.16</v>
      </c>
    </row>
    <row r="242" spans="1:3">
      <c r="A242" s="178">
        <v>37801</v>
      </c>
      <c r="B242" s="178" t="s">
        <v>229</v>
      </c>
      <c r="C242" s="206">
        <v>131990.06</v>
      </c>
    </row>
    <row r="243" spans="1:3">
      <c r="A243" s="178">
        <v>37805</v>
      </c>
      <c r="B243" s="178" t="s">
        <v>230</v>
      </c>
      <c r="C243" s="206">
        <v>1444873.03</v>
      </c>
    </row>
    <row r="244" spans="1:3">
      <c r="A244" s="178">
        <v>37900</v>
      </c>
      <c r="B244" s="178" t="s">
        <v>231</v>
      </c>
      <c r="C244" s="206">
        <v>9761618.4499999993</v>
      </c>
    </row>
    <row r="245" spans="1:3">
      <c r="A245" s="178">
        <v>37901</v>
      </c>
      <c r="B245" s="178" t="s">
        <v>232</v>
      </c>
      <c r="C245" s="206">
        <v>273712.03999999998</v>
      </c>
    </row>
    <row r="246" spans="1:3">
      <c r="A246" s="178">
        <v>37905</v>
      </c>
      <c r="B246" s="178" t="s">
        <v>233</v>
      </c>
      <c r="C246" s="206">
        <v>1201318.4099999999</v>
      </c>
    </row>
    <row r="247" spans="1:3">
      <c r="A247" s="178">
        <v>38000</v>
      </c>
      <c r="B247" s="178" t="s">
        <v>234</v>
      </c>
      <c r="C247" s="206">
        <v>15669333.369999999</v>
      </c>
    </row>
    <row r="248" spans="1:3">
      <c r="A248" s="178">
        <v>38005</v>
      </c>
      <c r="B248" s="178" t="s">
        <v>235</v>
      </c>
      <c r="C248" s="206">
        <v>3319451.67</v>
      </c>
    </row>
    <row r="249" spans="1:3">
      <c r="A249" s="178">
        <v>38100</v>
      </c>
      <c r="B249" s="178" t="s">
        <v>236</v>
      </c>
      <c r="C249" s="206">
        <v>7079035.2699999996</v>
      </c>
    </row>
    <row r="250" spans="1:3">
      <c r="A250" s="178">
        <v>38105</v>
      </c>
      <c r="B250" s="178" t="s">
        <v>237</v>
      </c>
      <c r="C250" s="206">
        <v>1449790.17</v>
      </c>
    </row>
    <row r="251" spans="1:3">
      <c r="A251" s="178">
        <v>38200</v>
      </c>
      <c r="B251" s="178" t="s">
        <v>238</v>
      </c>
      <c r="C251" s="206">
        <v>6680190.1799999997</v>
      </c>
    </row>
    <row r="252" spans="1:3">
      <c r="A252" s="178">
        <v>38205</v>
      </c>
      <c r="B252" s="178" t="s">
        <v>239</v>
      </c>
      <c r="C252" s="206">
        <v>1069524.96</v>
      </c>
    </row>
    <row r="253" spans="1:3">
      <c r="A253" s="178">
        <v>38210</v>
      </c>
      <c r="B253" s="178" t="s">
        <v>240</v>
      </c>
      <c r="C253" s="206">
        <v>2548475.37</v>
      </c>
    </row>
    <row r="254" spans="1:3">
      <c r="A254" s="178">
        <v>38300</v>
      </c>
      <c r="B254" s="178" t="s">
        <v>241</v>
      </c>
      <c r="C254" s="206">
        <v>5110821.3600000003</v>
      </c>
    </row>
    <row r="255" spans="1:3">
      <c r="A255" s="178">
        <v>38400</v>
      </c>
      <c r="B255" s="178" t="s">
        <v>242</v>
      </c>
      <c r="C255" s="206">
        <v>6668861.25</v>
      </c>
    </row>
    <row r="256" spans="1:3">
      <c r="A256" s="178">
        <v>38402</v>
      </c>
      <c r="B256" s="178" t="s">
        <v>243</v>
      </c>
      <c r="C256" s="206">
        <v>446248.14</v>
      </c>
    </row>
    <row r="257" spans="1:3">
      <c r="A257" s="178">
        <v>38405</v>
      </c>
      <c r="B257" s="178" t="s">
        <v>244</v>
      </c>
      <c r="C257" s="206">
        <v>1592847.64</v>
      </c>
    </row>
    <row r="258" spans="1:3">
      <c r="A258" s="178">
        <v>38500</v>
      </c>
      <c r="B258" s="178" t="s">
        <v>245</v>
      </c>
      <c r="C258" s="206">
        <v>5142374.82</v>
      </c>
    </row>
    <row r="259" spans="1:3">
      <c r="A259" s="178">
        <v>38600</v>
      </c>
      <c r="B259" s="178" t="s">
        <v>246</v>
      </c>
      <c r="C259" s="206">
        <v>6479735.9000000004</v>
      </c>
    </row>
    <row r="260" spans="1:3">
      <c r="A260" s="178">
        <v>38601</v>
      </c>
      <c r="B260" s="178" t="s">
        <v>247</v>
      </c>
      <c r="C260" s="206">
        <v>80367.23</v>
      </c>
    </row>
    <row r="261" spans="1:3">
      <c r="A261" s="178">
        <v>38602</v>
      </c>
      <c r="B261" s="178" t="s">
        <v>248</v>
      </c>
      <c r="C261" s="206">
        <v>551755.31999999995</v>
      </c>
    </row>
    <row r="262" spans="1:3">
      <c r="A262" s="178">
        <v>38605</v>
      </c>
      <c r="B262" s="178" t="s">
        <v>249</v>
      </c>
      <c r="C262" s="206">
        <v>1790204.17</v>
      </c>
    </row>
    <row r="263" spans="1:3">
      <c r="A263" s="178">
        <v>38610</v>
      </c>
      <c r="B263" s="178" t="s">
        <v>250</v>
      </c>
      <c r="C263" s="206">
        <v>1489886.58</v>
      </c>
    </row>
    <row r="264" spans="1:3">
      <c r="A264" s="178">
        <v>38620</v>
      </c>
      <c r="B264" s="178" t="s">
        <v>251</v>
      </c>
      <c r="C264" s="206">
        <v>1163105.76</v>
      </c>
    </row>
    <row r="265" spans="1:3">
      <c r="A265" s="178">
        <v>38700</v>
      </c>
      <c r="B265" s="178" t="s">
        <v>252</v>
      </c>
      <c r="C265" s="206">
        <v>1909906.77</v>
      </c>
    </row>
    <row r="266" spans="1:3">
      <c r="A266" s="178">
        <v>38701</v>
      </c>
      <c r="B266" s="178" t="s">
        <v>253</v>
      </c>
      <c r="C266" s="206">
        <v>132889.59</v>
      </c>
    </row>
    <row r="267" spans="1:3">
      <c r="A267" s="178">
        <v>38800</v>
      </c>
      <c r="B267" s="178" t="s">
        <v>254</v>
      </c>
      <c r="C267" s="206">
        <v>3421442.07</v>
      </c>
    </row>
    <row r="268" spans="1:3">
      <c r="A268" s="178">
        <v>38801</v>
      </c>
      <c r="B268" s="178" t="s">
        <v>255</v>
      </c>
      <c r="C268" s="206">
        <v>294520.67</v>
      </c>
    </row>
    <row r="269" spans="1:3">
      <c r="A269" s="178">
        <v>38900</v>
      </c>
      <c r="B269" s="178" t="s">
        <v>256</v>
      </c>
      <c r="C269" s="206">
        <v>795758.12</v>
      </c>
    </row>
    <row r="270" spans="1:3">
      <c r="A270" s="178">
        <v>39000</v>
      </c>
      <c r="B270" s="178" t="s">
        <v>257</v>
      </c>
      <c r="C270" s="206">
        <v>32923250.760000002</v>
      </c>
    </row>
    <row r="271" spans="1:3">
      <c r="A271" s="178">
        <v>39100</v>
      </c>
      <c r="B271" s="178" t="s">
        <v>258</v>
      </c>
      <c r="C271" s="206">
        <v>4256914.13</v>
      </c>
    </row>
    <row r="272" spans="1:3">
      <c r="A272" s="178">
        <v>39101</v>
      </c>
      <c r="B272" s="178" t="s">
        <v>259</v>
      </c>
      <c r="C272" s="206">
        <v>632360.1</v>
      </c>
    </row>
    <row r="273" spans="1:3">
      <c r="A273" s="178">
        <v>39105</v>
      </c>
      <c r="B273" s="178" t="s">
        <v>260</v>
      </c>
      <c r="C273" s="206">
        <v>1777407.83</v>
      </c>
    </row>
    <row r="274" spans="1:3">
      <c r="A274" s="178">
        <v>39200</v>
      </c>
      <c r="B274" s="178" t="s">
        <v>397</v>
      </c>
      <c r="C274" s="206">
        <v>145403530.80000001</v>
      </c>
    </row>
    <row r="275" spans="1:3">
      <c r="A275" s="178">
        <v>39201</v>
      </c>
      <c r="B275" s="178" t="s">
        <v>262</v>
      </c>
      <c r="C275" s="206">
        <v>365817.45</v>
      </c>
    </row>
    <row r="276" spans="1:3">
      <c r="A276" s="178">
        <v>39204</v>
      </c>
      <c r="B276" s="178" t="s">
        <v>263</v>
      </c>
      <c r="C276" s="206">
        <v>510500.64</v>
      </c>
    </row>
    <row r="277" spans="1:3">
      <c r="A277" s="178">
        <v>39205</v>
      </c>
      <c r="B277" s="178" t="s">
        <v>264</v>
      </c>
      <c r="C277" s="206">
        <v>12944323.289999999</v>
      </c>
    </row>
    <row r="278" spans="1:3">
      <c r="A278" s="178">
        <v>39208</v>
      </c>
      <c r="B278" s="178" t="s">
        <v>398</v>
      </c>
      <c r="C278" s="206">
        <v>818089.14</v>
      </c>
    </row>
    <row r="279" spans="1:3">
      <c r="A279" s="178">
        <v>39209</v>
      </c>
      <c r="B279" s="178" t="s">
        <v>265</v>
      </c>
      <c r="C279" s="206">
        <v>346059.72</v>
      </c>
    </row>
    <row r="280" spans="1:3">
      <c r="A280" s="178">
        <v>39220</v>
      </c>
      <c r="B280" s="178" t="s">
        <v>516</v>
      </c>
      <c r="C280" s="206">
        <v>140873.56</v>
      </c>
    </row>
    <row r="281" spans="1:3">
      <c r="A281" s="178">
        <v>39300</v>
      </c>
      <c r="B281" s="178" t="s">
        <v>266</v>
      </c>
      <c r="C281" s="206">
        <v>1673145.89</v>
      </c>
    </row>
    <row r="282" spans="1:3">
      <c r="A282" s="178">
        <v>39301</v>
      </c>
      <c r="B282" s="178" t="s">
        <v>267</v>
      </c>
      <c r="C282" s="206">
        <v>91344.28</v>
      </c>
    </row>
    <row r="283" spans="1:3">
      <c r="A283" s="178">
        <v>39400</v>
      </c>
      <c r="B283" s="178" t="s">
        <v>268</v>
      </c>
      <c r="C283" s="206">
        <v>1188414.58</v>
      </c>
    </row>
    <row r="284" spans="1:3">
      <c r="A284" s="178">
        <v>39401</v>
      </c>
      <c r="B284" s="178" t="s">
        <v>269</v>
      </c>
      <c r="C284" s="206">
        <v>943715.61</v>
      </c>
    </row>
    <row r="285" spans="1:3">
      <c r="A285" s="178">
        <v>39500</v>
      </c>
      <c r="B285" s="178" t="s">
        <v>270</v>
      </c>
      <c r="C285" s="206">
        <v>4644313.9800000004</v>
      </c>
    </row>
    <row r="286" spans="1:3">
      <c r="A286" s="178">
        <v>39501</v>
      </c>
      <c r="B286" s="178" t="s">
        <v>271</v>
      </c>
      <c r="C286" s="206">
        <v>121130.47</v>
      </c>
    </row>
    <row r="287" spans="1:3">
      <c r="A287" s="178">
        <v>39600</v>
      </c>
      <c r="B287" s="178" t="s">
        <v>272</v>
      </c>
      <c r="C287" s="206">
        <v>14092655</v>
      </c>
    </row>
    <row r="288" spans="1:3">
      <c r="A288" s="178">
        <v>39605</v>
      </c>
      <c r="B288" s="178" t="s">
        <v>273</v>
      </c>
      <c r="C288" s="206">
        <v>2211079.13</v>
      </c>
    </row>
    <row r="289" spans="1:6">
      <c r="A289" s="178">
        <v>39700</v>
      </c>
      <c r="B289" s="178" t="s">
        <v>274</v>
      </c>
      <c r="C289" s="206">
        <v>7946665.8399999999</v>
      </c>
    </row>
    <row r="290" spans="1:6">
      <c r="A290" s="178">
        <v>39703</v>
      </c>
      <c r="B290" s="178" t="s">
        <v>275</v>
      </c>
      <c r="C290" s="206">
        <v>497250.04</v>
      </c>
    </row>
    <row r="291" spans="1:6">
      <c r="A291" s="178">
        <v>39705</v>
      </c>
      <c r="B291" s="178" t="s">
        <v>276</v>
      </c>
      <c r="C291" s="206">
        <v>2125949.7400000002</v>
      </c>
    </row>
    <row r="292" spans="1:6">
      <c r="A292" s="178">
        <v>39800</v>
      </c>
      <c r="B292" s="178" t="s">
        <v>277</v>
      </c>
      <c r="C292" s="206">
        <v>9011052.9499999993</v>
      </c>
    </row>
    <row r="293" spans="1:6">
      <c r="A293" s="178">
        <v>39805</v>
      </c>
      <c r="B293" s="178" t="s">
        <v>278</v>
      </c>
      <c r="C293" s="206">
        <v>1086818.08</v>
      </c>
    </row>
    <row r="294" spans="1:6">
      <c r="A294" s="178">
        <v>39900</v>
      </c>
      <c r="B294" s="178" t="s">
        <v>279</v>
      </c>
      <c r="C294" s="206">
        <v>4613190.5199999996</v>
      </c>
    </row>
    <row r="295" spans="1:6">
      <c r="A295" s="178">
        <v>51000</v>
      </c>
      <c r="B295" s="178" t="s">
        <v>528</v>
      </c>
      <c r="C295" s="206">
        <v>82521306.109999999</v>
      </c>
    </row>
    <row r="296" spans="1:6">
      <c r="A296" s="178">
        <v>51000</v>
      </c>
      <c r="B296" s="178" t="s">
        <v>528</v>
      </c>
      <c r="C296" s="206" t="s">
        <v>537</v>
      </c>
    </row>
    <row r="297" spans="1:6">
      <c r="C297" s="206" t="s">
        <v>537</v>
      </c>
    </row>
    <row r="298" spans="1:6">
      <c r="A298" s="178" t="s">
        <v>538</v>
      </c>
      <c r="C298" s="206" t="s">
        <v>537</v>
      </c>
      <c r="D298" s="78"/>
      <c r="E298" s="78"/>
      <c r="F298" s="206"/>
    </row>
    <row r="299" spans="1:6">
      <c r="A299" s="178">
        <v>30601</v>
      </c>
      <c r="B299" s="178" t="s">
        <v>539</v>
      </c>
      <c r="C299" s="206">
        <v>153540</v>
      </c>
      <c r="D299" s="78"/>
      <c r="E299" s="78"/>
      <c r="F299" s="206"/>
    </row>
    <row r="300" spans="1:6">
      <c r="C300" s="206"/>
    </row>
    <row r="301" spans="1:6">
      <c r="C301" s="206"/>
    </row>
    <row r="302" spans="1:6">
      <c r="C302" s="206"/>
    </row>
    <row r="303" spans="1:6">
      <c r="C303" s="206"/>
    </row>
    <row r="304" spans="1:6">
      <c r="C304" s="206"/>
    </row>
    <row r="305" spans="3:3">
      <c r="C305" s="206"/>
    </row>
    <row r="306" spans="3:3">
      <c r="C306" s="206"/>
    </row>
    <row r="307" spans="3:3">
      <c r="C307" s="206"/>
    </row>
    <row r="308" spans="3:3">
      <c r="C308" s="206"/>
    </row>
    <row r="309" spans="3:3">
      <c r="C309" s="206"/>
    </row>
    <row r="310" spans="3:3">
      <c r="C310" s="206"/>
    </row>
    <row r="311" spans="3:3">
      <c r="C311" s="206"/>
    </row>
    <row r="312" spans="3:3">
      <c r="C312" s="206"/>
    </row>
    <row r="313" spans="3:3">
      <c r="C313" s="206"/>
    </row>
    <row r="314" spans="3:3">
      <c r="C314" s="206"/>
    </row>
    <row r="315" spans="3:3">
      <c r="C315" s="206"/>
    </row>
    <row r="316" spans="3:3">
      <c r="C316" s="206"/>
    </row>
    <row r="317" spans="3:3">
      <c r="C317" s="206"/>
    </row>
    <row r="318" spans="3:3">
      <c r="C318" s="206"/>
    </row>
    <row r="319" spans="3:3">
      <c r="C319" s="206"/>
    </row>
    <row r="320" spans="3:3">
      <c r="C320" s="206"/>
    </row>
    <row r="321" spans="3:3">
      <c r="C321" s="206"/>
    </row>
    <row r="322" spans="3:3">
      <c r="C322" s="206"/>
    </row>
    <row r="323" spans="3:3">
      <c r="C323" s="206"/>
    </row>
    <row r="324" spans="3:3">
      <c r="C324" s="206"/>
    </row>
    <row r="325" spans="3:3">
      <c r="C325" s="206"/>
    </row>
    <row r="326" spans="3:3">
      <c r="C326" s="206"/>
    </row>
    <row r="327" spans="3:3">
      <c r="C327" s="206"/>
    </row>
    <row r="328" spans="3:3">
      <c r="C328" s="206"/>
    </row>
    <row r="329" spans="3:3">
      <c r="C329" s="206"/>
    </row>
    <row r="330" spans="3:3">
      <c r="C330" s="206"/>
    </row>
    <row r="331" spans="3:3">
      <c r="C331" s="206"/>
    </row>
    <row r="332" spans="3:3">
      <c r="C332" s="206"/>
    </row>
    <row r="333" spans="3:3">
      <c r="C333" s="206"/>
    </row>
    <row r="334" spans="3:3">
      <c r="C334" s="206"/>
    </row>
    <row r="335" spans="3:3">
      <c r="C335" s="206"/>
    </row>
    <row r="336" spans="3:3">
      <c r="C336" s="206"/>
    </row>
    <row r="337" spans="3:3">
      <c r="C337" s="206"/>
    </row>
    <row r="338" spans="3:3">
      <c r="C338" s="206"/>
    </row>
    <row r="339" spans="3:3">
      <c r="C339" s="206"/>
    </row>
    <row r="340" spans="3:3">
      <c r="C340" s="206"/>
    </row>
    <row r="341" spans="3:3">
      <c r="C341" s="206"/>
    </row>
    <row r="342" spans="3:3">
      <c r="C342" s="206"/>
    </row>
    <row r="343" spans="3:3">
      <c r="C343" s="206"/>
    </row>
    <row r="344" spans="3:3">
      <c r="C344" s="206"/>
    </row>
    <row r="345" spans="3:3">
      <c r="C345" s="206"/>
    </row>
    <row r="346" spans="3:3">
      <c r="C346" s="206"/>
    </row>
    <row r="347" spans="3:3">
      <c r="C347" s="206"/>
    </row>
    <row r="348" spans="3:3">
      <c r="C348" s="206"/>
    </row>
    <row r="349" spans="3:3">
      <c r="C349" s="206"/>
    </row>
    <row r="350" spans="3:3">
      <c r="C350" s="206"/>
    </row>
    <row r="351" spans="3:3">
      <c r="C351" s="206"/>
    </row>
    <row r="352" spans="3:3">
      <c r="C352" s="206"/>
    </row>
    <row r="353" spans="3:3">
      <c r="C353" s="206"/>
    </row>
    <row r="354" spans="3:3">
      <c r="C354" s="206"/>
    </row>
    <row r="355" spans="3:3">
      <c r="C355" s="206"/>
    </row>
    <row r="356" spans="3:3">
      <c r="C356" s="206"/>
    </row>
    <row r="357" spans="3:3">
      <c r="C357" s="206"/>
    </row>
    <row r="358" spans="3:3">
      <c r="C358" s="206"/>
    </row>
    <row r="359" spans="3:3">
      <c r="C359" s="206"/>
    </row>
    <row r="360" spans="3:3">
      <c r="C360" s="206"/>
    </row>
    <row r="361" spans="3:3">
      <c r="C361" s="206"/>
    </row>
    <row r="362" spans="3:3">
      <c r="C362" s="206"/>
    </row>
    <row r="363" spans="3:3">
      <c r="C363" s="206"/>
    </row>
    <row r="364" spans="3:3">
      <c r="C364" s="206"/>
    </row>
    <row r="365" spans="3:3">
      <c r="C365" s="206"/>
    </row>
    <row r="366" spans="3:3">
      <c r="C366" s="206"/>
    </row>
    <row r="367" spans="3:3">
      <c r="C367" s="206"/>
    </row>
    <row r="368" spans="3:3">
      <c r="C368" s="206"/>
    </row>
    <row r="369" spans="3:3">
      <c r="C369" s="206"/>
    </row>
    <row r="370" spans="3:3">
      <c r="C370" s="206"/>
    </row>
    <row r="371" spans="3:3">
      <c r="C371" s="206"/>
    </row>
    <row r="372" spans="3:3">
      <c r="C372" s="206"/>
    </row>
    <row r="373" spans="3:3">
      <c r="C373" s="206"/>
    </row>
    <row r="374" spans="3:3">
      <c r="C374" s="206"/>
    </row>
    <row r="375" spans="3:3">
      <c r="C375" s="206"/>
    </row>
    <row r="376" spans="3:3">
      <c r="C376" s="206"/>
    </row>
    <row r="377" spans="3:3">
      <c r="C377" s="206"/>
    </row>
    <row r="378" spans="3:3">
      <c r="C378" s="206"/>
    </row>
    <row r="379" spans="3:3">
      <c r="C379" s="206"/>
    </row>
    <row r="380" spans="3:3">
      <c r="C380" s="206"/>
    </row>
    <row r="381" spans="3:3">
      <c r="C381" s="206"/>
    </row>
    <row r="382" spans="3:3">
      <c r="C382" s="206"/>
    </row>
    <row r="383" spans="3:3">
      <c r="C383" s="206"/>
    </row>
    <row r="384" spans="3:3">
      <c r="C384" s="206"/>
    </row>
    <row r="385" spans="3:3">
      <c r="C385" s="206"/>
    </row>
    <row r="386" spans="3:3">
      <c r="C386" s="206"/>
    </row>
    <row r="387" spans="3:3">
      <c r="C387" s="206"/>
    </row>
    <row r="388" spans="3:3">
      <c r="C388" s="206"/>
    </row>
    <row r="389" spans="3:3">
      <c r="C389" s="206"/>
    </row>
    <row r="390" spans="3:3">
      <c r="C390" s="206"/>
    </row>
    <row r="391" spans="3:3">
      <c r="C391" s="206"/>
    </row>
    <row r="392" spans="3:3">
      <c r="C392" s="206"/>
    </row>
    <row r="393" spans="3:3">
      <c r="C393" s="206"/>
    </row>
    <row r="394" spans="3:3">
      <c r="C394" s="206"/>
    </row>
    <row r="395" spans="3:3">
      <c r="C395" s="206"/>
    </row>
    <row r="396" spans="3:3">
      <c r="C396" s="206"/>
    </row>
    <row r="397" spans="3:3">
      <c r="C397" s="206"/>
    </row>
    <row r="398" spans="3:3">
      <c r="C398" s="206"/>
    </row>
    <row r="399" spans="3:3">
      <c r="C399" s="206"/>
    </row>
    <row r="400" spans="3:3">
      <c r="C400" s="206"/>
    </row>
    <row r="401" spans="3:3">
      <c r="C401" s="206"/>
    </row>
    <row r="402" spans="3:3">
      <c r="C402" s="206"/>
    </row>
    <row r="403" spans="3:3">
      <c r="C403" s="206"/>
    </row>
    <row r="404" spans="3:3">
      <c r="C404" s="206"/>
    </row>
    <row r="405" spans="3:3">
      <c r="C405" s="206"/>
    </row>
    <row r="406" spans="3:3">
      <c r="C406" s="206"/>
    </row>
    <row r="407" spans="3:3">
      <c r="C407" s="206"/>
    </row>
    <row r="408" spans="3:3">
      <c r="C408" s="206"/>
    </row>
    <row r="409" spans="3:3">
      <c r="C409" s="206"/>
    </row>
    <row r="410" spans="3:3">
      <c r="C410" s="206"/>
    </row>
    <row r="411" spans="3:3">
      <c r="C411" s="206"/>
    </row>
    <row r="412" spans="3:3">
      <c r="C412" s="206"/>
    </row>
    <row r="413" spans="3:3">
      <c r="C413" s="206"/>
    </row>
    <row r="414" spans="3:3">
      <c r="C414" s="206"/>
    </row>
    <row r="415" spans="3:3">
      <c r="C415" s="206"/>
    </row>
    <row r="416" spans="3:3">
      <c r="C416" s="206"/>
    </row>
    <row r="417" spans="3:3">
      <c r="C417" s="206"/>
    </row>
    <row r="418" spans="3:3">
      <c r="C418" s="206"/>
    </row>
    <row r="419" spans="3:3">
      <c r="C419" s="206"/>
    </row>
    <row r="420" spans="3:3">
      <c r="C420" s="206"/>
    </row>
    <row r="421" spans="3:3">
      <c r="C421" s="206"/>
    </row>
    <row r="422" spans="3:3">
      <c r="C422" s="206"/>
    </row>
    <row r="423" spans="3:3">
      <c r="C423" s="206"/>
    </row>
    <row r="424" spans="3:3">
      <c r="C424" s="206"/>
    </row>
    <row r="425" spans="3:3">
      <c r="C425" s="206"/>
    </row>
    <row r="426" spans="3:3">
      <c r="C426" s="206"/>
    </row>
    <row r="427" spans="3:3">
      <c r="C427" s="206"/>
    </row>
    <row r="428" spans="3:3">
      <c r="C428" s="206"/>
    </row>
    <row r="429" spans="3:3">
      <c r="C429" s="206"/>
    </row>
    <row r="430" spans="3:3">
      <c r="C430" s="206"/>
    </row>
    <row r="431" spans="3:3">
      <c r="C431" s="206"/>
    </row>
    <row r="432" spans="3:3">
      <c r="C432" s="206"/>
    </row>
    <row r="433" spans="3:3">
      <c r="C433" s="206"/>
    </row>
    <row r="434" spans="3:3">
      <c r="C434" s="206"/>
    </row>
    <row r="435" spans="3:3">
      <c r="C435" s="206"/>
    </row>
    <row r="436" spans="3:3">
      <c r="C436" s="206"/>
    </row>
    <row r="437" spans="3:3">
      <c r="C437" s="206"/>
    </row>
    <row r="438" spans="3:3">
      <c r="C438" s="206"/>
    </row>
    <row r="439" spans="3:3">
      <c r="C439" s="206"/>
    </row>
    <row r="440" spans="3:3">
      <c r="C440" s="206"/>
    </row>
    <row r="441" spans="3:3">
      <c r="C441" s="206"/>
    </row>
    <row r="442" spans="3:3">
      <c r="C442" s="206"/>
    </row>
    <row r="443" spans="3:3">
      <c r="C443" s="206"/>
    </row>
    <row r="444" spans="3:3">
      <c r="C444" s="206"/>
    </row>
    <row r="445" spans="3:3">
      <c r="C445" s="206"/>
    </row>
    <row r="446" spans="3:3">
      <c r="C446" s="206"/>
    </row>
    <row r="447" spans="3:3">
      <c r="C447" s="206"/>
    </row>
    <row r="448" spans="3:3">
      <c r="C448" s="206"/>
    </row>
    <row r="449" spans="3:3">
      <c r="C449" s="206"/>
    </row>
    <row r="450" spans="3:3">
      <c r="C450" s="206"/>
    </row>
    <row r="451" spans="3:3">
      <c r="C451" s="206"/>
    </row>
    <row r="452" spans="3:3">
      <c r="C452" s="206"/>
    </row>
    <row r="453" spans="3:3">
      <c r="C453" s="206"/>
    </row>
    <row r="454" spans="3:3">
      <c r="C454" s="206"/>
    </row>
    <row r="455" spans="3:3">
      <c r="C455" s="206"/>
    </row>
    <row r="456" spans="3:3">
      <c r="C456" s="206"/>
    </row>
    <row r="457" spans="3:3">
      <c r="C457" s="206"/>
    </row>
    <row r="458" spans="3:3">
      <c r="C458" s="206"/>
    </row>
    <row r="459" spans="3:3">
      <c r="C459" s="206"/>
    </row>
    <row r="460" spans="3:3">
      <c r="C460" s="206"/>
    </row>
    <row r="461" spans="3:3">
      <c r="C461" s="206"/>
    </row>
    <row r="462" spans="3:3">
      <c r="C462" s="206"/>
    </row>
    <row r="463" spans="3:3">
      <c r="C463" s="206"/>
    </row>
    <row r="464" spans="3:3">
      <c r="C464" s="206"/>
    </row>
    <row r="465" spans="3:3">
      <c r="C465" s="206"/>
    </row>
    <row r="466" spans="3:3">
      <c r="C466" s="206"/>
    </row>
    <row r="467" spans="3:3">
      <c r="C467" s="206"/>
    </row>
    <row r="468" spans="3:3">
      <c r="C468" s="206"/>
    </row>
    <row r="469" spans="3:3">
      <c r="C469" s="206"/>
    </row>
    <row r="470" spans="3:3">
      <c r="C470" s="206"/>
    </row>
    <row r="471" spans="3:3">
      <c r="C471" s="206"/>
    </row>
    <row r="472" spans="3:3">
      <c r="C472" s="206"/>
    </row>
    <row r="473" spans="3:3">
      <c r="C473" s="206"/>
    </row>
    <row r="474" spans="3:3">
      <c r="C474" s="206"/>
    </row>
    <row r="475" spans="3:3">
      <c r="C475" s="206"/>
    </row>
    <row r="476" spans="3:3">
      <c r="C476" s="206"/>
    </row>
    <row r="477" spans="3:3">
      <c r="C477" s="206"/>
    </row>
    <row r="478" spans="3:3">
      <c r="C478" s="206"/>
    </row>
    <row r="479" spans="3:3">
      <c r="C479" s="206"/>
    </row>
    <row r="480" spans="3:3">
      <c r="C480" s="206"/>
    </row>
    <row r="481" spans="3:3">
      <c r="C481" s="206"/>
    </row>
    <row r="482" spans="3:3">
      <c r="C482" s="206"/>
    </row>
    <row r="483" spans="3:3">
      <c r="C483" s="206"/>
    </row>
    <row r="484" spans="3:3">
      <c r="C484" s="206"/>
    </row>
    <row r="485" spans="3:3">
      <c r="C485" s="206"/>
    </row>
    <row r="486" spans="3:3">
      <c r="C486" s="206"/>
    </row>
    <row r="487" spans="3:3">
      <c r="C487" s="206"/>
    </row>
    <row r="488" spans="3:3">
      <c r="C488" s="206"/>
    </row>
    <row r="489" spans="3:3">
      <c r="C489" s="206"/>
    </row>
    <row r="490" spans="3:3">
      <c r="C490" s="206"/>
    </row>
    <row r="491" spans="3:3">
      <c r="C491" s="206"/>
    </row>
    <row r="492" spans="3:3">
      <c r="C492" s="206"/>
    </row>
    <row r="493" spans="3:3">
      <c r="C493" s="206"/>
    </row>
    <row r="494" spans="3:3">
      <c r="C494" s="206"/>
    </row>
    <row r="495" spans="3:3">
      <c r="C495" s="206"/>
    </row>
    <row r="496" spans="3:3">
      <c r="C496" s="206"/>
    </row>
    <row r="497" spans="3:3">
      <c r="C497" s="206"/>
    </row>
    <row r="498" spans="3:3">
      <c r="C498" s="206"/>
    </row>
    <row r="499" spans="3:3">
      <c r="C499" s="206"/>
    </row>
    <row r="500" spans="3:3">
      <c r="C500" s="206"/>
    </row>
    <row r="501" spans="3:3">
      <c r="C501" s="206"/>
    </row>
    <row r="502" spans="3:3">
      <c r="C502" s="206"/>
    </row>
    <row r="503" spans="3:3">
      <c r="C503" s="206"/>
    </row>
    <row r="504" spans="3:3">
      <c r="C504" s="206"/>
    </row>
    <row r="505" spans="3:3">
      <c r="C505" s="206"/>
    </row>
    <row r="506" spans="3:3">
      <c r="C506" s="206"/>
    </row>
    <row r="507" spans="3:3">
      <c r="C507" s="206"/>
    </row>
    <row r="508" spans="3:3">
      <c r="C508" s="206"/>
    </row>
    <row r="509" spans="3:3">
      <c r="C509" s="206"/>
    </row>
    <row r="510" spans="3:3">
      <c r="C510" s="206"/>
    </row>
    <row r="511" spans="3:3">
      <c r="C511" s="206"/>
    </row>
    <row r="512" spans="3:3">
      <c r="C512" s="206"/>
    </row>
    <row r="513" spans="3:3">
      <c r="C513" s="206"/>
    </row>
    <row r="514" spans="3:3">
      <c r="C514" s="206"/>
    </row>
    <row r="515" spans="3:3">
      <c r="C515" s="206"/>
    </row>
    <row r="516" spans="3:3">
      <c r="C516" s="206"/>
    </row>
    <row r="517" spans="3:3">
      <c r="C517" s="206"/>
    </row>
    <row r="518" spans="3:3">
      <c r="C518" s="206"/>
    </row>
    <row r="519" spans="3:3">
      <c r="C519" s="206"/>
    </row>
    <row r="520" spans="3:3">
      <c r="C520" s="206"/>
    </row>
    <row r="521" spans="3:3">
      <c r="C521" s="206"/>
    </row>
    <row r="522" spans="3:3">
      <c r="C522" s="206"/>
    </row>
    <row r="523" spans="3:3">
      <c r="C523" s="206"/>
    </row>
    <row r="524" spans="3:3">
      <c r="C524" s="206"/>
    </row>
    <row r="525" spans="3:3">
      <c r="C525" s="206"/>
    </row>
    <row r="526" spans="3:3">
      <c r="C526" s="206"/>
    </row>
    <row r="527" spans="3:3">
      <c r="C527" s="206"/>
    </row>
    <row r="528" spans="3:3">
      <c r="C528" s="206"/>
    </row>
    <row r="529" spans="3:3">
      <c r="C529" s="206"/>
    </row>
    <row r="530" spans="3:3">
      <c r="C530" s="206"/>
    </row>
    <row r="531" spans="3:3">
      <c r="C531" s="206"/>
    </row>
    <row r="532" spans="3:3">
      <c r="C532" s="206"/>
    </row>
    <row r="533" spans="3:3">
      <c r="C533" s="206"/>
    </row>
    <row r="534" spans="3:3">
      <c r="C534" s="206"/>
    </row>
    <row r="535" spans="3:3">
      <c r="C535" s="206"/>
    </row>
    <row r="536" spans="3:3">
      <c r="C536" s="206"/>
    </row>
    <row r="537" spans="3:3">
      <c r="C537" s="206"/>
    </row>
    <row r="538" spans="3:3">
      <c r="C538" s="206"/>
    </row>
    <row r="539" spans="3:3">
      <c r="C539" s="206"/>
    </row>
    <row r="540" spans="3:3">
      <c r="C540" s="206"/>
    </row>
    <row r="541" spans="3:3">
      <c r="C541" s="206"/>
    </row>
    <row r="542" spans="3:3">
      <c r="C542" s="206"/>
    </row>
    <row r="543" spans="3:3">
      <c r="C543" s="206"/>
    </row>
    <row r="544" spans="3:3">
      <c r="C544" s="206"/>
    </row>
    <row r="545" spans="3:3">
      <c r="C545" s="206"/>
    </row>
    <row r="546" spans="3:3">
      <c r="C546" s="206"/>
    </row>
    <row r="547" spans="3:3">
      <c r="C547" s="206"/>
    </row>
    <row r="548" spans="3:3">
      <c r="C548" s="206"/>
    </row>
    <row r="549" spans="3:3">
      <c r="C549" s="206"/>
    </row>
    <row r="550" spans="3:3">
      <c r="C550" s="206"/>
    </row>
    <row r="551" spans="3:3">
      <c r="C551" s="206"/>
    </row>
    <row r="552" spans="3:3">
      <c r="C552" s="206"/>
    </row>
    <row r="553" spans="3:3">
      <c r="C553" s="206"/>
    </row>
    <row r="554" spans="3:3">
      <c r="C554" s="206"/>
    </row>
    <row r="555" spans="3:3">
      <c r="C555" s="206"/>
    </row>
    <row r="556" spans="3:3">
      <c r="C556" s="206"/>
    </row>
    <row r="557" spans="3:3">
      <c r="C557" s="206"/>
    </row>
    <row r="558" spans="3:3">
      <c r="C558" s="206"/>
    </row>
    <row r="559" spans="3:3">
      <c r="C559" s="206"/>
    </row>
    <row r="560" spans="3:3">
      <c r="C560" s="206"/>
    </row>
    <row r="561" spans="3:3">
      <c r="C561" s="206"/>
    </row>
    <row r="562" spans="3:3">
      <c r="C562" s="206"/>
    </row>
    <row r="563" spans="3:3">
      <c r="C563" s="206"/>
    </row>
    <row r="564" spans="3:3">
      <c r="C564" s="206"/>
    </row>
    <row r="565" spans="3:3">
      <c r="C565" s="206"/>
    </row>
    <row r="566" spans="3:3">
      <c r="C566" s="206"/>
    </row>
    <row r="567" spans="3:3">
      <c r="C567" s="206"/>
    </row>
    <row r="568" spans="3:3">
      <c r="C568" s="206"/>
    </row>
    <row r="569" spans="3:3">
      <c r="C569" s="206"/>
    </row>
    <row r="570" spans="3:3">
      <c r="C570" s="206"/>
    </row>
    <row r="571" spans="3:3">
      <c r="C571" s="206"/>
    </row>
    <row r="572" spans="3:3">
      <c r="C572" s="206"/>
    </row>
    <row r="573" spans="3:3">
      <c r="C573" s="206"/>
    </row>
    <row r="574" spans="3:3">
      <c r="C574" s="206"/>
    </row>
    <row r="575" spans="3:3">
      <c r="C575" s="206"/>
    </row>
    <row r="576" spans="3:3">
      <c r="C576" s="206"/>
    </row>
    <row r="577" spans="3:3">
      <c r="C577" s="206"/>
    </row>
    <row r="578" spans="3:3">
      <c r="C578" s="206"/>
    </row>
    <row r="579" spans="3:3">
      <c r="C579" s="206"/>
    </row>
    <row r="580" spans="3:3">
      <c r="C580" s="206"/>
    </row>
    <row r="581" spans="3:3">
      <c r="C581" s="206"/>
    </row>
    <row r="582" spans="3:3">
      <c r="C582" s="206"/>
    </row>
    <row r="583" spans="3:3">
      <c r="C583" s="206"/>
    </row>
    <row r="584" spans="3:3">
      <c r="C584" s="206"/>
    </row>
    <row r="585" spans="3:3">
      <c r="C585" s="206"/>
    </row>
    <row r="586" spans="3:3">
      <c r="C586" s="206"/>
    </row>
    <row r="587" spans="3:3">
      <c r="C587" s="206"/>
    </row>
    <row r="588" spans="3:3">
      <c r="C588" s="206"/>
    </row>
    <row r="589" spans="3:3">
      <c r="C589" s="206"/>
    </row>
    <row r="590" spans="3:3">
      <c r="C590" s="206"/>
    </row>
  </sheetData>
  <sheetProtection algorithmName="SHA-512" hashValue="/JQcjOsPUTurEHDiwW9H67GhABlCLtahUhhHhKRfbTg5cG6VgxrFT9bJ3N5n+yEiXn1K6TQf6YGJ82EWj2ex7Q==" saltValue="zxIqj2U3kV5J7kjIBo4UPQ=="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27ED-A442-4E05-B419-7F00B06DB411}">
  <dimension ref="A1:C296"/>
  <sheetViews>
    <sheetView workbookViewId="0"/>
  </sheetViews>
  <sheetFormatPr defaultRowHeight="15"/>
  <cols>
    <col min="1" max="1" width="15.7109375" style="178" bestFit="1" customWidth="1"/>
    <col min="2" max="2" width="55.5703125" style="178" customWidth="1"/>
    <col min="3" max="3" width="23.5703125" style="185" customWidth="1"/>
    <col min="4" max="16384" width="9.140625" style="178"/>
  </cols>
  <sheetData>
    <row r="1" spans="1:3">
      <c r="B1" s="178" t="s">
        <v>371</v>
      </c>
      <c r="C1" s="185">
        <f>SUM(C3:C305)</f>
        <v>2039136397.249999</v>
      </c>
    </row>
    <row r="2" spans="1:3">
      <c r="B2" s="178" t="s">
        <v>515</v>
      </c>
      <c r="C2" s="185">
        <v>2039136397</v>
      </c>
    </row>
    <row r="3" spans="1:3" ht="30">
      <c r="A3" s="202" t="s">
        <v>383</v>
      </c>
      <c r="B3" s="202" t="s">
        <v>384</v>
      </c>
      <c r="C3" s="227" t="s">
        <v>543</v>
      </c>
    </row>
    <row r="4" spans="1:3">
      <c r="A4" s="203" t="s">
        <v>428</v>
      </c>
      <c r="B4" s="204" t="s">
        <v>427</v>
      </c>
      <c r="C4" s="228">
        <v>0</v>
      </c>
    </row>
    <row r="5" spans="1:3">
      <c r="A5" s="178">
        <v>10200</v>
      </c>
      <c r="B5" s="178" t="s">
        <v>0</v>
      </c>
      <c r="C5" s="78">
        <v>2400676.15</v>
      </c>
    </row>
    <row r="6" spans="1:3">
      <c r="A6" s="178">
        <v>10400</v>
      </c>
      <c r="B6" s="178" t="s">
        <v>1</v>
      </c>
      <c r="C6" s="78">
        <v>6595075.7700000005</v>
      </c>
    </row>
    <row r="7" spans="1:3">
      <c r="A7" s="178">
        <v>10500</v>
      </c>
      <c r="B7" s="178" t="s">
        <v>2</v>
      </c>
      <c r="C7" s="78">
        <v>1473670.8800000001</v>
      </c>
    </row>
    <row r="8" spans="1:3">
      <c r="A8" s="178">
        <v>10700</v>
      </c>
      <c r="B8" s="178" t="s">
        <v>385</v>
      </c>
      <c r="C8" s="78">
        <v>10755429.789999999</v>
      </c>
    </row>
    <row r="9" spans="1:3">
      <c r="A9" s="178">
        <v>10800</v>
      </c>
      <c r="B9" s="178" t="s">
        <v>4</v>
      </c>
      <c r="C9" s="78">
        <v>44848096.219999999</v>
      </c>
    </row>
    <row r="10" spans="1:3">
      <c r="A10" s="178">
        <v>10850</v>
      </c>
      <c r="B10" s="178" t="s">
        <v>5</v>
      </c>
      <c r="C10" s="78">
        <v>496730.5</v>
      </c>
    </row>
    <row r="11" spans="1:3">
      <c r="A11" s="178">
        <v>10900</v>
      </c>
      <c r="B11" s="178" t="s">
        <v>6</v>
      </c>
      <c r="C11" s="78">
        <v>4024750.64</v>
      </c>
    </row>
    <row r="12" spans="1:3">
      <c r="A12" s="178">
        <v>10910</v>
      </c>
      <c r="B12" s="178" t="s">
        <v>7</v>
      </c>
      <c r="C12" s="78">
        <v>743855.01000000013</v>
      </c>
    </row>
    <row r="13" spans="1:3">
      <c r="A13" s="178">
        <v>10930</v>
      </c>
      <c r="B13" s="178" t="s">
        <v>8</v>
      </c>
      <c r="C13" s="78">
        <v>13057037.370000001</v>
      </c>
    </row>
    <row r="14" spans="1:3">
      <c r="A14" s="178">
        <v>10940</v>
      </c>
      <c r="B14" s="178" t="s">
        <v>9</v>
      </c>
      <c r="C14" s="78">
        <v>1672070.3299999996</v>
      </c>
    </row>
    <row r="15" spans="1:3">
      <c r="A15" s="178">
        <v>10950</v>
      </c>
      <c r="B15" s="178" t="s">
        <v>10</v>
      </c>
      <c r="C15" s="78">
        <v>1452277.5</v>
      </c>
    </row>
    <row r="16" spans="1:3">
      <c r="A16" s="178">
        <v>11050</v>
      </c>
      <c r="B16" s="178" t="s">
        <v>431</v>
      </c>
      <c r="C16" s="78">
        <v>587472.16</v>
      </c>
    </row>
    <row r="17" spans="1:3">
      <c r="A17" s="178">
        <v>11300</v>
      </c>
      <c r="B17" s="178" t="s">
        <v>432</v>
      </c>
      <c r="C17" s="78">
        <v>11467199.870000001</v>
      </c>
    </row>
    <row r="18" spans="1:3">
      <c r="A18" s="178">
        <v>11310</v>
      </c>
      <c r="B18" s="178" t="s">
        <v>12</v>
      </c>
      <c r="C18" s="78">
        <v>1288395.8899999999</v>
      </c>
    </row>
    <row r="19" spans="1:3">
      <c r="A19" s="178">
        <v>11600</v>
      </c>
      <c r="B19" s="178" t="s">
        <v>13</v>
      </c>
      <c r="C19" s="78">
        <v>4632673.4800000004</v>
      </c>
    </row>
    <row r="20" spans="1:3">
      <c r="A20" s="178">
        <v>11900</v>
      </c>
      <c r="B20" s="178" t="s">
        <v>14</v>
      </c>
      <c r="C20" s="78">
        <v>637948.9800000001</v>
      </c>
    </row>
    <row r="21" spans="1:3">
      <c r="A21" s="178">
        <v>12100</v>
      </c>
      <c r="B21" s="178" t="s">
        <v>15</v>
      </c>
      <c r="C21" s="78">
        <v>569666.03</v>
      </c>
    </row>
    <row r="22" spans="1:3">
      <c r="A22" s="178">
        <v>12150</v>
      </c>
      <c r="B22" s="178" t="s">
        <v>16</v>
      </c>
      <c r="C22" s="78">
        <v>67737.12000000001</v>
      </c>
    </row>
    <row r="23" spans="1:3">
      <c r="A23" s="178">
        <v>12160</v>
      </c>
      <c r="B23" s="178" t="s">
        <v>17</v>
      </c>
      <c r="C23" s="78">
        <v>4476787.5399999991</v>
      </c>
    </row>
    <row r="24" spans="1:3">
      <c r="A24" s="178">
        <v>12220</v>
      </c>
      <c r="B24" s="178" t="s">
        <v>434</v>
      </c>
      <c r="C24" s="78">
        <v>112539236.64000002</v>
      </c>
    </row>
    <row r="25" spans="1:3">
      <c r="A25" s="178">
        <v>12510</v>
      </c>
      <c r="B25" s="178" t="s">
        <v>19</v>
      </c>
      <c r="C25" s="78">
        <v>11454174.449999999</v>
      </c>
    </row>
    <row r="26" spans="1:3">
      <c r="A26" s="178">
        <v>12600</v>
      </c>
      <c r="B26" s="178" t="s">
        <v>20</v>
      </c>
      <c r="C26" s="78">
        <v>4839716.2399999993</v>
      </c>
    </row>
    <row r="27" spans="1:3">
      <c r="A27" s="178">
        <v>12700</v>
      </c>
      <c r="B27" s="178" t="s">
        <v>21</v>
      </c>
      <c r="C27" s="78">
        <v>2704974.6900000004</v>
      </c>
    </row>
    <row r="28" spans="1:3">
      <c r="A28" s="178">
        <v>13500</v>
      </c>
      <c r="B28" s="178" t="s">
        <v>22</v>
      </c>
      <c r="C28" s="78">
        <v>9954108.2899999991</v>
      </c>
    </row>
    <row r="29" spans="1:3">
      <c r="A29" s="178">
        <v>13700</v>
      </c>
      <c r="B29" s="178" t="s">
        <v>23</v>
      </c>
      <c r="C29" s="78">
        <v>1240354.1000000001</v>
      </c>
    </row>
    <row r="30" spans="1:3">
      <c r="A30" s="178">
        <v>14200</v>
      </c>
      <c r="B30" s="178" t="s">
        <v>553</v>
      </c>
      <c r="C30" s="78">
        <v>0</v>
      </c>
    </row>
    <row r="31" spans="1:3">
      <c r="A31" s="178">
        <v>14300</v>
      </c>
      <c r="B31" s="178" t="s">
        <v>24</v>
      </c>
      <c r="C31" s="78">
        <v>3612167.6500000004</v>
      </c>
    </row>
    <row r="32" spans="1:3">
      <c r="A32" s="178">
        <v>14300.2</v>
      </c>
      <c r="B32" s="178" t="s">
        <v>364</v>
      </c>
      <c r="C32" s="78">
        <v>0</v>
      </c>
    </row>
    <row r="33" spans="1:3">
      <c r="A33" s="178">
        <v>18400</v>
      </c>
      <c r="B33" s="178" t="s">
        <v>386</v>
      </c>
      <c r="C33" s="78">
        <v>12197486.109999999</v>
      </c>
    </row>
    <row r="34" spans="1:3">
      <c r="A34" s="178">
        <v>18600</v>
      </c>
      <c r="B34" s="178" t="s">
        <v>26</v>
      </c>
      <c r="C34" s="78">
        <v>34492.379999999997</v>
      </c>
    </row>
    <row r="35" spans="1:3">
      <c r="A35" s="178">
        <v>18640</v>
      </c>
      <c r="B35" s="178" t="s">
        <v>27</v>
      </c>
      <c r="C35" s="78">
        <v>4200.46</v>
      </c>
    </row>
    <row r="36" spans="1:3">
      <c r="A36" s="178">
        <v>18670</v>
      </c>
      <c r="B36" s="178" t="s">
        <v>552</v>
      </c>
      <c r="C36" s="78">
        <v>0</v>
      </c>
    </row>
    <row r="37" spans="1:3">
      <c r="A37" s="178">
        <v>18690</v>
      </c>
      <c r="B37" s="178" t="s">
        <v>554</v>
      </c>
      <c r="C37" s="78">
        <v>0</v>
      </c>
    </row>
    <row r="38" spans="1:3">
      <c r="A38" s="178">
        <v>18740</v>
      </c>
      <c r="B38" s="178" t="s">
        <v>29</v>
      </c>
      <c r="C38" s="78">
        <v>19100.430000000008</v>
      </c>
    </row>
    <row r="39" spans="1:3">
      <c r="A39" s="178">
        <v>18780</v>
      </c>
      <c r="B39" s="178" t="s">
        <v>435</v>
      </c>
      <c r="C39" s="78">
        <v>37929.07</v>
      </c>
    </row>
    <row r="40" spans="1:3">
      <c r="A40" s="178">
        <v>19005</v>
      </c>
      <c r="B40" s="178" t="s">
        <v>31</v>
      </c>
      <c r="C40" s="78">
        <v>1978672.1999999997</v>
      </c>
    </row>
    <row r="41" spans="1:3">
      <c r="A41" s="178">
        <v>19100</v>
      </c>
      <c r="B41" s="178" t="s">
        <v>32</v>
      </c>
      <c r="C41" s="78">
        <v>150204829.73999998</v>
      </c>
    </row>
    <row r="42" spans="1:3">
      <c r="A42" s="178">
        <v>20100</v>
      </c>
      <c r="B42" s="178" t="s">
        <v>33</v>
      </c>
      <c r="C42" s="78">
        <v>13630028.540000003</v>
      </c>
    </row>
    <row r="43" spans="1:3">
      <c r="A43" s="178">
        <v>20200</v>
      </c>
      <c r="B43" s="178" t="s">
        <v>34</v>
      </c>
      <c r="C43" s="78">
        <v>1982907.2800000003</v>
      </c>
    </row>
    <row r="44" spans="1:3">
      <c r="A44" s="178">
        <v>20300</v>
      </c>
      <c r="B44" s="178" t="s">
        <v>35</v>
      </c>
      <c r="C44" s="78">
        <v>28556160.090000004</v>
      </c>
    </row>
    <row r="45" spans="1:3">
      <c r="A45" s="178">
        <v>20400</v>
      </c>
      <c r="B45" s="178" t="s">
        <v>36</v>
      </c>
      <c r="C45" s="78">
        <v>2262406.1199999996</v>
      </c>
    </row>
    <row r="46" spans="1:3">
      <c r="A46" s="178">
        <v>20600</v>
      </c>
      <c r="B46" s="178" t="s">
        <v>37</v>
      </c>
      <c r="C46" s="78">
        <v>4302865.37</v>
      </c>
    </row>
    <row r="47" spans="1:3">
      <c r="A47" s="178">
        <v>20700</v>
      </c>
      <c r="B47" s="178" t="s">
        <v>38</v>
      </c>
      <c r="C47" s="78">
        <v>9262451.3200000003</v>
      </c>
    </row>
    <row r="48" spans="1:3">
      <c r="A48" s="178">
        <v>20800</v>
      </c>
      <c r="B48" s="178" t="s">
        <v>39</v>
      </c>
      <c r="C48" s="78">
        <v>7551625.0599999996</v>
      </c>
    </row>
    <row r="49" spans="1:3">
      <c r="A49" s="178">
        <v>20900</v>
      </c>
      <c r="B49" s="178" t="s">
        <v>40</v>
      </c>
      <c r="C49" s="78">
        <v>11661498.75</v>
      </c>
    </row>
    <row r="50" spans="1:3">
      <c r="A50" s="178">
        <v>21200</v>
      </c>
      <c r="B50" s="178" t="s">
        <v>41</v>
      </c>
      <c r="C50" s="78">
        <v>4268411.57</v>
      </c>
    </row>
    <row r="51" spans="1:3">
      <c r="A51" s="178">
        <v>21300</v>
      </c>
      <c r="B51" s="178" t="s">
        <v>42</v>
      </c>
      <c r="C51" s="78">
        <v>46261892.830000006</v>
      </c>
    </row>
    <row r="52" spans="1:3">
      <c r="A52" s="178">
        <v>21520</v>
      </c>
      <c r="B52" s="178" t="s">
        <v>387</v>
      </c>
      <c r="C52" s="78">
        <v>65892773.459999993</v>
      </c>
    </row>
    <row r="53" spans="1:3">
      <c r="A53" s="178">
        <v>21525</v>
      </c>
      <c r="B53" s="178" t="s">
        <v>526</v>
      </c>
      <c r="C53" s="78">
        <v>2709212.07</v>
      </c>
    </row>
    <row r="54" spans="1:3">
      <c r="A54" s="178">
        <v>21550</v>
      </c>
      <c r="B54" s="178" t="s">
        <v>45</v>
      </c>
      <c r="C54" s="78">
        <v>76999893.710000008</v>
      </c>
    </row>
    <row r="55" spans="1:3">
      <c r="A55" s="178">
        <v>21570</v>
      </c>
      <c r="B55" s="178" t="s">
        <v>46</v>
      </c>
      <c r="C55" s="78">
        <v>397873.1</v>
      </c>
    </row>
    <row r="56" spans="1:3">
      <c r="A56" s="178">
        <v>21800</v>
      </c>
      <c r="B56" s="178" t="s">
        <v>47</v>
      </c>
      <c r="C56" s="78">
        <v>6989576.7000000002</v>
      </c>
    </row>
    <row r="57" spans="1:3">
      <c r="A57" s="178">
        <v>21900</v>
      </c>
      <c r="B57" s="178" t="s">
        <v>48</v>
      </c>
      <c r="C57" s="78">
        <v>4490206.3499999996</v>
      </c>
    </row>
    <row r="58" spans="1:3">
      <c r="A58" s="178">
        <v>22000</v>
      </c>
      <c r="B58" s="178" t="s">
        <v>49</v>
      </c>
      <c r="C58" s="78">
        <v>7973056.4499999993</v>
      </c>
    </row>
    <row r="59" spans="1:3">
      <c r="A59" s="178">
        <v>23000</v>
      </c>
      <c r="B59" s="178" t="s">
        <v>50</v>
      </c>
      <c r="C59" s="78">
        <v>2411731.77</v>
      </c>
    </row>
    <row r="60" spans="1:3">
      <c r="A60" s="178">
        <v>23100</v>
      </c>
      <c r="B60" s="178" t="s">
        <v>51</v>
      </c>
      <c r="C60" s="78">
        <v>15941302.710000001</v>
      </c>
    </row>
    <row r="61" spans="1:3">
      <c r="A61" s="178">
        <v>23200</v>
      </c>
      <c r="B61" s="178" t="s">
        <v>52</v>
      </c>
      <c r="C61" s="78">
        <v>8933224.9100000001</v>
      </c>
    </row>
    <row r="62" spans="1:3">
      <c r="A62" s="178">
        <v>30000</v>
      </c>
      <c r="B62" s="178" t="s">
        <v>53</v>
      </c>
      <c r="C62" s="78">
        <v>1736267.82</v>
      </c>
    </row>
    <row r="63" spans="1:3">
      <c r="A63" s="178">
        <v>30100</v>
      </c>
      <c r="B63" s="178" t="s">
        <v>54</v>
      </c>
      <c r="C63" s="78">
        <v>16142416.49</v>
      </c>
    </row>
    <row r="64" spans="1:3">
      <c r="A64" s="178">
        <v>30102</v>
      </c>
      <c r="B64" s="178" t="s">
        <v>55</v>
      </c>
      <c r="C64" s="78">
        <v>298385.52</v>
      </c>
    </row>
    <row r="65" spans="1:3">
      <c r="A65" s="178">
        <v>30103</v>
      </c>
      <c r="B65" s="178" t="s">
        <v>56</v>
      </c>
      <c r="C65" s="78">
        <v>430556.30999999994</v>
      </c>
    </row>
    <row r="66" spans="1:3">
      <c r="A66" s="178">
        <v>30104</v>
      </c>
      <c r="B66" s="178" t="s">
        <v>57</v>
      </c>
      <c r="C66" s="78">
        <v>190081.19999999998</v>
      </c>
    </row>
    <row r="67" spans="1:3">
      <c r="A67" s="178">
        <v>30105</v>
      </c>
      <c r="B67" s="178" t="s">
        <v>58</v>
      </c>
      <c r="C67" s="78">
        <v>1833225.35</v>
      </c>
    </row>
    <row r="68" spans="1:3">
      <c r="A68" s="178">
        <v>30200</v>
      </c>
      <c r="B68" s="178" t="s">
        <v>59</v>
      </c>
      <c r="C68" s="78">
        <v>3780553.71</v>
      </c>
    </row>
    <row r="69" spans="1:3">
      <c r="A69" s="178">
        <v>30300</v>
      </c>
      <c r="B69" s="178" t="s">
        <v>60</v>
      </c>
      <c r="C69" s="78">
        <v>1226126.1699999997</v>
      </c>
    </row>
    <row r="70" spans="1:3">
      <c r="A70" s="178">
        <v>30400</v>
      </c>
      <c r="B70" s="178" t="s">
        <v>61</v>
      </c>
      <c r="C70" s="78">
        <v>2421151.0299999998</v>
      </c>
    </row>
    <row r="71" spans="1:3">
      <c r="A71" s="178">
        <v>30405</v>
      </c>
      <c r="B71" s="178" t="s">
        <v>62</v>
      </c>
      <c r="C71" s="78">
        <v>1403879.27</v>
      </c>
    </row>
    <row r="72" spans="1:3">
      <c r="A72" s="178">
        <v>30500</v>
      </c>
      <c r="B72" s="178" t="s">
        <v>63</v>
      </c>
      <c r="C72" s="78">
        <v>2487861.46</v>
      </c>
    </row>
    <row r="73" spans="1:3">
      <c r="A73" s="178">
        <v>30600</v>
      </c>
      <c r="B73" s="178" t="s">
        <v>64</v>
      </c>
      <c r="C73" s="78">
        <v>1793820.3600000003</v>
      </c>
    </row>
    <row r="74" spans="1:3">
      <c r="A74" s="178">
        <v>30601</v>
      </c>
      <c r="B74" s="178" t="s">
        <v>65</v>
      </c>
      <c r="C74" s="78">
        <v>45145.919999999991</v>
      </c>
    </row>
    <row r="75" spans="1:3">
      <c r="A75" s="178">
        <v>30700</v>
      </c>
      <c r="B75" s="178" t="s">
        <v>66</v>
      </c>
      <c r="C75" s="78">
        <v>4865072.9000000004</v>
      </c>
    </row>
    <row r="76" spans="1:3">
      <c r="A76" s="178">
        <v>30705</v>
      </c>
      <c r="B76" s="178" t="s">
        <v>67</v>
      </c>
      <c r="C76" s="78">
        <v>943491.48999999987</v>
      </c>
    </row>
    <row r="77" spans="1:3">
      <c r="A77" s="178">
        <v>30800</v>
      </c>
      <c r="B77" s="178" t="s">
        <v>68</v>
      </c>
      <c r="C77" s="78">
        <v>1701757.92</v>
      </c>
    </row>
    <row r="78" spans="1:3">
      <c r="A78" s="178">
        <v>30900</v>
      </c>
      <c r="B78" s="178" t="s">
        <v>69</v>
      </c>
      <c r="C78" s="78">
        <v>3369158.03</v>
      </c>
    </row>
    <row r="79" spans="1:3">
      <c r="A79" s="178">
        <v>30905</v>
      </c>
      <c r="B79" s="178" t="s">
        <v>70</v>
      </c>
      <c r="C79" s="78">
        <v>796222.08000000007</v>
      </c>
    </row>
    <row r="80" spans="1:3">
      <c r="A80" s="178">
        <v>31000</v>
      </c>
      <c r="B80" s="178" t="s">
        <v>71</v>
      </c>
      <c r="C80" s="78">
        <v>9835743.3900000006</v>
      </c>
    </row>
    <row r="81" spans="1:3">
      <c r="A81" s="178">
        <v>31005</v>
      </c>
      <c r="B81" s="178" t="s">
        <v>72</v>
      </c>
      <c r="C81" s="78">
        <v>968663.63</v>
      </c>
    </row>
    <row r="82" spans="1:3">
      <c r="A82" s="178">
        <v>31100</v>
      </c>
      <c r="B82" s="178" t="s">
        <v>73</v>
      </c>
      <c r="C82" s="78">
        <v>19517686</v>
      </c>
    </row>
    <row r="83" spans="1:3">
      <c r="A83" s="178">
        <v>31101</v>
      </c>
      <c r="B83" s="178" t="s">
        <v>74</v>
      </c>
      <c r="C83" s="78">
        <v>109972.91</v>
      </c>
    </row>
    <row r="84" spans="1:3">
      <c r="A84" s="178">
        <v>31102</v>
      </c>
      <c r="B84" s="178" t="s">
        <v>75</v>
      </c>
      <c r="C84" s="78">
        <v>306189.51</v>
      </c>
    </row>
    <row r="85" spans="1:3">
      <c r="A85" s="178">
        <v>31105</v>
      </c>
      <c r="B85" s="178" t="s">
        <v>76</v>
      </c>
      <c r="C85" s="78">
        <v>3115479.1199999996</v>
      </c>
    </row>
    <row r="86" spans="1:3">
      <c r="A86" s="178">
        <v>31110</v>
      </c>
      <c r="B86" s="178" t="s">
        <v>77</v>
      </c>
      <c r="C86" s="78">
        <v>4610741.87</v>
      </c>
    </row>
    <row r="87" spans="1:3">
      <c r="A87" s="178">
        <v>31200</v>
      </c>
      <c r="B87" s="178" t="s">
        <v>78</v>
      </c>
      <c r="C87" s="78">
        <v>8685258.4699999988</v>
      </c>
    </row>
    <row r="88" spans="1:3">
      <c r="A88" s="178">
        <v>31205</v>
      </c>
      <c r="B88" s="178" t="s">
        <v>79</v>
      </c>
      <c r="C88" s="78">
        <v>1081479.2</v>
      </c>
    </row>
    <row r="89" spans="1:3">
      <c r="A89" s="178">
        <v>31300</v>
      </c>
      <c r="B89" s="178" t="s">
        <v>80</v>
      </c>
      <c r="C89" s="78">
        <v>23380638.469999999</v>
      </c>
    </row>
    <row r="90" spans="1:3">
      <c r="A90" s="178">
        <v>31301</v>
      </c>
      <c r="B90" s="178" t="s">
        <v>81</v>
      </c>
      <c r="C90" s="78">
        <v>471415.83999999997</v>
      </c>
    </row>
    <row r="91" spans="1:3">
      <c r="A91" s="178">
        <v>31320</v>
      </c>
      <c r="B91" s="178" t="s">
        <v>82</v>
      </c>
      <c r="C91" s="78">
        <v>3968444.4699999993</v>
      </c>
    </row>
    <row r="92" spans="1:3">
      <c r="A92" s="178">
        <v>31400</v>
      </c>
      <c r="B92" s="178" t="s">
        <v>83</v>
      </c>
      <c r="C92" s="78">
        <v>8744708.5800000001</v>
      </c>
    </row>
    <row r="93" spans="1:3">
      <c r="A93" s="178">
        <v>31405</v>
      </c>
      <c r="B93" s="178" t="s">
        <v>84</v>
      </c>
      <c r="C93" s="78">
        <v>1948402.35</v>
      </c>
    </row>
    <row r="94" spans="1:3">
      <c r="A94" s="178">
        <v>31500</v>
      </c>
      <c r="B94" s="178" t="s">
        <v>85</v>
      </c>
      <c r="C94" s="78">
        <v>1532401.02</v>
      </c>
    </row>
    <row r="95" spans="1:3">
      <c r="A95" s="178">
        <v>31600</v>
      </c>
      <c r="B95" s="178" t="s">
        <v>86</v>
      </c>
      <c r="C95" s="78">
        <v>6430489.5500000007</v>
      </c>
    </row>
    <row r="96" spans="1:3">
      <c r="A96" s="178">
        <v>31605</v>
      </c>
      <c r="B96" s="178" t="s">
        <v>87</v>
      </c>
      <c r="C96" s="78">
        <v>1119452.1599999999</v>
      </c>
    </row>
    <row r="97" spans="1:3">
      <c r="A97" s="178">
        <v>31700</v>
      </c>
      <c r="B97" s="178" t="s">
        <v>88</v>
      </c>
      <c r="C97" s="78">
        <v>1936155.78</v>
      </c>
    </row>
    <row r="98" spans="1:3">
      <c r="A98" s="178">
        <v>31800</v>
      </c>
      <c r="B98" s="178" t="s">
        <v>89</v>
      </c>
      <c r="C98" s="78">
        <v>11377581.630000003</v>
      </c>
    </row>
    <row r="99" spans="1:3">
      <c r="A99" s="178">
        <v>31805</v>
      </c>
      <c r="B99" s="178" t="s">
        <v>90</v>
      </c>
      <c r="C99" s="78">
        <v>2702616.1799999997</v>
      </c>
    </row>
    <row r="100" spans="1:3">
      <c r="A100" s="178">
        <v>31810</v>
      </c>
      <c r="B100" s="178" t="s">
        <v>91</v>
      </c>
      <c r="C100" s="78">
        <v>2931361.89</v>
      </c>
    </row>
    <row r="101" spans="1:3">
      <c r="A101" s="178">
        <v>31820</v>
      </c>
      <c r="B101" s="178" t="s">
        <v>92</v>
      </c>
      <c r="C101" s="78">
        <v>2292925.0499999998</v>
      </c>
    </row>
    <row r="102" spans="1:3">
      <c r="A102" s="178">
        <v>31900</v>
      </c>
      <c r="B102" s="178" t="s">
        <v>93</v>
      </c>
      <c r="C102" s="78">
        <v>7215792.1100000003</v>
      </c>
    </row>
    <row r="103" spans="1:3">
      <c r="A103" s="178">
        <v>32000</v>
      </c>
      <c r="B103" s="178" t="s">
        <v>94</v>
      </c>
      <c r="C103" s="78">
        <v>2858987.83</v>
      </c>
    </row>
    <row r="104" spans="1:3">
      <c r="A104" s="178">
        <v>32005</v>
      </c>
      <c r="B104" s="178" t="s">
        <v>95</v>
      </c>
      <c r="C104" s="78">
        <v>661013.37</v>
      </c>
    </row>
    <row r="105" spans="1:3">
      <c r="A105" s="178">
        <v>32100</v>
      </c>
      <c r="B105" s="178" t="s">
        <v>96</v>
      </c>
      <c r="C105" s="78">
        <v>1662370.8499999999</v>
      </c>
    </row>
    <row r="106" spans="1:3">
      <c r="A106" s="178">
        <v>32200</v>
      </c>
      <c r="B106" s="178" t="s">
        <v>97</v>
      </c>
      <c r="C106" s="78">
        <v>1110816.2799999998</v>
      </c>
    </row>
    <row r="107" spans="1:3">
      <c r="A107" s="178">
        <v>32300</v>
      </c>
      <c r="B107" s="178" t="s">
        <v>98</v>
      </c>
      <c r="C107" s="78">
        <v>11009860.08</v>
      </c>
    </row>
    <row r="108" spans="1:3">
      <c r="A108" s="178">
        <v>32305</v>
      </c>
      <c r="B108" s="178" t="s">
        <v>388</v>
      </c>
      <c r="C108" s="78">
        <v>1216612.9500000002</v>
      </c>
    </row>
    <row r="109" spans="1:3">
      <c r="A109" s="178">
        <v>32400</v>
      </c>
      <c r="B109" s="178" t="s">
        <v>100</v>
      </c>
      <c r="C109" s="78">
        <v>4134379.9200000004</v>
      </c>
    </row>
    <row r="110" spans="1:3">
      <c r="A110" s="178">
        <v>32405</v>
      </c>
      <c r="B110" s="178" t="s">
        <v>101</v>
      </c>
      <c r="C110" s="78">
        <v>1163719.24</v>
      </c>
    </row>
    <row r="111" spans="1:3">
      <c r="A111" s="178">
        <v>32410</v>
      </c>
      <c r="B111" s="178" t="s">
        <v>102</v>
      </c>
      <c r="C111" s="78">
        <v>1773639.9500000002</v>
      </c>
    </row>
    <row r="112" spans="1:3">
      <c r="A112" s="178">
        <v>32500</v>
      </c>
      <c r="B112" s="178" t="s">
        <v>389</v>
      </c>
      <c r="C112" s="78">
        <v>9412491.1600000001</v>
      </c>
    </row>
    <row r="113" spans="1:3">
      <c r="A113" s="178">
        <v>32505</v>
      </c>
      <c r="B113" s="178" t="s">
        <v>105</v>
      </c>
      <c r="C113" s="78">
        <v>1550896.66</v>
      </c>
    </row>
    <row r="114" spans="1:3">
      <c r="A114" s="178">
        <v>32600</v>
      </c>
      <c r="B114" s="178" t="s">
        <v>106</v>
      </c>
      <c r="C114" s="78">
        <v>34917180.700000003</v>
      </c>
    </row>
    <row r="115" spans="1:3">
      <c r="A115" s="178">
        <v>32605</v>
      </c>
      <c r="B115" s="178" t="s">
        <v>107</v>
      </c>
      <c r="C115" s="78">
        <v>5919846.6899999995</v>
      </c>
    </row>
    <row r="116" spans="1:3">
      <c r="A116" s="178">
        <v>32700</v>
      </c>
      <c r="B116" s="178" t="s">
        <v>108</v>
      </c>
      <c r="C116" s="78">
        <v>3281541.37</v>
      </c>
    </row>
    <row r="117" spans="1:3">
      <c r="A117" s="178">
        <v>32800</v>
      </c>
      <c r="B117" s="178" t="s">
        <v>109</v>
      </c>
      <c r="C117" s="78">
        <v>4613414.2300000004</v>
      </c>
    </row>
    <row r="118" spans="1:3">
      <c r="A118" s="178">
        <v>32900</v>
      </c>
      <c r="B118" s="178" t="s">
        <v>110</v>
      </c>
      <c r="C118" s="78">
        <v>12171683.49</v>
      </c>
    </row>
    <row r="119" spans="1:3">
      <c r="A119" s="178">
        <v>32901</v>
      </c>
      <c r="B119" s="178" t="s">
        <v>390</v>
      </c>
      <c r="C119" s="78">
        <v>238892.58999999997</v>
      </c>
    </row>
    <row r="120" spans="1:3">
      <c r="A120" s="178">
        <v>32904</v>
      </c>
      <c r="B120" s="178" t="s">
        <v>525</v>
      </c>
      <c r="C120" s="78">
        <v>53479.34</v>
      </c>
    </row>
    <row r="121" spans="1:3">
      <c r="A121" s="178">
        <v>32905</v>
      </c>
      <c r="B121" s="178" t="s">
        <v>111</v>
      </c>
      <c r="C121" s="78">
        <v>1839829.5599999998</v>
      </c>
    </row>
    <row r="122" spans="1:3">
      <c r="A122" s="178">
        <v>32910</v>
      </c>
      <c r="B122" s="178" t="s">
        <v>112</v>
      </c>
      <c r="C122" s="78">
        <v>2341915.71</v>
      </c>
    </row>
    <row r="123" spans="1:3">
      <c r="A123" s="178">
        <v>32920</v>
      </c>
      <c r="B123" s="178" t="s">
        <v>113</v>
      </c>
      <c r="C123" s="78">
        <v>1974249.47</v>
      </c>
    </row>
    <row r="124" spans="1:3">
      <c r="A124" s="178">
        <v>33000</v>
      </c>
      <c r="B124" s="178" t="s">
        <v>114</v>
      </c>
      <c r="C124" s="78">
        <v>4541609.4399999995</v>
      </c>
    </row>
    <row r="125" spans="1:3">
      <c r="A125" s="178">
        <v>33001</v>
      </c>
      <c r="B125" s="178" t="s">
        <v>115</v>
      </c>
      <c r="C125" s="78">
        <v>107146.48000000001</v>
      </c>
    </row>
    <row r="126" spans="1:3">
      <c r="A126" s="178">
        <v>33027</v>
      </c>
      <c r="B126" s="178" t="s">
        <v>116</v>
      </c>
      <c r="C126" s="78">
        <v>631379.78</v>
      </c>
    </row>
    <row r="127" spans="1:3">
      <c r="A127" s="178">
        <v>33100</v>
      </c>
      <c r="B127" s="178" t="s">
        <v>117</v>
      </c>
      <c r="C127" s="78">
        <v>6539037.6699999999</v>
      </c>
    </row>
    <row r="128" spans="1:3">
      <c r="A128" s="178">
        <v>33105</v>
      </c>
      <c r="B128" s="178" t="s">
        <v>118</v>
      </c>
      <c r="C128" s="78">
        <v>813071.09</v>
      </c>
    </row>
    <row r="129" spans="1:3">
      <c r="A129" s="178">
        <v>33200</v>
      </c>
      <c r="B129" s="178" t="s">
        <v>119</v>
      </c>
      <c r="C129" s="78">
        <v>30500347.290000003</v>
      </c>
    </row>
    <row r="130" spans="1:3">
      <c r="A130" s="178">
        <v>33202</v>
      </c>
      <c r="B130" s="178" t="s">
        <v>120</v>
      </c>
      <c r="C130" s="78">
        <v>470232.17</v>
      </c>
    </row>
    <row r="131" spans="1:3">
      <c r="A131" s="178">
        <v>33203</v>
      </c>
      <c r="B131" s="178" t="s">
        <v>121</v>
      </c>
      <c r="C131" s="78">
        <v>270789.49000000005</v>
      </c>
    </row>
    <row r="132" spans="1:3">
      <c r="A132" s="178">
        <v>33204</v>
      </c>
      <c r="B132" s="178" t="s">
        <v>122</v>
      </c>
      <c r="C132" s="78">
        <v>795235.47</v>
      </c>
    </row>
    <row r="133" spans="1:3">
      <c r="A133" s="178">
        <v>33205</v>
      </c>
      <c r="B133" s="178" t="s">
        <v>123</v>
      </c>
      <c r="C133" s="78">
        <v>2694325.3</v>
      </c>
    </row>
    <row r="134" spans="1:3">
      <c r="A134" s="178">
        <v>33206</v>
      </c>
      <c r="B134" s="178" t="s">
        <v>124</v>
      </c>
      <c r="C134" s="78">
        <v>247399.82</v>
      </c>
    </row>
    <row r="135" spans="1:3">
      <c r="A135" s="178">
        <v>33207</v>
      </c>
      <c r="B135" s="178" t="s">
        <v>343</v>
      </c>
      <c r="C135" s="78">
        <v>727740.05999999994</v>
      </c>
    </row>
    <row r="136" spans="1:3">
      <c r="A136" s="178">
        <v>33209</v>
      </c>
      <c r="B136" s="178" t="s">
        <v>345</v>
      </c>
      <c r="C136" s="78">
        <v>95522.02</v>
      </c>
    </row>
    <row r="137" spans="1:3">
      <c r="A137" s="178">
        <v>33300</v>
      </c>
      <c r="B137" s="178" t="s">
        <v>125</v>
      </c>
      <c r="C137" s="78">
        <v>4427994.8899999997</v>
      </c>
    </row>
    <row r="138" spans="1:3">
      <c r="A138" s="178">
        <v>33305</v>
      </c>
      <c r="B138" s="178" t="s">
        <v>126</v>
      </c>
      <c r="C138" s="78">
        <v>1137730.77</v>
      </c>
    </row>
    <row r="139" spans="1:3">
      <c r="A139" s="178">
        <v>33400</v>
      </c>
      <c r="B139" s="178" t="s">
        <v>127</v>
      </c>
      <c r="C139" s="78">
        <v>40790202.769999996</v>
      </c>
    </row>
    <row r="140" spans="1:3">
      <c r="A140" s="178">
        <v>33402</v>
      </c>
      <c r="B140" s="178" t="s">
        <v>128</v>
      </c>
      <c r="C140" s="78">
        <v>323729.71999999997</v>
      </c>
    </row>
    <row r="141" spans="1:3">
      <c r="A141" s="178">
        <v>33405</v>
      </c>
      <c r="B141" s="178" t="s">
        <v>129</v>
      </c>
      <c r="C141" s="78">
        <v>3866708.7700000005</v>
      </c>
    </row>
    <row r="142" spans="1:3">
      <c r="A142" s="178">
        <v>33500</v>
      </c>
      <c r="B142" s="178" t="s">
        <v>130</v>
      </c>
      <c r="C142" s="78">
        <v>6064113.9900000002</v>
      </c>
    </row>
    <row r="143" spans="1:3">
      <c r="A143" s="178">
        <v>33501</v>
      </c>
      <c r="B143" s="178" t="s">
        <v>131</v>
      </c>
      <c r="C143" s="78">
        <v>201825.74000000002</v>
      </c>
    </row>
    <row r="144" spans="1:3">
      <c r="A144" s="178">
        <v>33600</v>
      </c>
      <c r="B144" s="178" t="s">
        <v>132</v>
      </c>
      <c r="C144" s="78">
        <v>21023817.870000001</v>
      </c>
    </row>
    <row r="145" spans="1:3">
      <c r="A145" s="178">
        <v>33605</v>
      </c>
      <c r="B145" s="178" t="s">
        <v>133</v>
      </c>
      <c r="C145" s="78">
        <v>2933990.21</v>
      </c>
    </row>
    <row r="146" spans="1:3">
      <c r="A146" s="178">
        <v>33700</v>
      </c>
      <c r="B146" s="178" t="s">
        <v>134</v>
      </c>
      <c r="C146" s="78">
        <v>1508501.5</v>
      </c>
    </row>
    <row r="147" spans="1:3">
      <c r="A147" s="178">
        <v>33800</v>
      </c>
      <c r="B147" s="178" t="s">
        <v>135</v>
      </c>
      <c r="C147" s="78">
        <v>1128608.03</v>
      </c>
    </row>
    <row r="148" spans="1:3">
      <c r="A148" s="178">
        <v>33900</v>
      </c>
      <c r="B148" s="178" t="s">
        <v>436</v>
      </c>
      <c r="C148" s="78">
        <v>5412217.0299999993</v>
      </c>
    </row>
    <row r="149" spans="1:3">
      <c r="A149" s="178">
        <v>34000</v>
      </c>
      <c r="B149" s="178" t="s">
        <v>137</v>
      </c>
      <c r="C149" s="78">
        <v>2404187.4500000002</v>
      </c>
    </row>
    <row r="150" spans="1:3">
      <c r="A150" s="178">
        <v>34100</v>
      </c>
      <c r="B150" s="178" t="s">
        <v>138</v>
      </c>
      <c r="C150" s="78">
        <v>54906404.390000001</v>
      </c>
    </row>
    <row r="151" spans="1:3">
      <c r="A151" s="178">
        <v>34105</v>
      </c>
      <c r="B151" s="178" t="s">
        <v>139</v>
      </c>
      <c r="C151" s="78">
        <v>5009950.3099999996</v>
      </c>
    </row>
    <row r="152" spans="1:3">
      <c r="A152" s="178">
        <v>34200</v>
      </c>
      <c r="B152" s="178" t="s">
        <v>140</v>
      </c>
      <c r="C152" s="78">
        <v>2013428.46</v>
      </c>
    </row>
    <row r="153" spans="1:3">
      <c r="A153" s="178">
        <v>34205</v>
      </c>
      <c r="B153" s="178" t="s">
        <v>141</v>
      </c>
      <c r="C153" s="78">
        <v>866374.69</v>
      </c>
    </row>
    <row r="154" spans="1:3">
      <c r="A154" s="178">
        <v>34220</v>
      </c>
      <c r="B154" s="178" t="s">
        <v>142</v>
      </c>
      <c r="C154" s="78">
        <v>2184557.0699999998</v>
      </c>
    </row>
    <row r="155" spans="1:3">
      <c r="A155" s="178">
        <v>34230</v>
      </c>
      <c r="B155" s="178" t="s">
        <v>143</v>
      </c>
      <c r="C155" s="78">
        <v>772105.83999999985</v>
      </c>
    </row>
    <row r="156" spans="1:3">
      <c r="A156" s="178">
        <v>34300</v>
      </c>
      <c r="B156" s="178" t="s">
        <v>144</v>
      </c>
      <c r="C156" s="78">
        <v>13166420.359999999</v>
      </c>
    </row>
    <row r="157" spans="1:3">
      <c r="A157" s="178">
        <v>34400</v>
      </c>
      <c r="B157" s="178" t="s">
        <v>145</v>
      </c>
      <c r="C157" s="78">
        <v>5599500.7000000002</v>
      </c>
    </row>
    <row r="158" spans="1:3">
      <c r="A158" s="178">
        <v>34405</v>
      </c>
      <c r="B158" s="178" t="s">
        <v>146</v>
      </c>
      <c r="C158" s="78">
        <v>1037617.24</v>
      </c>
    </row>
    <row r="159" spans="1:3">
      <c r="A159" s="178">
        <v>34500</v>
      </c>
      <c r="B159" s="178" t="s">
        <v>147</v>
      </c>
      <c r="C159" s="78">
        <v>9933777.8599999994</v>
      </c>
    </row>
    <row r="160" spans="1:3">
      <c r="A160" s="178">
        <v>34501</v>
      </c>
      <c r="B160" s="178" t="s">
        <v>148</v>
      </c>
      <c r="C160" s="78">
        <v>124406.51000000001</v>
      </c>
    </row>
    <row r="161" spans="1:3">
      <c r="A161" s="178">
        <v>34505</v>
      </c>
      <c r="B161" s="178" t="s">
        <v>149</v>
      </c>
      <c r="C161" s="78">
        <v>1382873.7299999997</v>
      </c>
    </row>
    <row r="162" spans="1:3">
      <c r="A162" s="178">
        <v>34600</v>
      </c>
      <c r="B162" s="178" t="s">
        <v>150</v>
      </c>
      <c r="C162" s="78">
        <v>2310435.0100000002</v>
      </c>
    </row>
    <row r="163" spans="1:3">
      <c r="A163" s="178">
        <v>34605</v>
      </c>
      <c r="B163" s="178" t="s">
        <v>151</v>
      </c>
      <c r="C163" s="78">
        <v>442535.13999999996</v>
      </c>
    </row>
    <row r="164" spans="1:3">
      <c r="A164" s="178">
        <v>34700</v>
      </c>
      <c r="B164" s="178" t="s">
        <v>152</v>
      </c>
      <c r="C164" s="78">
        <v>6175801.8499999996</v>
      </c>
    </row>
    <row r="165" spans="1:3">
      <c r="A165" s="178">
        <v>34800</v>
      </c>
      <c r="B165" s="178" t="s">
        <v>153</v>
      </c>
      <c r="C165" s="78">
        <v>741916.82</v>
      </c>
    </row>
    <row r="166" spans="1:3">
      <c r="A166" s="178">
        <v>34900</v>
      </c>
      <c r="B166" s="178" t="s">
        <v>391</v>
      </c>
      <c r="C166" s="78">
        <v>14175330.639999999</v>
      </c>
    </row>
    <row r="167" spans="1:3">
      <c r="A167" s="178">
        <v>34901</v>
      </c>
      <c r="B167" s="178" t="s">
        <v>392</v>
      </c>
      <c r="C167" s="78">
        <v>362186.58</v>
      </c>
    </row>
    <row r="168" spans="1:3">
      <c r="A168" s="178">
        <v>34903</v>
      </c>
      <c r="B168" s="178" t="s">
        <v>154</v>
      </c>
      <c r="C168" s="78">
        <v>35613.1</v>
      </c>
    </row>
    <row r="169" spans="1:3">
      <c r="A169" s="178">
        <v>34905</v>
      </c>
      <c r="B169" s="178" t="s">
        <v>155</v>
      </c>
      <c r="C169" s="78">
        <v>1440945.37</v>
      </c>
    </row>
    <row r="170" spans="1:3">
      <c r="A170" s="178">
        <v>34910</v>
      </c>
      <c r="B170" s="178" t="s">
        <v>156</v>
      </c>
      <c r="C170" s="78">
        <v>4435268.22</v>
      </c>
    </row>
    <row r="171" spans="1:3">
      <c r="A171" s="178">
        <v>35000</v>
      </c>
      <c r="B171" s="178" t="s">
        <v>157</v>
      </c>
      <c r="C171" s="78">
        <v>2894427.6400000006</v>
      </c>
    </row>
    <row r="172" spans="1:3">
      <c r="A172" s="178">
        <v>35005</v>
      </c>
      <c r="B172" s="178" t="s">
        <v>158</v>
      </c>
      <c r="C172" s="78">
        <v>1332365.4099999999</v>
      </c>
    </row>
    <row r="173" spans="1:3">
      <c r="A173" s="178">
        <v>35100</v>
      </c>
      <c r="B173" s="178" t="s">
        <v>159</v>
      </c>
      <c r="C173" s="78">
        <v>25695924.899999999</v>
      </c>
    </row>
    <row r="174" spans="1:3">
      <c r="A174" s="178">
        <v>35105</v>
      </c>
      <c r="B174" s="178" t="s">
        <v>160</v>
      </c>
      <c r="C174" s="78">
        <v>2316353.67</v>
      </c>
    </row>
    <row r="175" spans="1:3">
      <c r="A175" s="178">
        <v>35106</v>
      </c>
      <c r="B175" s="178" t="s">
        <v>161</v>
      </c>
      <c r="C175" s="78">
        <v>514450.15</v>
      </c>
    </row>
    <row r="176" spans="1:3">
      <c r="A176" s="178">
        <v>35200</v>
      </c>
      <c r="B176" s="178" t="s">
        <v>162</v>
      </c>
      <c r="C176" s="78">
        <v>1099489.27</v>
      </c>
    </row>
    <row r="177" spans="1:3">
      <c r="A177" s="178">
        <v>35300</v>
      </c>
      <c r="B177" s="178" t="s">
        <v>437</v>
      </c>
      <c r="C177" s="78">
        <v>7305540.1900000013</v>
      </c>
    </row>
    <row r="178" spans="1:3">
      <c r="A178" s="178">
        <v>35305</v>
      </c>
      <c r="B178" s="178" t="s">
        <v>164</v>
      </c>
      <c r="C178" s="78">
        <v>2947017.0099999993</v>
      </c>
    </row>
    <row r="179" spans="1:3">
      <c r="A179" s="178">
        <v>35400</v>
      </c>
      <c r="B179" s="178" t="s">
        <v>165</v>
      </c>
      <c r="C179" s="78">
        <v>5912564.8300000001</v>
      </c>
    </row>
    <row r="180" spans="1:3">
      <c r="A180" s="178">
        <v>35401</v>
      </c>
      <c r="B180" s="178" t="s">
        <v>166</v>
      </c>
      <c r="C180" s="78">
        <v>59572.84</v>
      </c>
    </row>
    <row r="181" spans="1:3">
      <c r="A181" s="178">
        <v>35405</v>
      </c>
      <c r="B181" s="178" t="s">
        <v>168</v>
      </c>
      <c r="C181" s="78">
        <v>1885512.3000000003</v>
      </c>
    </row>
    <row r="182" spans="1:3">
      <c r="A182" s="178">
        <v>35500</v>
      </c>
      <c r="B182" s="178" t="s">
        <v>169</v>
      </c>
      <c r="C182" s="78">
        <v>7723523.8399999999</v>
      </c>
    </row>
    <row r="183" spans="1:3">
      <c r="A183" s="178">
        <v>35600</v>
      </c>
      <c r="B183" s="178" t="s">
        <v>170</v>
      </c>
      <c r="C183" s="78">
        <v>3444815.8799999994</v>
      </c>
    </row>
    <row r="184" spans="1:3">
      <c r="A184" s="178">
        <v>35700</v>
      </c>
      <c r="B184" s="178" t="s">
        <v>171</v>
      </c>
      <c r="C184" s="78">
        <v>1908776.0700000003</v>
      </c>
    </row>
    <row r="185" spans="1:3">
      <c r="A185" s="178">
        <v>35800</v>
      </c>
      <c r="B185" s="178" t="s">
        <v>172</v>
      </c>
      <c r="C185" s="78">
        <v>2665374.58</v>
      </c>
    </row>
    <row r="186" spans="1:3">
      <c r="A186" s="178">
        <v>35805</v>
      </c>
      <c r="B186" s="178" t="s">
        <v>173</v>
      </c>
      <c r="C186" s="78">
        <v>549483.30000000005</v>
      </c>
    </row>
    <row r="187" spans="1:3">
      <c r="A187" s="178">
        <v>35900</v>
      </c>
      <c r="B187" s="178" t="s">
        <v>174</v>
      </c>
      <c r="C187" s="78">
        <v>4728217.33</v>
      </c>
    </row>
    <row r="188" spans="1:3">
      <c r="A188" s="178">
        <v>35905</v>
      </c>
      <c r="B188" s="178" t="s">
        <v>175</v>
      </c>
      <c r="C188" s="78">
        <v>675069.0199999999</v>
      </c>
    </row>
    <row r="189" spans="1:3">
      <c r="A189" s="178">
        <v>36000</v>
      </c>
      <c r="B189" s="178" t="s">
        <v>176</v>
      </c>
      <c r="C189" s="78">
        <v>114211315.66</v>
      </c>
    </row>
    <row r="190" spans="1:3">
      <c r="A190" s="178">
        <v>36003</v>
      </c>
      <c r="B190" s="178" t="s">
        <v>179</v>
      </c>
      <c r="C190" s="78">
        <v>737464.97</v>
      </c>
    </row>
    <row r="191" spans="1:3">
      <c r="A191" s="178">
        <v>36004</v>
      </c>
      <c r="B191" s="178" t="s">
        <v>393</v>
      </c>
      <c r="C191" s="78">
        <v>550487.49</v>
      </c>
    </row>
    <row r="192" spans="1:3">
      <c r="A192" s="178">
        <v>36005</v>
      </c>
      <c r="B192" s="178" t="s">
        <v>180</v>
      </c>
      <c r="C192" s="78">
        <v>9506059.8699999992</v>
      </c>
    </row>
    <row r="193" spans="1:3">
      <c r="A193" s="178">
        <v>36006</v>
      </c>
      <c r="B193" s="178" t="s">
        <v>181</v>
      </c>
      <c r="C193" s="78">
        <v>1216179.6099999999</v>
      </c>
    </row>
    <row r="194" spans="1:3">
      <c r="A194" s="178">
        <v>36007</v>
      </c>
      <c r="B194" s="178" t="s">
        <v>182</v>
      </c>
      <c r="C194" s="78">
        <v>415095.23000000004</v>
      </c>
    </row>
    <row r="195" spans="1:3">
      <c r="A195" s="178">
        <v>36008</v>
      </c>
      <c r="B195" s="178" t="s">
        <v>183</v>
      </c>
      <c r="C195" s="78">
        <v>1013362.68</v>
      </c>
    </row>
    <row r="196" spans="1:3">
      <c r="A196" s="178">
        <v>36009</v>
      </c>
      <c r="B196" s="178" t="s">
        <v>184</v>
      </c>
      <c r="C196" s="78">
        <v>180184.49</v>
      </c>
    </row>
    <row r="197" spans="1:3">
      <c r="A197" s="178">
        <v>36100</v>
      </c>
      <c r="B197" s="178" t="s">
        <v>185</v>
      </c>
      <c r="C197" s="78">
        <v>1512797.36</v>
      </c>
    </row>
    <row r="198" spans="1:3">
      <c r="A198" s="178">
        <v>36102</v>
      </c>
      <c r="B198" s="178" t="s">
        <v>186</v>
      </c>
      <c r="C198" s="78">
        <v>476532.39</v>
      </c>
    </row>
    <row r="199" spans="1:3">
      <c r="A199" s="178">
        <v>36105</v>
      </c>
      <c r="B199" s="178" t="s">
        <v>187</v>
      </c>
      <c r="C199" s="78">
        <v>807081.69</v>
      </c>
    </row>
    <row r="200" spans="1:3">
      <c r="A200" s="178">
        <v>36200</v>
      </c>
      <c r="B200" s="178" t="s">
        <v>188</v>
      </c>
      <c r="C200" s="78">
        <v>3001763.45</v>
      </c>
    </row>
    <row r="201" spans="1:3">
      <c r="A201" s="178">
        <v>36205</v>
      </c>
      <c r="B201" s="178" t="s">
        <v>189</v>
      </c>
      <c r="C201" s="78">
        <v>589718.04999999993</v>
      </c>
    </row>
    <row r="202" spans="1:3">
      <c r="A202" s="178">
        <v>36300</v>
      </c>
      <c r="B202" s="178" t="s">
        <v>190</v>
      </c>
      <c r="C202" s="78">
        <v>9674350.2800000012</v>
      </c>
    </row>
    <row r="203" spans="1:3">
      <c r="A203" s="178">
        <v>36301</v>
      </c>
      <c r="B203" s="178" t="s">
        <v>191</v>
      </c>
      <c r="C203" s="78">
        <v>214899.22</v>
      </c>
    </row>
    <row r="204" spans="1:3">
      <c r="A204" s="178">
        <v>36302</v>
      </c>
      <c r="B204" s="178" t="s">
        <v>192</v>
      </c>
      <c r="C204" s="78">
        <v>268164.51999999996</v>
      </c>
    </row>
    <row r="205" spans="1:3">
      <c r="A205" s="178">
        <v>36303</v>
      </c>
      <c r="B205" s="178" t="s">
        <v>394</v>
      </c>
      <c r="C205" s="78">
        <v>358422.81</v>
      </c>
    </row>
    <row r="206" spans="1:3">
      <c r="A206" s="178">
        <v>36305</v>
      </c>
      <c r="B206" s="178" t="s">
        <v>193</v>
      </c>
      <c r="C206" s="78">
        <v>2124630.59</v>
      </c>
    </row>
    <row r="207" spans="1:3">
      <c r="A207" s="178">
        <v>36310</v>
      </c>
      <c r="B207" s="178" t="s">
        <v>379</v>
      </c>
      <c r="C207" s="78">
        <v>0</v>
      </c>
    </row>
    <row r="208" spans="1:3">
      <c r="A208" s="178">
        <v>36400</v>
      </c>
      <c r="B208" s="178" t="s">
        <v>527</v>
      </c>
      <c r="C208" s="78">
        <v>10478686.510000002</v>
      </c>
    </row>
    <row r="209" spans="1:3">
      <c r="A209" s="178">
        <v>36405</v>
      </c>
      <c r="B209" s="178" t="s">
        <v>395</v>
      </c>
      <c r="C209" s="78">
        <v>1675357.1000000003</v>
      </c>
    </row>
    <row r="210" spans="1:3">
      <c r="A210" s="178">
        <v>36500</v>
      </c>
      <c r="B210" s="178" t="s">
        <v>196</v>
      </c>
      <c r="C210" s="78">
        <v>20944481.689999998</v>
      </c>
    </row>
    <row r="211" spans="1:3">
      <c r="A211" s="178">
        <v>36501</v>
      </c>
      <c r="B211" s="178" t="s">
        <v>197</v>
      </c>
      <c r="C211" s="78">
        <v>245831.04000000001</v>
      </c>
    </row>
    <row r="212" spans="1:3">
      <c r="A212" s="178">
        <v>36502</v>
      </c>
      <c r="B212" s="178" t="s">
        <v>198</v>
      </c>
      <c r="C212" s="78">
        <v>73895.200000000012</v>
      </c>
    </row>
    <row r="213" spans="1:3">
      <c r="A213" s="178">
        <v>36505</v>
      </c>
      <c r="B213" s="178" t="s">
        <v>199</v>
      </c>
      <c r="C213" s="78">
        <v>4142134.5599999996</v>
      </c>
    </row>
    <row r="214" spans="1:3">
      <c r="A214" s="178">
        <v>36600</v>
      </c>
      <c r="B214" s="178" t="s">
        <v>200</v>
      </c>
      <c r="C214" s="78">
        <v>1517270.4400000002</v>
      </c>
    </row>
    <row r="215" spans="1:3">
      <c r="A215" s="178">
        <v>36601</v>
      </c>
      <c r="B215" s="178" t="s">
        <v>201</v>
      </c>
      <c r="C215" s="78">
        <v>615025.17000000004</v>
      </c>
    </row>
    <row r="216" spans="1:3">
      <c r="A216" s="178">
        <v>36700</v>
      </c>
      <c r="B216" s="178" t="s">
        <v>202</v>
      </c>
      <c r="C216" s="78">
        <v>18149536.530000001</v>
      </c>
    </row>
    <row r="217" spans="1:3">
      <c r="A217" s="178">
        <v>36701</v>
      </c>
      <c r="B217" s="178" t="s">
        <v>203</v>
      </c>
      <c r="C217" s="78">
        <v>75274.86</v>
      </c>
    </row>
    <row r="218" spans="1:3">
      <c r="A218" s="178">
        <v>36705</v>
      </c>
      <c r="B218" s="178" t="s">
        <v>204</v>
      </c>
      <c r="C218" s="78">
        <v>2035248.67</v>
      </c>
    </row>
    <row r="219" spans="1:3">
      <c r="A219" s="178">
        <v>36800</v>
      </c>
      <c r="B219" s="178" t="s">
        <v>205</v>
      </c>
      <c r="C219" s="78">
        <v>6619044.330000001</v>
      </c>
    </row>
    <row r="220" spans="1:3">
      <c r="A220" s="178">
        <v>36802</v>
      </c>
      <c r="B220" s="178" t="s">
        <v>207</v>
      </c>
      <c r="C220" s="78">
        <v>449173.51000000007</v>
      </c>
    </row>
    <row r="221" spans="1:3">
      <c r="A221" s="178">
        <v>36810</v>
      </c>
      <c r="B221" s="178" t="s">
        <v>396</v>
      </c>
      <c r="C221" s="78">
        <v>12818303.500000002</v>
      </c>
    </row>
    <row r="222" spans="1:3">
      <c r="A222" s="178">
        <v>36900</v>
      </c>
      <c r="B222" s="178" t="s">
        <v>209</v>
      </c>
      <c r="C222" s="78">
        <v>1288766.6199999999</v>
      </c>
    </row>
    <row r="223" spans="1:3">
      <c r="A223" s="178">
        <v>36901</v>
      </c>
      <c r="B223" s="178" t="s">
        <v>210</v>
      </c>
      <c r="C223" s="78">
        <v>494720.22</v>
      </c>
    </row>
    <row r="224" spans="1:3">
      <c r="A224" s="178">
        <v>36905</v>
      </c>
      <c r="B224" s="178" t="s">
        <v>211</v>
      </c>
      <c r="C224" s="78">
        <v>485208.85</v>
      </c>
    </row>
    <row r="225" spans="1:3">
      <c r="A225" s="178">
        <v>37000</v>
      </c>
      <c r="B225" s="178" t="s">
        <v>212</v>
      </c>
      <c r="C225" s="78">
        <v>4033413.7</v>
      </c>
    </row>
    <row r="226" spans="1:3">
      <c r="A226" s="178">
        <v>37001</v>
      </c>
      <c r="B226" s="178" t="s">
        <v>367</v>
      </c>
      <c r="C226" s="78">
        <v>311176.09999999998</v>
      </c>
    </row>
    <row r="227" spans="1:3">
      <c r="A227" s="178">
        <v>37005</v>
      </c>
      <c r="B227" s="178" t="s">
        <v>213</v>
      </c>
      <c r="C227" s="78">
        <v>1187251.4200000002</v>
      </c>
    </row>
    <row r="228" spans="1:3">
      <c r="A228" s="178">
        <v>37100</v>
      </c>
      <c r="B228" s="178" t="s">
        <v>214</v>
      </c>
      <c r="C228" s="78">
        <v>6543865.3400000008</v>
      </c>
    </row>
    <row r="229" spans="1:3">
      <c r="A229" s="178">
        <v>37200</v>
      </c>
      <c r="B229" s="178" t="s">
        <v>215</v>
      </c>
      <c r="C229" s="78">
        <v>1405953.9000000001</v>
      </c>
    </row>
    <row r="230" spans="1:3">
      <c r="A230" s="178">
        <v>37300</v>
      </c>
      <c r="B230" s="178" t="s">
        <v>216</v>
      </c>
      <c r="C230" s="78">
        <v>3431264.37</v>
      </c>
    </row>
    <row r="231" spans="1:3">
      <c r="A231" s="178">
        <v>37301</v>
      </c>
      <c r="B231" s="178" t="s">
        <v>217</v>
      </c>
      <c r="C231" s="78">
        <v>417670.14</v>
      </c>
    </row>
    <row r="232" spans="1:3">
      <c r="A232" s="178">
        <v>37305</v>
      </c>
      <c r="B232" s="178" t="s">
        <v>218</v>
      </c>
      <c r="C232" s="78">
        <v>1094720.94</v>
      </c>
    </row>
    <row r="233" spans="1:3">
      <c r="A233" s="178">
        <v>37400</v>
      </c>
      <c r="B233" s="178" t="s">
        <v>219</v>
      </c>
      <c r="C233" s="78">
        <v>17099175.739999998</v>
      </c>
    </row>
    <row r="234" spans="1:3">
      <c r="A234" s="178">
        <v>37405</v>
      </c>
      <c r="B234" s="178" t="s">
        <v>220</v>
      </c>
      <c r="C234" s="78">
        <v>3806941.3000000003</v>
      </c>
    </row>
    <row r="235" spans="1:3">
      <c r="A235" s="178">
        <v>37500</v>
      </c>
      <c r="B235" s="178" t="s">
        <v>221</v>
      </c>
      <c r="C235" s="78">
        <v>1993787.0899999999</v>
      </c>
    </row>
    <row r="236" spans="1:3">
      <c r="A236" s="178">
        <v>37600</v>
      </c>
      <c r="B236" s="178" t="s">
        <v>222</v>
      </c>
      <c r="C236" s="78">
        <v>11084996.119999999</v>
      </c>
    </row>
    <row r="237" spans="1:3">
      <c r="A237" s="178">
        <v>37601</v>
      </c>
      <c r="B237" s="178" t="s">
        <v>223</v>
      </c>
      <c r="C237" s="78">
        <v>880753.07000000007</v>
      </c>
    </row>
    <row r="238" spans="1:3">
      <c r="A238" s="178">
        <v>37605</v>
      </c>
      <c r="B238" s="178" t="s">
        <v>224</v>
      </c>
      <c r="C238" s="78">
        <v>1476314.8800000001</v>
      </c>
    </row>
    <row r="239" spans="1:3">
      <c r="A239" s="178">
        <v>37610</v>
      </c>
      <c r="B239" s="178" t="s">
        <v>225</v>
      </c>
      <c r="C239" s="78">
        <v>3503984.27</v>
      </c>
    </row>
    <row r="240" spans="1:3">
      <c r="A240" s="178">
        <v>37700</v>
      </c>
      <c r="B240" s="178" t="s">
        <v>226</v>
      </c>
      <c r="C240" s="78">
        <v>5060167.7299999995</v>
      </c>
    </row>
    <row r="241" spans="1:3">
      <c r="A241" s="178">
        <v>37705</v>
      </c>
      <c r="B241" s="178" t="s">
        <v>227</v>
      </c>
      <c r="C241" s="78">
        <v>1606183.5399999998</v>
      </c>
    </row>
    <row r="242" spans="1:3">
      <c r="A242" s="178">
        <v>37800</v>
      </c>
      <c r="B242" s="178" t="s">
        <v>228</v>
      </c>
      <c r="C242" s="78">
        <v>15432097.34</v>
      </c>
    </row>
    <row r="243" spans="1:3">
      <c r="A243" s="178">
        <v>37801</v>
      </c>
      <c r="B243" s="178" t="s">
        <v>229</v>
      </c>
      <c r="C243" s="78">
        <v>113434.56999999998</v>
      </c>
    </row>
    <row r="244" spans="1:3">
      <c r="A244" s="178">
        <v>37805</v>
      </c>
      <c r="B244" s="178" t="s">
        <v>230</v>
      </c>
      <c r="C244" s="78">
        <v>1260625.0799999998</v>
      </c>
    </row>
    <row r="245" spans="1:3">
      <c r="A245" s="178">
        <v>37900</v>
      </c>
      <c r="B245" s="178" t="s">
        <v>231</v>
      </c>
      <c r="C245" s="78">
        <v>8460359.540000001</v>
      </c>
    </row>
    <row r="246" spans="1:3">
      <c r="A246" s="178">
        <v>37901</v>
      </c>
      <c r="B246" s="178" t="s">
        <v>232</v>
      </c>
      <c r="C246" s="78">
        <v>215519.96000000002</v>
      </c>
    </row>
    <row r="247" spans="1:3">
      <c r="A247" s="178">
        <v>37905</v>
      </c>
      <c r="B247" s="178" t="s">
        <v>233</v>
      </c>
      <c r="C247" s="78">
        <v>1048101.19</v>
      </c>
    </row>
    <row r="248" spans="1:3">
      <c r="A248" s="178">
        <v>38000</v>
      </c>
      <c r="B248" s="178" t="s">
        <v>234</v>
      </c>
      <c r="C248" s="78">
        <v>13729212.199999999</v>
      </c>
    </row>
    <row r="249" spans="1:3">
      <c r="A249" s="178">
        <v>38005</v>
      </c>
      <c r="B249" s="178" t="s">
        <v>235</v>
      </c>
      <c r="C249" s="78">
        <v>2887077.7199999997</v>
      </c>
    </row>
    <row r="250" spans="1:3">
      <c r="A250" s="178">
        <v>38100</v>
      </c>
      <c r="B250" s="178" t="s">
        <v>236</v>
      </c>
      <c r="C250" s="78">
        <v>6274598.6699999999</v>
      </c>
    </row>
    <row r="251" spans="1:3">
      <c r="A251" s="178">
        <v>38105</v>
      </c>
      <c r="B251" s="178" t="s">
        <v>237</v>
      </c>
      <c r="C251" s="78">
        <v>1268493.76</v>
      </c>
    </row>
    <row r="252" spans="1:3">
      <c r="A252" s="178">
        <v>38200</v>
      </c>
      <c r="B252" s="178" t="s">
        <v>238</v>
      </c>
      <c r="C252" s="78">
        <v>5823914.0599999987</v>
      </c>
    </row>
    <row r="253" spans="1:3">
      <c r="A253" s="178">
        <v>38205</v>
      </c>
      <c r="B253" s="178" t="s">
        <v>239</v>
      </c>
      <c r="C253" s="78">
        <v>937143.52</v>
      </c>
    </row>
    <row r="254" spans="1:3">
      <c r="A254" s="178">
        <v>38210</v>
      </c>
      <c r="B254" s="178" t="s">
        <v>240</v>
      </c>
      <c r="C254" s="78">
        <v>2218127.85</v>
      </c>
    </row>
    <row r="255" spans="1:3">
      <c r="A255" s="178">
        <v>38300</v>
      </c>
      <c r="B255" s="178" t="s">
        <v>241</v>
      </c>
      <c r="C255" s="78">
        <v>4563497.42</v>
      </c>
    </row>
    <row r="256" spans="1:3">
      <c r="A256" s="178">
        <v>38400</v>
      </c>
      <c r="B256" s="178" t="s">
        <v>242</v>
      </c>
      <c r="C256" s="78">
        <v>6010165.1400000006</v>
      </c>
    </row>
    <row r="257" spans="1:3">
      <c r="A257" s="178">
        <v>38402</v>
      </c>
      <c r="B257" s="178" t="s">
        <v>243</v>
      </c>
      <c r="C257" s="78">
        <v>403141.30000000005</v>
      </c>
    </row>
    <row r="258" spans="1:3">
      <c r="A258" s="178">
        <v>38405</v>
      </c>
      <c r="B258" s="178" t="s">
        <v>244</v>
      </c>
      <c r="C258" s="78">
        <v>1416154</v>
      </c>
    </row>
    <row r="259" spans="1:3">
      <c r="A259" s="178">
        <v>38500</v>
      </c>
      <c r="B259" s="178" t="s">
        <v>245</v>
      </c>
      <c r="C259" s="78">
        <v>4508986.9799999995</v>
      </c>
    </row>
    <row r="260" spans="1:3">
      <c r="A260" s="178">
        <v>38600</v>
      </c>
      <c r="B260" s="178" t="s">
        <v>246</v>
      </c>
      <c r="C260" s="78">
        <v>5723898.6500000004</v>
      </c>
    </row>
    <row r="261" spans="1:3">
      <c r="A261" s="178">
        <v>38601</v>
      </c>
      <c r="B261" s="178" t="s">
        <v>247</v>
      </c>
      <c r="C261" s="78">
        <v>69122.48</v>
      </c>
    </row>
    <row r="262" spans="1:3">
      <c r="A262" s="178">
        <v>38602</v>
      </c>
      <c r="B262" s="178" t="s">
        <v>248</v>
      </c>
      <c r="C262" s="78">
        <v>474214.4599999999</v>
      </c>
    </row>
    <row r="263" spans="1:3">
      <c r="A263" s="178">
        <v>38605</v>
      </c>
      <c r="B263" s="178" t="s">
        <v>249</v>
      </c>
      <c r="C263" s="78">
        <v>1502734.57</v>
      </c>
    </row>
    <row r="264" spans="1:3">
      <c r="A264" s="178">
        <v>38610</v>
      </c>
      <c r="B264" s="178" t="s">
        <v>250</v>
      </c>
      <c r="C264" s="78">
        <v>1294574.2799999998</v>
      </c>
    </row>
    <row r="265" spans="1:3">
      <c r="A265" s="178">
        <v>38620</v>
      </c>
      <c r="B265" s="178" t="s">
        <v>251</v>
      </c>
      <c r="C265" s="78">
        <v>969242.35</v>
      </c>
    </row>
    <row r="266" spans="1:3">
      <c r="A266" s="178">
        <v>38700</v>
      </c>
      <c r="B266" s="178" t="s">
        <v>252</v>
      </c>
      <c r="C266" s="78">
        <v>1658094.32</v>
      </c>
    </row>
    <row r="267" spans="1:3">
      <c r="A267" s="178">
        <v>38701</v>
      </c>
      <c r="B267" s="178" t="s">
        <v>253</v>
      </c>
      <c r="C267" s="78">
        <v>118083.83000000002</v>
      </c>
    </row>
    <row r="268" spans="1:3">
      <c r="A268" s="178">
        <v>38800</v>
      </c>
      <c r="B268" s="178" t="s">
        <v>254</v>
      </c>
      <c r="C268" s="78">
        <v>2998464.12</v>
      </c>
    </row>
    <row r="269" spans="1:3">
      <c r="A269" s="178">
        <v>38801</v>
      </c>
      <c r="B269" s="178" t="s">
        <v>255</v>
      </c>
      <c r="C269" s="78">
        <v>244917.02</v>
      </c>
    </row>
    <row r="270" spans="1:3">
      <c r="A270" s="178">
        <v>38900</v>
      </c>
      <c r="B270" s="178" t="s">
        <v>256</v>
      </c>
      <c r="C270" s="78">
        <v>684518.15</v>
      </c>
    </row>
    <row r="271" spans="1:3">
      <c r="A271" s="178">
        <v>39000</v>
      </c>
      <c r="B271" s="178" t="s">
        <v>257</v>
      </c>
      <c r="C271" s="78">
        <v>29806591.839999996</v>
      </c>
    </row>
    <row r="272" spans="1:3">
      <c r="A272" s="178">
        <v>39100</v>
      </c>
      <c r="B272" s="178" t="s">
        <v>258</v>
      </c>
      <c r="C272" s="78">
        <v>4079970.74</v>
      </c>
    </row>
    <row r="273" spans="1:3">
      <c r="A273" s="178">
        <v>39101</v>
      </c>
      <c r="B273" s="178" t="s">
        <v>259</v>
      </c>
      <c r="C273" s="78">
        <v>536774.53</v>
      </c>
    </row>
    <row r="274" spans="1:3">
      <c r="A274" s="178">
        <v>39105</v>
      </c>
      <c r="B274" s="178" t="s">
        <v>260</v>
      </c>
      <c r="C274" s="78">
        <v>1557047.4499999997</v>
      </c>
    </row>
    <row r="275" spans="1:3">
      <c r="A275" s="178">
        <v>39200</v>
      </c>
      <c r="B275" s="178" t="s">
        <v>397</v>
      </c>
      <c r="C275" s="78">
        <v>127735003.01999998</v>
      </c>
    </row>
    <row r="276" spans="1:3">
      <c r="A276" s="178">
        <v>39201</v>
      </c>
      <c r="B276" s="178" t="s">
        <v>262</v>
      </c>
      <c r="C276" s="78">
        <v>306754.07999999996</v>
      </c>
    </row>
    <row r="277" spans="1:3">
      <c r="A277" s="178">
        <v>39204</v>
      </c>
      <c r="B277" s="178" t="s">
        <v>263</v>
      </c>
      <c r="C277" s="78">
        <v>529574.88</v>
      </c>
    </row>
    <row r="278" spans="1:3">
      <c r="A278" s="178">
        <v>39205</v>
      </c>
      <c r="B278" s="178" t="s">
        <v>264</v>
      </c>
      <c r="C278" s="78">
        <v>11181428.140000001</v>
      </c>
    </row>
    <row r="279" spans="1:3">
      <c r="A279" s="178">
        <v>39208</v>
      </c>
      <c r="B279" s="178" t="s">
        <v>398</v>
      </c>
      <c r="C279" s="78">
        <v>711153.97999999986</v>
      </c>
    </row>
    <row r="280" spans="1:3">
      <c r="A280" s="178">
        <v>39209</v>
      </c>
      <c r="B280" s="178" t="s">
        <v>265</v>
      </c>
      <c r="C280" s="78">
        <v>291328.36</v>
      </c>
    </row>
    <row r="281" spans="1:3">
      <c r="A281" s="178">
        <v>39220</v>
      </c>
      <c r="B281" s="178" t="s">
        <v>516</v>
      </c>
      <c r="C281" s="78">
        <v>118429.90999999999</v>
      </c>
    </row>
    <row r="282" spans="1:3">
      <c r="A282" s="178">
        <v>39300</v>
      </c>
      <c r="B282" s="178" t="s">
        <v>266</v>
      </c>
      <c r="C282" s="78">
        <v>1514347.42</v>
      </c>
    </row>
    <row r="283" spans="1:3">
      <c r="A283" s="178">
        <v>39301</v>
      </c>
      <c r="B283" s="178" t="s">
        <v>267</v>
      </c>
      <c r="C283" s="78">
        <v>66978.44</v>
      </c>
    </row>
    <row r="284" spans="1:3">
      <c r="A284" s="178">
        <v>39400</v>
      </c>
      <c r="B284" s="178" t="s">
        <v>268</v>
      </c>
      <c r="C284" s="78">
        <v>1099795.45</v>
      </c>
    </row>
    <row r="285" spans="1:3">
      <c r="A285" s="178">
        <v>39401</v>
      </c>
      <c r="B285" s="178" t="s">
        <v>269</v>
      </c>
      <c r="C285" s="78">
        <v>774693.09</v>
      </c>
    </row>
    <row r="286" spans="1:3">
      <c r="A286" s="178">
        <v>39500</v>
      </c>
      <c r="B286" s="178" t="s">
        <v>270</v>
      </c>
      <c r="C286" s="78">
        <v>3989660.87</v>
      </c>
    </row>
    <row r="287" spans="1:3">
      <c r="A287" s="178">
        <v>39501</v>
      </c>
      <c r="B287" s="178" t="s">
        <v>271</v>
      </c>
      <c r="C287" s="78">
        <v>102789.68000000001</v>
      </c>
    </row>
    <row r="288" spans="1:3">
      <c r="A288" s="178">
        <v>39600</v>
      </c>
      <c r="B288" s="178" t="s">
        <v>272</v>
      </c>
      <c r="C288" s="78">
        <v>13140652.509999998</v>
      </c>
    </row>
    <row r="289" spans="1:3">
      <c r="A289" s="178">
        <v>39605</v>
      </c>
      <c r="B289" s="178" t="s">
        <v>273</v>
      </c>
      <c r="C289" s="78">
        <v>1941391.6900000002</v>
      </c>
    </row>
    <row r="290" spans="1:3">
      <c r="A290" s="178">
        <v>39700</v>
      </c>
      <c r="B290" s="178" t="s">
        <v>274</v>
      </c>
      <c r="C290" s="78">
        <v>6980661.4199999999</v>
      </c>
    </row>
    <row r="291" spans="1:3">
      <c r="A291" s="178">
        <v>39703</v>
      </c>
      <c r="B291" s="178" t="s">
        <v>275</v>
      </c>
      <c r="C291" s="78">
        <v>412255.93</v>
      </c>
    </row>
    <row r="292" spans="1:3">
      <c r="A292" s="178">
        <v>39705</v>
      </c>
      <c r="B292" s="178" t="s">
        <v>276</v>
      </c>
      <c r="C292" s="78">
        <v>1868290.5999999999</v>
      </c>
    </row>
    <row r="293" spans="1:3">
      <c r="A293" s="178">
        <v>39800</v>
      </c>
      <c r="B293" s="178" t="s">
        <v>277</v>
      </c>
      <c r="C293" s="78">
        <v>7870969.7600000007</v>
      </c>
    </row>
    <row r="294" spans="1:3">
      <c r="A294" s="178">
        <v>39805</v>
      </c>
      <c r="B294" s="178" t="s">
        <v>278</v>
      </c>
      <c r="C294" s="78">
        <v>950530.06999999983</v>
      </c>
    </row>
    <row r="295" spans="1:3">
      <c r="A295" s="178">
        <v>39900</v>
      </c>
      <c r="B295" s="178" t="s">
        <v>279</v>
      </c>
      <c r="C295" s="78">
        <v>4048823.86</v>
      </c>
    </row>
    <row r="296" spans="1:3">
      <c r="A296" s="178">
        <v>51000</v>
      </c>
      <c r="B296" s="178" t="s">
        <v>528</v>
      </c>
      <c r="C296" s="78">
        <v>72670817.75999999</v>
      </c>
    </row>
  </sheetData>
  <sheetProtection algorithmName="SHA-512" hashValue="vkvD4yzpJV4xaOX421UYveWreY1XBWQdFQV3Czv+IXC3wOYTwAN1QW1iApyqFYS2f8QYj5OQ8kv/56TU8bLIcA==" saltValue="qQHmCcge1hsN8UXx1kZFlQ==" spinCount="100000" sheet="1" objects="1" scenarios="1"/>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4CF2-AD73-4887-84E7-92E9FEA93BC3}">
  <dimension ref="A1:C306"/>
  <sheetViews>
    <sheetView workbookViewId="0">
      <selection activeCell="I23" sqref="I23"/>
    </sheetView>
  </sheetViews>
  <sheetFormatPr defaultRowHeight="15"/>
  <cols>
    <col min="1" max="1" width="15.7109375" style="178" bestFit="1" customWidth="1"/>
    <col min="2" max="2" width="49.28515625" style="178" bestFit="1" customWidth="1"/>
    <col min="3" max="3" width="23.5703125" style="185" customWidth="1"/>
    <col min="4" max="16384" width="9.140625" style="178"/>
  </cols>
  <sheetData>
    <row r="1" spans="1:3">
      <c r="B1" s="178" t="s">
        <v>371</v>
      </c>
      <c r="C1" s="185">
        <f>SUM(C3:C316)</f>
        <v>1893296335.8300006</v>
      </c>
    </row>
    <row r="2" spans="1:3">
      <c r="B2" s="178" t="s">
        <v>515</v>
      </c>
      <c r="C2" s="185">
        <v>1893296335.8299999</v>
      </c>
    </row>
    <row r="3" spans="1:3" ht="30">
      <c r="A3" s="202" t="s">
        <v>383</v>
      </c>
      <c r="B3" s="202" t="s">
        <v>384</v>
      </c>
      <c r="C3" s="227" t="s">
        <v>505</v>
      </c>
    </row>
    <row r="4" spans="1:3">
      <c r="A4" s="203" t="s">
        <v>428</v>
      </c>
      <c r="B4" s="204" t="s">
        <v>427</v>
      </c>
      <c r="C4" s="228">
        <v>0</v>
      </c>
    </row>
    <row r="5" spans="1:3">
      <c r="A5" s="178">
        <v>10200</v>
      </c>
      <c r="B5" s="178" t="s">
        <v>0</v>
      </c>
      <c r="C5" s="78">
        <v>2065042.8299999998</v>
      </c>
    </row>
    <row r="6" spans="1:3">
      <c r="A6" s="178">
        <v>10400</v>
      </c>
      <c r="B6" s="178" t="s">
        <v>1</v>
      </c>
      <c r="C6" s="78">
        <v>6003851.9699999997</v>
      </c>
    </row>
    <row r="7" spans="1:3">
      <c r="A7" s="178">
        <v>10500</v>
      </c>
      <c r="B7" s="178" t="s">
        <v>2</v>
      </c>
      <c r="C7" s="78">
        <v>1371889.1099999999</v>
      </c>
    </row>
    <row r="8" spans="1:3">
      <c r="A8" s="178">
        <v>10700</v>
      </c>
      <c r="B8" s="178" t="s">
        <v>385</v>
      </c>
      <c r="C8" s="78">
        <v>10033118.57</v>
      </c>
    </row>
    <row r="9" spans="1:3">
      <c r="A9" s="178">
        <v>10800</v>
      </c>
      <c r="B9" s="178" t="s">
        <v>4</v>
      </c>
      <c r="C9" s="78">
        <v>41031455.390000001</v>
      </c>
    </row>
    <row r="10" spans="1:3">
      <c r="A10" s="178">
        <v>10850</v>
      </c>
      <c r="B10" s="178" t="s">
        <v>5</v>
      </c>
      <c r="C10" s="78">
        <v>454091.69</v>
      </c>
    </row>
    <row r="11" spans="1:3">
      <c r="A11" s="178">
        <v>10900</v>
      </c>
      <c r="B11" s="178" t="s">
        <v>6</v>
      </c>
      <c r="C11" s="78">
        <v>3647628.3800000004</v>
      </c>
    </row>
    <row r="12" spans="1:3">
      <c r="A12" s="178">
        <v>10910</v>
      </c>
      <c r="B12" s="178" t="s">
        <v>7</v>
      </c>
      <c r="C12" s="78">
        <v>608352.84</v>
      </c>
    </row>
    <row r="13" spans="1:3">
      <c r="A13" s="178">
        <v>10930</v>
      </c>
      <c r="B13" s="178" t="s">
        <v>8</v>
      </c>
      <c r="C13" s="78">
        <v>10974755.820000002</v>
      </c>
    </row>
    <row r="14" spans="1:3">
      <c r="A14" s="178">
        <v>10940</v>
      </c>
      <c r="B14" s="178" t="s">
        <v>9</v>
      </c>
      <c r="C14" s="78">
        <v>1478626.3899999997</v>
      </c>
    </row>
    <row r="15" spans="1:3">
      <c r="A15" s="178">
        <v>10950</v>
      </c>
      <c r="B15" s="178" t="s">
        <v>10</v>
      </c>
      <c r="C15" s="78">
        <v>1358205.3399999999</v>
      </c>
    </row>
    <row r="16" spans="1:3">
      <c r="A16" s="178">
        <v>11050</v>
      </c>
      <c r="B16" s="178" t="s">
        <v>431</v>
      </c>
      <c r="C16" s="78">
        <v>533248.16999999993</v>
      </c>
    </row>
    <row r="17" spans="1:3">
      <c r="A17" s="178">
        <v>11300</v>
      </c>
      <c r="B17" s="178" t="s">
        <v>432</v>
      </c>
      <c r="C17" s="78">
        <v>10552271.970000001</v>
      </c>
    </row>
    <row r="18" spans="1:3">
      <c r="A18" s="178">
        <v>11310</v>
      </c>
      <c r="B18" s="178" t="s">
        <v>12</v>
      </c>
      <c r="C18" s="78">
        <v>1159622.75</v>
      </c>
    </row>
    <row r="19" spans="1:3">
      <c r="A19" s="178">
        <v>11600</v>
      </c>
      <c r="B19" s="178" t="s">
        <v>13</v>
      </c>
      <c r="C19" s="78">
        <v>4287199.07</v>
      </c>
    </row>
    <row r="20" spans="1:3">
      <c r="A20" s="178">
        <v>11900</v>
      </c>
      <c r="B20" s="178" t="s">
        <v>14</v>
      </c>
      <c r="C20" s="78">
        <v>557441.85000000009</v>
      </c>
    </row>
    <row r="21" spans="1:3">
      <c r="A21" s="178">
        <v>12100</v>
      </c>
      <c r="B21" s="178" t="s">
        <v>15</v>
      </c>
      <c r="C21" s="78">
        <v>509660.65</v>
      </c>
    </row>
    <row r="22" spans="1:3">
      <c r="A22" s="178">
        <v>12150</v>
      </c>
      <c r="B22" s="178" t="s">
        <v>16</v>
      </c>
      <c r="C22" s="78">
        <v>70633.05</v>
      </c>
    </row>
    <row r="23" spans="1:3">
      <c r="A23" s="178">
        <v>12160</v>
      </c>
      <c r="B23" s="178" t="s">
        <v>17</v>
      </c>
      <c r="C23" s="78">
        <v>4082003.2699999996</v>
      </c>
    </row>
    <row r="24" spans="1:3">
      <c r="A24" s="178">
        <v>12220</v>
      </c>
      <c r="B24" s="178" t="s">
        <v>434</v>
      </c>
      <c r="C24" s="78">
        <v>101816355.02999999</v>
      </c>
    </row>
    <row r="25" spans="1:3">
      <c r="A25" s="178">
        <v>12510</v>
      </c>
      <c r="B25" s="178" t="s">
        <v>19</v>
      </c>
      <c r="C25" s="78">
        <v>10525543.600000001</v>
      </c>
    </row>
    <row r="26" spans="1:3">
      <c r="A26" s="178">
        <v>12600</v>
      </c>
      <c r="B26" s="178" t="s">
        <v>20</v>
      </c>
      <c r="C26" s="78">
        <v>4457756.24</v>
      </c>
    </row>
    <row r="27" spans="1:3">
      <c r="A27" s="178">
        <v>12700</v>
      </c>
      <c r="B27" s="178" t="s">
        <v>21</v>
      </c>
      <c r="C27" s="78">
        <v>2550115.36</v>
      </c>
    </row>
    <row r="28" spans="1:3">
      <c r="A28" s="178">
        <v>13500</v>
      </c>
      <c r="B28" s="178" t="s">
        <v>22</v>
      </c>
      <c r="C28" s="78">
        <v>8860131.0399999991</v>
      </c>
    </row>
    <row r="29" spans="1:3">
      <c r="A29" s="178">
        <v>13700</v>
      </c>
      <c r="B29" s="178" t="s">
        <v>23</v>
      </c>
      <c r="C29" s="78">
        <v>1081733.98</v>
      </c>
    </row>
    <row r="30" spans="1:3">
      <c r="A30" s="178">
        <v>14200</v>
      </c>
      <c r="B30" s="178" t="s">
        <v>282</v>
      </c>
      <c r="C30" s="78"/>
    </row>
    <row r="31" spans="1:3">
      <c r="A31" s="178">
        <v>14300</v>
      </c>
      <c r="B31" s="178" t="s">
        <v>24</v>
      </c>
      <c r="C31" s="78">
        <v>3363015.6799999997</v>
      </c>
    </row>
    <row r="32" spans="1:3">
      <c r="A32" s="178">
        <v>14300.2</v>
      </c>
      <c r="B32" s="178" t="s">
        <v>364</v>
      </c>
      <c r="C32" s="78"/>
    </row>
    <row r="33" spans="1:3">
      <c r="A33" s="178">
        <v>18400</v>
      </c>
      <c r="B33" s="178" t="s">
        <v>386</v>
      </c>
      <c r="C33" s="78">
        <v>11355419.48</v>
      </c>
    </row>
    <row r="34" spans="1:3">
      <c r="A34" s="178">
        <v>18600</v>
      </c>
      <c r="B34" s="178" t="s">
        <v>26</v>
      </c>
      <c r="C34" s="78">
        <v>32672.639999999996</v>
      </c>
    </row>
    <row r="35" spans="1:3">
      <c r="A35" s="178">
        <v>18640</v>
      </c>
      <c r="B35" s="178" t="s">
        <v>27</v>
      </c>
      <c r="C35" s="78">
        <v>3882.9599999999996</v>
      </c>
    </row>
    <row r="36" spans="1:3">
      <c r="A36" s="178">
        <v>18670</v>
      </c>
      <c r="B36" s="178" t="s">
        <v>283</v>
      </c>
      <c r="C36" s="78"/>
    </row>
    <row r="37" spans="1:3">
      <c r="A37" s="178">
        <v>18690</v>
      </c>
      <c r="B37" s="178" t="s">
        <v>28</v>
      </c>
      <c r="C37" s="78"/>
    </row>
    <row r="38" spans="1:3">
      <c r="A38" s="178">
        <v>18740</v>
      </c>
      <c r="B38" s="178" t="s">
        <v>29</v>
      </c>
      <c r="C38" s="78">
        <v>17523.54</v>
      </c>
    </row>
    <row r="39" spans="1:3">
      <c r="A39" s="178">
        <v>18780</v>
      </c>
      <c r="B39" s="178" t="s">
        <v>435</v>
      </c>
      <c r="C39" s="78">
        <v>33912.79</v>
      </c>
    </row>
    <row r="40" spans="1:3">
      <c r="A40" s="178">
        <v>19005</v>
      </c>
      <c r="B40" s="178" t="s">
        <v>31</v>
      </c>
      <c r="C40" s="78">
        <v>1848471.3</v>
      </c>
    </row>
    <row r="41" spans="1:3">
      <c r="A41" s="178">
        <v>19100</v>
      </c>
      <c r="B41" s="178" t="s">
        <v>32</v>
      </c>
      <c r="C41" s="78">
        <v>136371373.80000001</v>
      </c>
    </row>
    <row r="42" spans="1:3">
      <c r="A42" s="178">
        <v>20100</v>
      </c>
      <c r="B42" s="178" t="s">
        <v>33</v>
      </c>
      <c r="C42" s="78">
        <v>12507001.520000001</v>
      </c>
    </row>
    <row r="43" spans="1:3">
      <c r="A43" s="178">
        <v>20200</v>
      </c>
      <c r="B43" s="178" t="s">
        <v>34</v>
      </c>
      <c r="C43" s="78">
        <v>1838004.4000000001</v>
      </c>
    </row>
    <row r="44" spans="1:3">
      <c r="A44" s="178">
        <v>20300</v>
      </c>
      <c r="B44" s="178" t="s">
        <v>35</v>
      </c>
      <c r="C44" s="78">
        <v>26628782.850000005</v>
      </c>
    </row>
    <row r="45" spans="1:3">
      <c r="A45" s="178">
        <v>20400</v>
      </c>
      <c r="B45" s="178" t="s">
        <v>36</v>
      </c>
      <c r="C45" s="78">
        <v>2146256.8200000003</v>
      </c>
    </row>
    <row r="46" spans="1:3">
      <c r="A46" s="178">
        <v>20600</v>
      </c>
      <c r="B46" s="178" t="s">
        <v>37</v>
      </c>
      <c r="C46" s="78">
        <v>4160242.2299999995</v>
      </c>
    </row>
    <row r="47" spans="1:3">
      <c r="A47" s="178">
        <v>20700</v>
      </c>
      <c r="B47" s="178" t="s">
        <v>38</v>
      </c>
      <c r="C47" s="78">
        <v>8790731.5899999999</v>
      </c>
    </row>
    <row r="48" spans="1:3">
      <c r="A48" s="178">
        <v>20800</v>
      </c>
      <c r="B48" s="178" t="s">
        <v>39</v>
      </c>
      <c r="C48" s="78">
        <v>7198038.7699999986</v>
      </c>
    </row>
    <row r="49" spans="1:3">
      <c r="A49" s="178">
        <v>20900</v>
      </c>
      <c r="B49" s="178" t="s">
        <v>40</v>
      </c>
      <c r="C49" s="78">
        <v>10959802.08</v>
      </c>
    </row>
    <row r="50" spans="1:3">
      <c r="A50" s="178">
        <v>21200</v>
      </c>
      <c r="B50" s="178" t="s">
        <v>41</v>
      </c>
      <c r="C50" s="78">
        <v>3744320.9000000004</v>
      </c>
    </row>
    <row r="51" spans="1:3">
      <c r="A51" s="178">
        <v>21300</v>
      </c>
      <c r="B51" s="178" t="s">
        <v>42</v>
      </c>
      <c r="C51" s="78">
        <v>42980302.260000005</v>
      </c>
    </row>
    <row r="52" spans="1:3">
      <c r="A52" s="178">
        <v>21520</v>
      </c>
      <c r="B52" s="178" t="s">
        <v>387</v>
      </c>
      <c r="C52" s="78">
        <v>62062708.339999989</v>
      </c>
    </row>
    <row r="53" spans="1:3">
      <c r="A53" s="178">
        <v>21525</v>
      </c>
      <c r="B53" s="178" t="s">
        <v>44</v>
      </c>
      <c r="C53" s="78">
        <v>2435158.5299999998</v>
      </c>
    </row>
    <row r="54" spans="1:3">
      <c r="A54" s="178">
        <v>21525.200000000001</v>
      </c>
      <c r="B54" s="178" t="s">
        <v>366</v>
      </c>
      <c r="C54" s="78"/>
    </row>
    <row r="55" spans="1:3">
      <c r="A55" s="178">
        <v>21550</v>
      </c>
      <c r="B55" s="178" t="s">
        <v>45</v>
      </c>
      <c r="C55" s="78">
        <v>69228906.62000002</v>
      </c>
    </row>
    <row r="56" spans="1:3">
      <c r="A56" s="178">
        <v>21570</v>
      </c>
      <c r="B56" s="178" t="s">
        <v>46</v>
      </c>
      <c r="C56" s="78">
        <v>364080.17</v>
      </c>
    </row>
    <row r="57" spans="1:3">
      <c r="A57" s="178">
        <v>21800</v>
      </c>
      <c r="B57" s="178" t="s">
        <v>47</v>
      </c>
      <c r="C57" s="78">
        <v>6233122.6800000006</v>
      </c>
    </row>
    <row r="58" spans="1:3">
      <c r="A58" s="178">
        <v>21900</v>
      </c>
      <c r="B58" s="178" t="s">
        <v>48</v>
      </c>
      <c r="C58" s="78">
        <v>4365774.93</v>
      </c>
    </row>
    <row r="59" spans="1:3">
      <c r="A59" s="178">
        <v>22000</v>
      </c>
      <c r="B59" s="178" t="s">
        <v>49</v>
      </c>
      <c r="C59" s="78">
        <v>7344629.1399999987</v>
      </c>
    </row>
    <row r="60" spans="1:3">
      <c r="A60" s="178">
        <v>23000</v>
      </c>
      <c r="B60" s="178" t="s">
        <v>50</v>
      </c>
      <c r="C60" s="78">
        <v>2300869.4499999997</v>
      </c>
    </row>
    <row r="61" spans="1:3">
      <c r="A61" s="178">
        <v>23100</v>
      </c>
      <c r="B61" s="178" t="s">
        <v>51</v>
      </c>
      <c r="C61" s="78">
        <v>14741419.389999997</v>
      </c>
    </row>
    <row r="62" spans="1:3">
      <c r="A62" s="178">
        <v>23200</v>
      </c>
      <c r="B62" s="178" t="s">
        <v>52</v>
      </c>
      <c r="C62" s="78">
        <v>8371738.75</v>
      </c>
    </row>
    <row r="63" spans="1:3">
      <c r="A63" s="178">
        <v>30000</v>
      </c>
      <c r="B63" s="178" t="s">
        <v>53</v>
      </c>
      <c r="C63" s="78">
        <v>1651404.6400000001</v>
      </c>
    </row>
    <row r="64" spans="1:3">
      <c r="A64" s="178">
        <v>30100</v>
      </c>
      <c r="B64" s="178" t="s">
        <v>54</v>
      </c>
      <c r="C64" s="78">
        <v>15067574.870000001</v>
      </c>
    </row>
    <row r="65" spans="1:3">
      <c r="A65" s="178">
        <v>30102</v>
      </c>
      <c r="B65" s="178" t="s">
        <v>55</v>
      </c>
      <c r="C65" s="78">
        <v>279400.54000000004</v>
      </c>
    </row>
    <row r="66" spans="1:3">
      <c r="A66" s="178">
        <v>30103</v>
      </c>
      <c r="B66" s="178" t="s">
        <v>56</v>
      </c>
      <c r="C66" s="78">
        <v>374420.02</v>
      </c>
    </row>
    <row r="67" spans="1:3">
      <c r="A67" s="178">
        <v>30104</v>
      </c>
      <c r="B67" s="178" t="s">
        <v>57</v>
      </c>
      <c r="C67" s="78">
        <v>170281.94000000003</v>
      </c>
    </row>
    <row r="68" spans="1:3">
      <c r="A68" s="178">
        <v>30105</v>
      </c>
      <c r="B68" s="178" t="s">
        <v>58</v>
      </c>
      <c r="C68" s="78">
        <v>1755399.73</v>
      </c>
    </row>
    <row r="69" spans="1:3">
      <c r="A69" s="178">
        <v>30200</v>
      </c>
      <c r="B69" s="178" t="s">
        <v>59</v>
      </c>
      <c r="C69" s="78">
        <v>3571879.1999999997</v>
      </c>
    </row>
    <row r="70" spans="1:3">
      <c r="A70" s="178">
        <v>30300</v>
      </c>
      <c r="B70" s="178" t="s">
        <v>60</v>
      </c>
      <c r="C70" s="78">
        <v>1174231.7899999998</v>
      </c>
    </row>
    <row r="71" spans="1:3">
      <c r="A71" s="178">
        <v>30400</v>
      </c>
      <c r="B71" s="178" t="s">
        <v>61</v>
      </c>
      <c r="C71" s="78">
        <v>2345838.8000000003</v>
      </c>
    </row>
    <row r="72" spans="1:3">
      <c r="A72" s="178">
        <v>30405</v>
      </c>
      <c r="B72" s="178" t="s">
        <v>62</v>
      </c>
      <c r="C72" s="78">
        <v>1288267.6000000001</v>
      </c>
    </row>
    <row r="73" spans="1:3">
      <c r="A73" s="178">
        <v>30500</v>
      </c>
      <c r="B73" s="178" t="s">
        <v>63</v>
      </c>
      <c r="C73" s="78">
        <v>2376946.87</v>
      </c>
    </row>
    <row r="74" spans="1:3">
      <c r="A74" s="178">
        <v>30600</v>
      </c>
      <c r="B74" s="178" t="s">
        <v>64</v>
      </c>
      <c r="C74" s="78">
        <v>1703149.66</v>
      </c>
    </row>
    <row r="75" spans="1:3">
      <c r="A75" s="178">
        <v>30601</v>
      </c>
      <c r="B75" s="178" t="s">
        <v>65</v>
      </c>
      <c r="C75" s="78">
        <v>31500.67</v>
      </c>
    </row>
    <row r="76" spans="1:3">
      <c r="A76" s="178">
        <v>30700</v>
      </c>
      <c r="B76" s="178" t="s">
        <v>66</v>
      </c>
      <c r="C76" s="78">
        <v>4692102.4400000004</v>
      </c>
    </row>
    <row r="77" spans="1:3">
      <c r="A77" s="178">
        <v>30705</v>
      </c>
      <c r="B77" s="178" t="s">
        <v>67</v>
      </c>
      <c r="C77" s="78">
        <v>895861.92</v>
      </c>
    </row>
    <row r="78" spans="1:3">
      <c r="A78" s="178">
        <v>30800</v>
      </c>
      <c r="B78" s="178" t="s">
        <v>68</v>
      </c>
      <c r="C78" s="78">
        <v>1617001.85</v>
      </c>
    </row>
    <row r="79" spans="1:3">
      <c r="A79" s="178">
        <v>30900</v>
      </c>
      <c r="B79" s="178" t="s">
        <v>69</v>
      </c>
      <c r="C79" s="78">
        <v>3182473.1999999997</v>
      </c>
    </row>
    <row r="80" spans="1:3">
      <c r="A80" s="178">
        <v>30905</v>
      </c>
      <c r="B80" s="178" t="s">
        <v>70</v>
      </c>
      <c r="C80" s="78">
        <v>760324.49</v>
      </c>
    </row>
    <row r="81" spans="1:3">
      <c r="A81" s="178">
        <v>31000</v>
      </c>
      <c r="B81" s="178" t="s">
        <v>71</v>
      </c>
      <c r="C81" s="78">
        <v>9161351.1700000018</v>
      </c>
    </row>
    <row r="82" spans="1:3">
      <c r="A82" s="178">
        <v>31005</v>
      </c>
      <c r="B82" s="178" t="s">
        <v>72</v>
      </c>
      <c r="C82" s="78">
        <v>934929.78</v>
      </c>
    </row>
    <row r="83" spans="1:3">
      <c r="A83" s="178">
        <v>31100</v>
      </c>
      <c r="B83" s="178" t="s">
        <v>73</v>
      </c>
      <c r="C83" s="78">
        <v>18388719.91</v>
      </c>
    </row>
    <row r="84" spans="1:3">
      <c r="A84" s="178">
        <v>31101</v>
      </c>
      <c r="B84" s="178" t="s">
        <v>74</v>
      </c>
      <c r="C84" s="78">
        <v>103271.59999999999</v>
      </c>
    </row>
    <row r="85" spans="1:3">
      <c r="A85" s="178">
        <v>31102</v>
      </c>
      <c r="B85" s="178" t="s">
        <v>75</v>
      </c>
      <c r="C85" s="78">
        <v>296906.73999999993</v>
      </c>
    </row>
    <row r="86" spans="1:3">
      <c r="A86" s="178">
        <v>31105</v>
      </c>
      <c r="B86" s="178" t="s">
        <v>76</v>
      </c>
      <c r="C86" s="78">
        <v>3013075.1899999995</v>
      </c>
    </row>
    <row r="87" spans="1:3">
      <c r="A87" s="178">
        <v>31110</v>
      </c>
      <c r="B87" s="178" t="s">
        <v>77</v>
      </c>
      <c r="C87" s="78">
        <v>4382177.2800000003</v>
      </c>
    </row>
    <row r="88" spans="1:3">
      <c r="A88" s="178">
        <v>31200</v>
      </c>
      <c r="B88" s="178" t="s">
        <v>78</v>
      </c>
      <c r="C88" s="78">
        <v>8131930.3399999999</v>
      </c>
    </row>
    <row r="89" spans="1:3">
      <c r="A89" s="178">
        <v>31205</v>
      </c>
      <c r="B89" s="178" t="s">
        <v>79</v>
      </c>
      <c r="C89" s="78">
        <v>1017897.71</v>
      </c>
    </row>
    <row r="90" spans="1:3">
      <c r="A90" s="178">
        <v>31300</v>
      </c>
      <c r="B90" s="178" t="s">
        <v>80</v>
      </c>
      <c r="C90" s="78">
        <v>21520465.289999999</v>
      </c>
    </row>
    <row r="91" spans="1:3">
      <c r="A91" s="178">
        <v>31301</v>
      </c>
      <c r="B91" s="178" t="s">
        <v>81</v>
      </c>
      <c r="C91" s="78">
        <v>433149.61999999994</v>
      </c>
    </row>
    <row r="92" spans="1:3">
      <c r="A92" s="178">
        <v>31320</v>
      </c>
      <c r="B92" s="178" t="s">
        <v>82</v>
      </c>
      <c r="C92" s="78">
        <v>3816075.2399999993</v>
      </c>
    </row>
    <row r="93" spans="1:3">
      <c r="A93" s="178">
        <v>31400</v>
      </c>
      <c r="B93" s="178" t="s">
        <v>83</v>
      </c>
      <c r="C93" s="78">
        <v>8533854.4100000001</v>
      </c>
    </row>
    <row r="94" spans="1:3">
      <c r="A94" s="178">
        <v>31405</v>
      </c>
      <c r="B94" s="178" t="s">
        <v>84</v>
      </c>
      <c r="C94" s="78">
        <v>1869279.75</v>
      </c>
    </row>
    <row r="95" spans="1:3">
      <c r="A95" s="178">
        <v>31500</v>
      </c>
      <c r="B95" s="178" t="s">
        <v>85</v>
      </c>
      <c r="C95" s="78">
        <v>1409671.7400000002</v>
      </c>
    </row>
    <row r="96" spans="1:3">
      <c r="A96" s="178">
        <v>31600</v>
      </c>
      <c r="B96" s="178" t="s">
        <v>86</v>
      </c>
      <c r="C96" s="78">
        <v>6099482.6700000009</v>
      </c>
    </row>
    <row r="97" spans="1:3">
      <c r="A97" s="178">
        <v>31601</v>
      </c>
      <c r="B97" s="178" t="s">
        <v>453</v>
      </c>
      <c r="C97" s="78"/>
    </row>
    <row r="98" spans="1:3">
      <c r="A98" s="178">
        <v>31605</v>
      </c>
      <c r="B98" s="178" t="s">
        <v>87</v>
      </c>
      <c r="C98" s="78">
        <v>1010138.7300000001</v>
      </c>
    </row>
    <row r="99" spans="1:3">
      <c r="A99" s="178">
        <v>31700</v>
      </c>
      <c r="B99" s="178" t="s">
        <v>88</v>
      </c>
      <c r="C99" s="78">
        <v>1893742.33</v>
      </c>
    </row>
    <row r="100" spans="1:3">
      <c r="A100" s="178">
        <v>31800</v>
      </c>
      <c r="B100" s="178" t="s">
        <v>89</v>
      </c>
      <c r="C100" s="78">
        <v>10774851.27</v>
      </c>
    </row>
    <row r="101" spans="1:3">
      <c r="A101" s="178">
        <v>31805</v>
      </c>
      <c r="B101" s="178" t="s">
        <v>90</v>
      </c>
      <c r="C101" s="78">
        <v>2442438.2000000007</v>
      </c>
    </row>
    <row r="102" spans="1:3">
      <c r="A102" s="178">
        <v>31810</v>
      </c>
      <c r="B102" s="178" t="s">
        <v>91</v>
      </c>
      <c r="C102" s="78">
        <v>2725121.6999999997</v>
      </c>
    </row>
    <row r="103" spans="1:3">
      <c r="A103" s="178">
        <v>31820</v>
      </c>
      <c r="B103" s="178" t="s">
        <v>92</v>
      </c>
      <c r="C103" s="78">
        <v>2195289.65</v>
      </c>
    </row>
    <row r="104" spans="1:3">
      <c r="A104" s="178">
        <v>31900</v>
      </c>
      <c r="B104" s="178" t="s">
        <v>93</v>
      </c>
      <c r="C104" s="78">
        <v>6795905.879999999</v>
      </c>
    </row>
    <row r="105" spans="1:3">
      <c r="A105" s="178">
        <v>32000</v>
      </c>
      <c r="B105" s="178" t="s">
        <v>94</v>
      </c>
      <c r="C105" s="78">
        <v>2762915.13</v>
      </c>
    </row>
    <row r="106" spans="1:3">
      <c r="A106" s="178">
        <v>32005</v>
      </c>
      <c r="B106" s="178" t="s">
        <v>95</v>
      </c>
      <c r="C106" s="78">
        <v>603642.11</v>
      </c>
    </row>
    <row r="107" spans="1:3">
      <c r="A107" s="178">
        <v>32100</v>
      </c>
      <c r="B107" s="178" t="s">
        <v>96</v>
      </c>
      <c r="C107" s="78">
        <v>1607557.03</v>
      </c>
    </row>
    <row r="108" spans="1:3">
      <c r="A108" s="178">
        <v>32200</v>
      </c>
      <c r="B108" s="178" t="s">
        <v>97</v>
      </c>
      <c r="C108" s="78">
        <v>1074192.19</v>
      </c>
    </row>
    <row r="109" spans="1:3">
      <c r="A109" s="178">
        <v>32300</v>
      </c>
      <c r="B109" s="178" t="s">
        <v>98</v>
      </c>
      <c r="C109" s="78">
        <v>10469035.039999999</v>
      </c>
    </row>
    <row r="110" spans="1:3">
      <c r="A110" s="178">
        <v>32305</v>
      </c>
      <c r="B110" s="178" t="s">
        <v>388</v>
      </c>
      <c r="C110" s="78">
        <v>1215401.7699999998</v>
      </c>
    </row>
    <row r="111" spans="1:3">
      <c r="A111" s="178">
        <v>32400</v>
      </c>
      <c r="B111" s="178" t="s">
        <v>100</v>
      </c>
      <c r="C111" s="78">
        <v>3991669.83</v>
      </c>
    </row>
    <row r="112" spans="1:3">
      <c r="A112" s="178">
        <v>32405</v>
      </c>
      <c r="B112" s="178" t="s">
        <v>101</v>
      </c>
      <c r="C112" s="78">
        <v>1140545.6900000002</v>
      </c>
    </row>
    <row r="113" spans="1:3">
      <c r="A113" s="178">
        <v>32410</v>
      </c>
      <c r="B113" s="178" t="s">
        <v>102</v>
      </c>
      <c r="C113" s="78">
        <v>1718818.2300000002</v>
      </c>
    </row>
    <row r="114" spans="1:3">
      <c r="A114" s="178">
        <v>32420</v>
      </c>
      <c r="B114" s="178" t="s">
        <v>454</v>
      </c>
      <c r="C114" s="78"/>
    </row>
    <row r="115" spans="1:3">
      <c r="A115" s="178">
        <v>32500</v>
      </c>
      <c r="B115" s="178" t="s">
        <v>389</v>
      </c>
      <c r="C115" s="78">
        <v>9094328.790000001</v>
      </c>
    </row>
    <row r="116" spans="1:3">
      <c r="A116" s="178">
        <v>32505</v>
      </c>
      <c r="B116" s="178" t="s">
        <v>105</v>
      </c>
      <c r="C116" s="78">
        <v>1428134.3</v>
      </c>
    </row>
    <row r="117" spans="1:3">
      <c r="A117" s="178">
        <v>32600</v>
      </c>
      <c r="B117" s="178" t="s">
        <v>106</v>
      </c>
      <c r="C117" s="78">
        <v>32746423.550000004</v>
      </c>
    </row>
    <row r="118" spans="1:3">
      <c r="A118" s="178">
        <v>32605</v>
      </c>
      <c r="B118" s="178" t="s">
        <v>107</v>
      </c>
      <c r="C118" s="78">
        <v>5122588.9500000011</v>
      </c>
    </row>
    <row r="119" spans="1:3">
      <c r="A119" s="178">
        <v>32700</v>
      </c>
      <c r="B119" s="178" t="s">
        <v>108</v>
      </c>
      <c r="C119" s="78">
        <v>3046985.9099999997</v>
      </c>
    </row>
    <row r="120" spans="1:3">
      <c r="A120" s="178">
        <v>32800</v>
      </c>
      <c r="B120" s="178" t="s">
        <v>109</v>
      </c>
      <c r="C120" s="78">
        <v>4458906.1300000008</v>
      </c>
    </row>
    <row r="121" spans="1:3">
      <c r="A121" s="178">
        <v>32900</v>
      </c>
      <c r="B121" s="178" t="s">
        <v>110</v>
      </c>
      <c r="C121" s="78">
        <v>11623586.450000001</v>
      </c>
    </row>
    <row r="122" spans="1:3">
      <c r="A122" s="178">
        <v>32901</v>
      </c>
      <c r="B122" s="178" t="s">
        <v>390</v>
      </c>
      <c r="C122" s="78">
        <v>193999.61</v>
      </c>
    </row>
    <row r="123" spans="1:3">
      <c r="A123" s="178">
        <v>32905</v>
      </c>
      <c r="B123" s="178" t="s">
        <v>111</v>
      </c>
      <c r="C123" s="78">
        <v>1722200.8900000001</v>
      </c>
    </row>
    <row r="124" spans="1:3">
      <c r="A124" s="178">
        <v>32910</v>
      </c>
      <c r="B124" s="178" t="s">
        <v>112</v>
      </c>
      <c r="C124" s="78">
        <v>2360528.69</v>
      </c>
    </row>
    <row r="125" spans="1:3">
      <c r="A125" s="178">
        <v>32920</v>
      </c>
      <c r="B125" s="178" t="s">
        <v>113</v>
      </c>
      <c r="C125" s="78">
        <v>1866083.67</v>
      </c>
    </row>
    <row r="126" spans="1:3">
      <c r="A126" s="178">
        <v>33000</v>
      </c>
      <c r="B126" s="178" t="s">
        <v>114</v>
      </c>
      <c r="C126" s="78">
        <v>4414011.0199999996</v>
      </c>
    </row>
    <row r="127" spans="1:3">
      <c r="A127" s="178">
        <v>33001</v>
      </c>
      <c r="B127" s="178" t="s">
        <v>115</v>
      </c>
      <c r="C127" s="78">
        <v>115511.55</v>
      </c>
    </row>
    <row r="128" spans="1:3">
      <c r="A128" s="178">
        <v>33027</v>
      </c>
      <c r="B128" s="178" t="s">
        <v>116</v>
      </c>
      <c r="C128" s="78">
        <v>537689.53999999992</v>
      </c>
    </row>
    <row r="129" spans="1:3">
      <c r="A129" s="178">
        <v>33100</v>
      </c>
      <c r="B129" s="178" t="s">
        <v>117</v>
      </c>
      <c r="C129" s="78">
        <v>6276316.1100000003</v>
      </c>
    </row>
    <row r="130" spans="1:3">
      <c r="A130" s="178">
        <v>33105</v>
      </c>
      <c r="B130" s="178" t="s">
        <v>118</v>
      </c>
      <c r="C130" s="78">
        <v>715291.47</v>
      </c>
    </row>
    <row r="131" spans="1:3">
      <c r="A131" s="178">
        <v>33200</v>
      </c>
      <c r="B131" s="178" t="s">
        <v>119</v>
      </c>
      <c r="C131" s="78">
        <v>28279021.520000003</v>
      </c>
    </row>
    <row r="132" spans="1:3">
      <c r="A132" s="178">
        <v>33202</v>
      </c>
      <c r="B132" s="178" t="s">
        <v>120</v>
      </c>
      <c r="C132" s="78">
        <v>386756.2</v>
      </c>
    </row>
    <row r="133" spans="1:3">
      <c r="A133" s="178">
        <v>33203</v>
      </c>
      <c r="B133" s="178" t="s">
        <v>121</v>
      </c>
      <c r="C133" s="78">
        <v>228473.94000000003</v>
      </c>
    </row>
    <row r="134" spans="1:3">
      <c r="A134" s="178">
        <v>33204</v>
      </c>
      <c r="B134" s="178" t="s">
        <v>122</v>
      </c>
      <c r="C134" s="78">
        <v>645877.54</v>
      </c>
    </row>
    <row r="135" spans="1:3">
      <c r="A135" s="178">
        <v>33205</v>
      </c>
      <c r="B135" s="178" t="s">
        <v>123</v>
      </c>
      <c r="C135" s="78">
        <v>2426969.77</v>
      </c>
    </row>
    <row r="136" spans="1:3">
      <c r="A136" s="178">
        <v>33206</v>
      </c>
      <c r="B136" s="178" t="s">
        <v>124</v>
      </c>
      <c r="C136" s="78">
        <v>219499.41</v>
      </c>
    </row>
    <row r="137" spans="1:3">
      <c r="A137" s="178">
        <v>33207</v>
      </c>
      <c r="B137" s="178" t="s">
        <v>343</v>
      </c>
      <c r="C137" s="78">
        <v>574591.28</v>
      </c>
    </row>
    <row r="138" spans="1:3">
      <c r="A138" s="178">
        <v>33208</v>
      </c>
      <c r="B138" s="178" t="s">
        <v>344</v>
      </c>
      <c r="C138" s="78"/>
    </row>
    <row r="139" spans="1:3">
      <c r="A139" s="178">
        <v>33209</v>
      </c>
      <c r="B139" s="178" t="s">
        <v>345</v>
      </c>
      <c r="C139" s="78">
        <v>189348.13</v>
      </c>
    </row>
    <row r="140" spans="1:3">
      <c r="A140" s="178">
        <v>33300</v>
      </c>
      <c r="B140" s="178" t="s">
        <v>125</v>
      </c>
      <c r="C140" s="78">
        <v>4172012.59</v>
      </c>
    </row>
    <row r="141" spans="1:3">
      <c r="A141" s="178">
        <v>33305</v>
      </c>
      <c r="B141" s="178" t="s">
        <v>126</v>
      </c>
      <c r="C141" s="78">
        <v>1171863.8399999999</v>
      </c>
    </row>
    <row r="142" spans="1:3">
      <c r="A142" s="178">
        <v>33400</v>
      </c>
      <c r="B142" s="178" t="s">
        <v>127</v>
      </c>
      <c r="C142" s="78">
        <v>35843448.029999994</v>
      </c>
    </row>
    <row r="143" spans="1:3">
      <c r="A143" s="178">
        <v>33402</v>
      </c>
      <c r="B143" s="178" t="s">
        <v>128</v>
      </c>
      <c r="C143" s="78">
        <v>286258.50999999995</v>
      </c>
    </row>
    <row r="144" spans="1:3">
      <c r="A144" s="178">
        <v>33403</v>
      </c>
      <c r="B144" s="178" t="s">
        <v>450</v>
      </c>
      <c r="C144" s="78"/>
    </row>
    <row r="145" spans="1:3">
      <c r="A145" s="178">
        <v>33405</v>
      </c>
      <c r="B145" s="178" t="s">
        <v>129</v>
      </c>
      <c r="C145" s="78">
        <v>3682949.84</v>
      </c>
    </row>
    <row r="146" spans="1:3">
      <c r="A146" s="178">
        <v>33500</v>
      </c>
      <c r="B146" s="178" t="s">
        <v>130</v>
      </c>
      <c r="C146" s="78">
        <v>4992362.1399999997</v>
      </c>
    </row>
    <row r="147" spans="1:3">
      <c r="A147" s="178">
        <v>33501</v>
      </c>
      <c r="B147" s="178" t="s">
        <v>131</v>
      </c>
      <c r="C147" s="78">
        <v>156079.72999999998</v>
      </c>
    </row>
    <row r="148" spans="1:3">
      <c r="A148" s="178">
        <v>33600</v>
      </c>
      <c r="B148" s="178" t="s">
        <v>132</v>
      </c>
      <c r="C148" s="78">
        <v>19951109.489999998</v>
      </c>
    </row>
    <row r="149" spans="1:3">
      <c r="A149" s="178">
        <v>33605</v>
      </c>
      <c r="B149" s="178" t="s">
        <v>133</v>
      </c>
      <c r="C149" s="78">
        <v>2796607.12</v>
      </c>
    </row>
    <row r="150" spans="1:3">
      <c r="A150" s="178">
        <v>33700</v>
      </c>
      <c r="B150" s="178" t="s">
        <v>134</v>
      </c>
      <c r="C150" s="78">
        <v>1417209.3499999999</v>
      </c>
    </row>
    <row r="151" spans="1:3">
      <c r="A151" s="178">
        <v>33800</v>
      </c>
      <c r="B151" s="178" t="s">
        <v>135</v>
      </c>
      <c r="C151" s="78">
        <v>1044627.81</v>
      </c>
    </row>
    <row r="152" spans="1:3">
      <c r="A152" s="178">
        <v>33900</v>
      </c>
      <c r="B152" s="178" t="s">
        <v>436</v>
      </c>
      <c r="C152" s="78">
        <v>5288024.1900000004</v>
      </c>
    </row>
    <row r="153" spans="1:3">
      <c r="A153" s="178">
        <v>34000</v>
      </c>
      <c r="B153" s="178" t="s">
        <v>137</v>
      </c>
      <c r="C153" s="78">
        <v>2249121.46</v>
      </c>
    </row>
    <row r="154" spans="1:3">
      <c r="A154" s="178">
        <v>34100</v>
      </c>
      <c r="B154" s="178" t="s">
        <v>138</v>
      </c>
      <c r="C154" s="78">
        <v>52624155.109999992</v>
      </c>
    </row>
    <row r="155" spans="1:3">
      <c r="A155" s="178">
        <v>34105</v>
      </c>
      <c r="B155" s="178" t="s">
        <v>139</v>
      </c>
      <c r="C155" s="78">
        <v>4659136.9000000004</v>
      </c>
    </row>
    <row r="156" spans="1:3">
      <c r="A156" s="178">
        <v>34200</v>
      </c>
      <c r="B156" s="178" t="s">
        <v>140</v>
      </c>
      <c r="C156" s="78">
        <v>2040595.61</v>
      </c>
    </row>
    <row r="157" spans="1:3">
      <c r="A157" s="178">
        <v>34205</v>
      </c>
      <c r="B157" s="178" t="s">
        <v>141</v>
      </c>
      <c r="C157" s="78">
        <v>830459.39000000013</v>
      </c>
    </row>
    <row r="158" spans="1:3">
      <c r="A158" s="178">
        <v>34220</v>
      </c>
      <c r="B158" s="178" t="s">
        <v>142</v>
      </c>
      <c r="C158" s="78">
        <v>2106188.5</v>
      </c>
    </row>
    <row r="159" spans="1:3">
      <c r="A159" s="178">
        <v>34230</v>
      </c>
      <c r="B159" s="178" t="s">
        <v>143</v>
      </c>
      <c r="C159" s="78">
        <v>756529.50999999989</v>
      </c>
    </row>
    <row r="160" spans="1:3">
      <c r="A160" s="178">
        <v>34300</v>
      </c>
      <c r="B160" s="178" t="s">
        <v>144</v>
      </c>
      <c r="C160" s="78">
        <v>12743511.439999999</v>
      </c>
    </row>
    <row r="161" spans="1:3">
      <c r="A161" s="178">
        <v>34400</v>
      </c>
      <c r="B161" s="178" t="s">
        <v>145</v>
      </c>
      <c r="C161" s="78">
        <v>5167916.66</v>
      </c>
    </row>
    <row r="162" spans="1:3">
      <c r="A162" s="178">
        <v>34405</v>
      </c>
      <c r="B162" s="178" t="s">
        <v>146</v>
      </c>
      <c r="C162" s="78">
        <v>1035913.73</v>
      </c>
    </row>
    <row r="163" spans="1:3">
      <c r="A163" s="178">
        <v>34500</v>
      </c>
      <c r="B163" s="178" t="s">
        <v>147</v>
      </c>
      <c r="C163" s="78">
        <v>9371046.75</v>
      </c>
    </row>
    <row r="164" spans="1:3">
      <c r="A164" s="178">
        <v>34501</v>
      </c>
      <c r="B164" s="178" t="s">
        <v>148</v>
      </c>
      <c r="C164" s="78">
        <v>115798.15999999999</v>
      </c>
    </row>
    <row r="165" spans="1:3">
      <c r="A165" s="178">
        <v>34505</v>
      </c>
      <c r="B165" s="178" t="s">
        <v>149</v>
      </c>
      <c r="C165" s="78">
        <v>1297027.8499999999</v>
      </c>
    </row>
    <row r="166" spans="1:3">
      <c r="A166" s="178">
        <v>34600</v>
      </c>
      <c r="B166" s="178" t="s">
        <v>150</v>
      </c>
      <c r="C166" s="78">
        <v>2262960.7599999998</v>
      </c>
    </row>
    <row r="167" spans="1:3">
      <c r="A167" s="178">
        <v>34605</v>
      </c>
      <c r="B167" s="178" t="s">
        <v>151</v>
      </c>
      <c r="C167" s="78">
        <v>451694.39000000007</v>
      </c>
    </row>
    <row r="168" spans="1:3">
      <c r="A168" s="178">
        <v>34700</v>
      </c>
      <c r="B168" s="178" t="s">
        <v>152</v>
      </c>
      <c r="C168" s="78">
        <v>5736022.1499999985</v>
      </c>
    </row>
    <row r="169" spans="1:3">
      <c r="A169" s="178">
        <v>34800</v>
      </c>
      <c r="B169" s="178" t="s">
        <v>153</v>
      </c>
      <c r="C169" s="78">
        <v>713189.6399999999</v>
      </c>
    </row>
    <row r="170" spans="1:3">
      <c r="A170" s="178">
        <v>34900</v>
      </c>
      <c r="B170" s="178" t="s">
        <v>391</v>
      </c>
      <c r="C170" s="78">
        <v>13360218.750000002</v>
      </c>
    </row>
    <row r="171" spans="1:3">
      <c r="A171" s="178">
        <v>34901</v>
      </c>
      <c r="B171" s="178" t="s">
        <v>392</v>
      </c>
      <c r="C171" s="78">
        <v>314582.15000000002</v>
      </c>
    </row>
    <row r="172" spans="1:3">
      <c r="A172" s="178">
        <v>34903</v>
      </c>
      <c r="B172" s="178" t="s">
        <v>154</v>
      </c>
      <c r="C172" s="78">
        <v>30908.02</v>
      </c>
    </row>
    <row r="173" spans="1:3">
      <c r="A173" s="178">
        <v>34905</v>
      </c>
      <c r="B173" s="178" t="s">
        <v>155</v>
      </c>
      <c r="C173" s="78">
        <v>1336789.3699999999</v>
      </c>
    </row>
    <row r="174" spans="1:3">
      <c r="A174" s="178">
        <v>34910</v>
      </c>
      <c r="B174" s="178" t="s">
        <v>156</v>
      </c>
      <c r="C174" s="78">
        <v>4085582.0600000005</v>
      </c>
    </row>
    <row r="175" spans="1:3">
      <c r="A175" s="178">
        <v>35000</v>
      </c>
      <c r="B175" s="178" t="s">
        <v>157</v>
      </c>
      <c r="C175" s="78">
        <v>2753633.4400000004</v>
      </c>
    </row>
    <row r="176" spans="1:3">
      <c r="A176" s="178">
        <v>35005</v>
      </c>
      <c r="B176" s="178" t="s">
        <v>158</v>
      </c>
      <c r="C176" s="78">
        <v>1277577.44</v>
      </c>
    </row>
    <row r="177" spans="1:3">
      <c r="A177" s="178">
        <v>35100</v>
      </c>
      <c r="B177" s="178" t="s">
        <v>159</v>
      </c>
      <c r="C177" s="78">
        <v>23943969.300000004</v>
      </c>
    </row>
    <row r="178" spans="1:3">
      <c r="A178" s="178">
        <v>35105</v>
      </c>
      <c r="B178" s="178" t="s">
        <v>160</v>
      </c>
      <c r="C178" s="78">
        <v>2191007.73</v>
      </c>
    </row>
    <row r="179" spans="1:3">
      <c r="A179" s="178">
        <v>35106</v>
      </c>
      <c r="B179" s="178" t="s">
        <v>161</v>
      </c>
      <c r="C179" s="78">
        <v>480855.29999999993</v>
      </c>
    </row>
    <row r="180" spans="1:3">
      <c r="A180" s="178">
        <v>35200</v>
      </c>
      <c r="B180" s="178" t="s">
        <v>162</v>
      </c>
      <c r="C180" s="78">
        <v>1093726.6600000001</v>
      </c>
    </row>
    <row r="181" spans="1:3">
      <c r="A181" s="178">
        <v>35300</v>
      </c>
      <c r="B181" s="178" t="s">
        <v>437</v>
      </c>
      <c r="C181" s="78">
        <v>6933605.7899999982</v>
      </c>
    </row>
    <row r="182" spans="1:3">
      <c r="A182" s="178">
        <v>35305</v>
      </c>
      <c r="B182" s="178" t="s">
        <v>164</v>
      </c>
      <c r="C182" s="78">
        <v>2773315.28</v>
      </c>
    </row>
    <row r="183" spans="1:3">
      <c r="A183" s="178">
        <v>35400</v>
      </c>
      <c r="B183" s="178" t="s">
        <v>165</v>
      </c>
      <c r="C183" s="78">
        <v>5504200.3199999994</v>
      </c>
    </row>
    <row r="184" spans="1:3">
      <c r="A184" s="178">
        <v>35401</v>
      </c>
      <c r="B184" s="178" t="s">
        <v>166</v>
      </c>
      <c r="C184" s="78">
        <v>59811.350000000006</v>
      </c>
    </row>
    <row r="185" spans="1:3">
      <c r="A185" s="178">
        <v>35402</v>
      </c>
      <c r="B185" s="178" t="s">
        <v>455</v>
      </c>
      <c r="C185" s="78"/>
    </row>
    <row r="186" spans="1:3">
      <c r="A186" s="178">
        <v>35405</v>
      </c>
      <c r="B186" s="178" t="s">
        <v>168</v>
      </c>
      <c r="C186" s="78">
        <v>1786056.99</v>
      </c>
    </row>
    <row r="187" spans="1:3">
      <c r="A187" s="178">
        <v>35500</v>
      </c>
      <c r="B187" s="178" t="s">
        <v>169</v>
      </c>
      <c r="C187" s="78">
        <v>7357972.5199999986</v>
      </c>
    </row>
    <row r="188" spans="1:3">
      <c r="A188" s="178">
        <v>35600</v>
      </c>
      <c r="B188" s="178" t="s">
        <v>170</v>
      </c>
      <c r="C188" s="78">
        <v>3165310.3399999994</v>
      </c>
    </row>
    <row r="189" spans="1:3">
      <c r="A189" s="178">
        <v>35700</v>
      </c>
      <c r="B189" s="178" t="s">
        <v>171</v>
      </c>
      <c r="C189" s="78">
        <v>1768669.16</v>
      </c>
    </row>
    <row r="190" spans="1:3">
      <c r="A190" s="178">
        <v>35800</v>
      </c>
      <c r="B190" s="178" t="s">
        <v>172</v>
      </c>
      <c r="C190" s="78">
        <v>2592795.2300000004</v>
      </c>
    </row>
    <row r="191" spans="1:3">
      <c r="A191" s="178">
        <v>35805</v>
      </c>
      <c r="B191" s="178" t="s">
        <v>173</v>
      </c>
      <c r="C191" s="78">
        <v>567105.29000000015</v>
      </c>
    </row>
    <row r="192" spans="1:3">
      <c r="A192" s="178">
        <v>35900</v>
      </c>
      <c r="B192" s="178" t="s">
        <v>174</v>
      </c>
      <c r="C192" s="78">
        <v>4496384.4399999995</v>
      </c>
    </row>
    <row r="193" spans="1:3">
      <c r="A193" s="178">
        <v>35905</v>
      </c>
      <c r="B193" s="178" t="s">
        <v>175</v>
      </c>
      <c r="C193" s="78">
        <v>666653.84</v>
      </c>
    </row>
    <row r="194" spans="1:3">
      <c r="A194" s="178">
        <v>36000</v>
      </c>
      <c r="B194" s="178" t="s">
        <v>176</v>
      </c>
      <c r="C194" s="78">
        <v>105186416.69999999</v>
      </c>
    </row>
    <row r="195" spans="1:3">
      <c r="A195" s="178">
        <v>36001</v>
      </c>
      <c r="B195" s="178" t="s">
        <v>177</v>
      </c>
      <c r="C195" s="78"/>
    </row>
    <row r="196" spans="1:3">
      <c r="A196" s="178">
        <v>36002</v>
      </c>
      <c r="B196" s="178" t="s">
        <v>451</v>
      </c>
      <c r="C196" s="78"/>
    </row>
    <row r="197" spans="1:3">
      <c r="A197" s="178">
        <v>36003</v>
      </c>
      <c r="B197" s="178" t="s">
        <v>179</v>
      </c>
      <c r="C197" s="78">
        <v>681537.9800000001</v>
      </c>
    </row>
    <row r="198" spans="1:3">
      <c r="A198" s="178">
        <v>36004</v>
      </c>
      <c r="B198" s="178" t="s">
        <v>393</v>
      </c>
      <c r="C198" s="78">
        <v>417182.16999999993</v>
      </c>
    </row>
    <row r="199" spans="1:3">
      <c r="A199" s="178">
        <v>36005</v>
      </c>
      <c r="B199" s="178" t="s">
        <v>180</v>
      </c>
      <c r="C199" s="78">
        <v>9154022.5999999978</v>
      </c>
    </row>
    <row r="200" spans="1:3">
      <c r="A200" s="178">
        <v>36006</v>
      </c>
      <c r="B200" s="178" t="s">
        <v>181</v>
      </c>
      <c r="C200" s="78">
        <v>1111117.83</v>
      </c>
    </row>
    <row r="201" spans="1:3">
      <c r="A201" s="178">
        <v>36007</v>
      </c>
      <c r="B201" s="178" t="s">
        <v>182</v>
      </c>
      <c r="C201" s="78">
        <v>356848.37000000005</v>
      </c>
    </row>
    <row r="202" spans="1:3">
      <c r="A202" s="178">
        <v>36008</v>
      </c>
      <c r="B202" s="178" t="s">
        <v>183</v>
      </c>
      <c r="C202" s="78">
        <v>927259.17000000016</v>
      </c>
    </row>
    <row r="203" spans="1:3">
      <c r="A203" s="178">
        <v>36009</v>
      </c>
      <c r="B203" s="178" t="s">
        <v>184</v>
      </c>
      <c r="C203" s="78">
        <v>165139.01999999999</v>
      </c>
    </row>
    <row r="204" spans="1:3">
      <c r="A204" s="178">
        <v>36100</v>
      </c>
      <c r="B204" s="178" t="s">
        <v>185</v>
      </c>
      <c r="C204" s="78">
        <v>1434578.83</v>
      </c>
    </row>
    <row r="205" spans="1:3">
      <c r="A205" s="178">
        <v>36102</v>
      </c>
      <c r="B205" s="178" t="s">
        <v>186</v>
      </c>
      <c r="C205" s="78">
        <v>390636.76</v>
      </c>
    </row>
    <row r="206" spans="1:3">
      <c r="A206" s="178">
        <v>36105</v>
      </c>
      <c r="B206" s="178" t="s">
        <v>187</v>
      </c>
      <c r="C206" s="78">
        <v>745509.19</v>
      </c>
    </row>
    <row r="207" spans="1:3">
      <c r="A207" s="178">
        <v>36200</v>
      </c>
      <c r="B207" s="178" t="s">
        <v>188</v>
      </c>
      <c r="C207" s="78">
        <v>2877322.01</v>
      </c>
    </row>
    <row r="208" spans="1:3">
      <c r="A208" s="178">
        <v>36205</v>
      </c>
      <c r="B208" s="178" t="s">
        <v>189</v>
      </c>
      <c r="C208" s="78">
        <v>538023.49</v>
      </c>
    </row>
    <row r="209" spans="1:3">
      <c r="A209" s="178">
        <v>36300</v>
      </c>
      <c r="B209" s="178" t="s">
        <v>190</v>
      </c>
      <c r="C209" s="78">
        <v>9193243.1300000008</v>
      </c>
    </row>
    <row r="210" spans="1:3">
      <c r="A210" s="178">
        <v>36301</v>
      </c>
      <c r="B210" s="178" t="s">
        <v>191</v>
      </c>
      <c r="C210" s="78">
        <v>174015.84000000003</v>
      </c>
    </row>
    <row r="211" spans="1:3">
      <c r="A211" s="178">
        <v>36302</v>
      </c>
      <c r="B211" s="178" t="s">
        <v>192</v>
      </c>
      <c r="C211" s="78">
        <v>239637.91999999998</v>
      </c>
    </row>
    <row r="212" spans="1:3">
      <c r="A212" s="178">
        <v>36303</v>
      </c>
      <c r="B212" s="178" t="s">
        <v>394</v>
      </c>
      <c r="C212" s="78">
        <v>287901.31</v>
      </c>
    </row>
    <row r="213" spans="1:3">
      <c r="A213" s="178">
        <v>36305</v>
      </c>
      <c r="B213" s="178" t="s">
        <v>193</v>
      </c>
      <c r="C213" s="78">
        <v>1974530.4599999997</v>
      </c>
    </row>
    <row r="214" spans="1:3">
      <c r="A214" s="178">
        <v>36310</v>
      </c>
      <c r="B214" s="178" t="s">
        <v>379</v>
      </c>
      <c r="C214" s="78"/>
    </row>
    <row r="215" spans="1:3">
      <c r="A215" s="178">
        <v>36400</v>
      </c>
      <c r="B215" s="178" t="s">
        <v>194</v>
      </c>
      <c r="C215" s="78">
        <v>10111768.049999999</v>
      </c>
    </row>
    <row r="216" spans="1:3">
      <c r="A216" s="178">
        <v>36405</v>
      </c>
      <c r="B216" s="178" t="s">
        <v>395</v>
      </c>
      <c r="C216" s="78">
        <v>1590103.09</v>
      </c>
    </row>
    <row r="217" spans="1:3">
      <c r="A217" s="178">
        <v>36500</v>
      </c>
      <c r="B217" s="178" t="s">
        <v>196</v>
      </c>
      <c r="C217" s="78">
        <v>19693278.460000001</v>
      </c>
    </row>
    <row r="218" spans="1:3">
      <c r="A218" s="178">
        <v>36501</v>
      </c>
      <c r="B218" s="178" t="s">
        <v>197</v>
      </c>
      <c r="C218" s="78">
        <v>225490.86000000004</v>
      </c>
    </row>
    <row r="219" spans="1:3">
      <c r="A219" s="178">
        <v>36502</v>
      </c>
      <c r="B219" s="178" t="s">
        <v>198</v>
      </c>
      <c r="C219" s="78">
        <v>77617.48</v>
      </c>
    </row>
    <row r="220" spans="1:3">
      <c r="A220" s="178">
        <v>36505</v>
      </c>
      <c r="B220" s="178" t="s">
        <v>199</v>
      </c>
      <c r="C220" s="78">
        <v>3997942.2099999995</v>
      </c>
    </row>
    <row r="221" spans="1:3">
      <c r="A221" s="178">
        <v>36600</v>
      </c>
      <c r="B221" s="178" t="s">
        <v>200</v>
      </c>
      <c r="C221" s="78">
        <v>1497690.5499999998</v>
      </c>
    </row>
    <row r="222" spans="1:3">
      <c r="A222" s="178">
        <v>36601</v>
      </c>
      <c r="B222" s="178" t="s">
        <v>201</v>
      </c>
      <c r="C222" s="78">
        <v>679026.46000000008</v>
      </c>
    </row>
    <row r="223" spans="1:3">
      <c r="A223" s="178">
        <v>36700</v>
      </c>
      <c r="B223" s="178" t="s">
        <v>202</v>
      </c>
      <c r="C223" s="78">
        <v>17079764.129999999</v>
      </c>
    </row>
    <row r="224" spans="1:3">
      <c r="A224" s="178">
        <v>36701</v>
      </c>
      <c r="B224" s="178" t="s">
        <v>203</v>
      </c>
      <c r="C224" s="78">
        <v>69262.17</v>
      </c>
    </row>
    <row r="225" spans="1:3">
      <c r="A225" s="178">
        <v>36705</v>
      </c>
      <c r="B225" s="178" t="s">
        <v>204</v>
      </c>
      <c r="C225" s="78">
        <v>2007173.5799999998</v>
      </c>
    </row>
    <row r="226" spans="1:3">
      <c r="A226" s="178">
        <v>36800</v>
      </c>
      <c r="B226" s="178" t="s">
        <v>205</v>
      </c>
      <c r="C226" s="78">
        <v>6290074.5699999994</v>
      </c>
    </row>
    <row r="227" spans="1:3">
      <c r="A227" s="178">
        <v>36801</v>
      </c>
      <c r="B227" s="178" t="s">
        <v>452</v>
      </c>
      <c r="C227" s="78"/>
    </row>
    <row r="228" spans="1:3">
      <c r="A228" s="178">
        <v>36802</v>
      </c>
      <c r="B228" s="178" t="s">
        <v>207</v>
      </c>
      <c r="C228" s="78">
        <v>348901.4</v>
      </c>
    </row>
    <row r="229" spans="1:3">
      <c r="A229" s="178">
        <v>36810</v>
      </c>
      <c r="B229" s="178" t="s">
        <v>396</v>
      </c>
      <c r="C229" s="78">
        <v>12019810.690000001</v>
      </c>
    </row>
    <row r="230" spans="1:3">
      <c r="A230" s="178">
        <v>36900</v>
      </c>
      <c r="B230" s="178" t="s">
        <v>209</v>
      </c>
      <c r="C230" s="78">
        <v>1225848</v>
      </c>
    </row>
    <row r="231" spans="1:3">
      <c r="A231" s="178">
        <v>36901</v>
      </c>
      <c r="B231" s="178" t="s">
        <v>210</v>
      </c>
      <c r="C231" s="78">
        <v>480110.73000000004</v>
      </c>
    </row>
    <row r="232" spans="1:3">
      <c r="A232" s="178">
        <v>36905</v>
      </c>
      <c r="B232" s="178" t="s">
        <v>211</v>
      </c>
      <c r="C232" s="78">
        <v>466770.05000000005</v>
      </c>
    </row>
    <row r="233" spans="1:3">
      <c r="A233" s="178">
        <v>37000</v>
      </c>
      <c r="B233" s="178" t="s">
        <v>212</v>
      </c>
      <c r="C233" s="78">
        <v>3875520.87</v>
      </c>
    </row>
    <row r="234" spans="1:3">
      <c r="A234" s="178">
        <v>37001</v>
      </c>
      <c r="B234" s="178" t="s">
        <v>367</v>
      </c>
      <c r="C234" s="78">
        <v>246665.45</v>
      </c>
    </row>
    <row r="235" spans="1:3">
      <c r="A235" s="178">
        <v>37005</v>
      </c>
      <c r="B235" s="178" t="s">
        <v>213</v>
      </c>
      <c r="C235" s="78">
        <v>1100742.2499999998</v>
      </c>
    </row>
    <row r="236" spans="1:3">
      <c r="A236" s="178">
        <v>37100</v>
      </c>
      <c r="B236" s="178" t="s">
        <v>214</v>
      </c>
      <c r="C236" s="78">
        <v>5948745.3299999991</v>
      </c>
    </row>
    <row r="237" spans="1:3">
      <c r="A237" s="178">
        <v>37200</v>
      </c>
      <c r="B237" s="178" t="s">
        <v>215</v>
      </c>
      <c r="C237" s="78">
        <v>1298284.6099999999</v>
      </c>
    </row>
    <row r="238" spans="1:3">
      <c r="A238" s="178">
        <v>37300</v>
      </c>
      <c r="B238" s="178" t="s">
        <v>216</v>
      </c>
      <c r="C238" s="78">
        <v>3341123.8799999994</v>
      </c>
    </row>
    <row r="239" spans="1:3">
      <c r="A239" s="178">
        <v>37301</v>
      </c>
      <c r="B239" s="178" t="s">
        <v>217</v>
      </c>
      <c r="C239" s="78">
        <v>404459.36999999994</v>
      </c>
    </row>
    <row r="240" spans="1:3">
      <c r="A240" s="178">
        <v>37305</v>
      </c>
      <c r="B240" s="178" t="s">
        <v>218</v>
      </c>
      <c r="C240" s="78">
        <v>1030136.3</v>
      </c>
    </row>
    <row r="241" spans="1:3">
      <c r="A241" s="178">
        <v>37400</v>
      </c>
      <c r="B241" s="178" t="s">
        <v>219</v>
      </c>
      <c r="C241" s="78">
        <v>15996736.390000001</v>
      </c>
    </row>
    <row r="242" spans="1:3">
      <c r="A242" s="178">
        <v>37405</v>
      </c>
      <c r="B242" s="178" t="s">
        <v>220</v>
      </c>
      <c r="C242" s="78">
        <v>3545073.05</v>
      </c>
    </row>
    <row r="243" spans="1:3">
      <c r="A243" s="178">
        <v>37500</v>
      </c>
      <c r="B243" s="178" t="s">
        <v>221</v>
      </c>
      <c r="C243" s="78">
        <v>1968157.8899999997</v>
      </c>
    </row>
    <row r="244" spans="1:3">
      <c r="A244" s="178">
        <v>37600</v>
      </c>
      <c r="B244" s="178" t="s">
        <v>222</v>
      </c>
      <c r="C244" s="78">
        <v>10834321.960000003</v>
      </c>
    </row>
    <row r="245" spans="1:3">
      <c r="A245" s="178">
        <v>37601</v>
      </c>
      <c r="B245" s="178" t="s">
        <v>223</v>
      </c>
      <c r="C245" s="78">
        <v>720530.95000000007</v>
      </c>
    </row>
    <row r="246" spans="1:3">
      <c r="A246" s="178">
        <v>37605</v>
      </c>
      <c r="B246" s="178" t="s">
        <v>224</v>
      </c>
      <c r="C246" s="78">
        <v>1361510.19</v>
      </c>
    </row>
    <row r="247" spans="1:3">
      <c r="A247" s="178">
        <v>37610</v>
      </c>
      <c r="B247" s="178" t="s">
        <v>225</v>
      </c>
      <c r="C247" s="78">
        <v>3310586.3800000004</v>
      </c>
    </row>
    <row r="248" spans="1:3">
      <c r="A248" s="178">
        <v>37700</v>
      </c>
      <c r="B248" s="178" t="s">
        <v>226</v>
      </c>
      <c r="C248" s="78">
        <v>4847268.7100000009</v>
      </c>
    </row>
    <row r="249" spans="1:3">
      <c r="A249" s="178">
        <v>37705</v>
      </c>
      <c r="B249" s="178" t="s">
        <v>227</v>
      </c>
      <c r="C249" s="78">
        <v>1495650.8700000003</v>
      </c>
    </row>
    <row r="250" spans="1:3">
      <c r="A250" s="178">
        <v>37800</v>
      </c>
      <c r="B250" s="178" t="s">
        <v>228</v>
      </c>
      <c r="C250" s="78">
        <v>15563324.49</v>
      </c>
    </row>
    <row r="251" spans="1:3">
      <c r="A251" s="178">
        <v>37801</v>
      </c>
      <c r="B251" s="178" t="s">
        <v>229</v>
      </c>
      <c r="C251" s="78">
        <v>105163.55000000002</v>
      </c>
    </row>
    <row r="252" spans="1:3">
      <c r="A252" s="178">
        <v>37805</v>
      </c>
      <c r="B252" s="178" t="s">
        <v>230</v>
      </c>
      <c r="C252" s="78">
        <v>1201696.3000000003</v>
      </c>
    </row>
    <row r="253" spans="1:3">
      <c r="A253" s="178">
        <v>37900</v>
      </c>
      <c r="B253" s="178" t="s">
        <v>231</v>
      </c>
      <c r="C253" s="78">
        <v>7660267.7399999993</v>
      </c>
    </row>
    <row r="254" spans="1:3">
      <c r="A254" s="178">
        <v>37901</v>
      </c>
      <c r="B254" s="178" t="s">
        <v>232</v>
      </c>
      <c r="C254" s="78">
        <v>175127.88</v>
      </c>
    </row>
    <row r="255" spans="1:3">
      <c r="A255" s="178">
        <v>37905</v>
      </c>
      <c r="B255" s="178" t="s">
        <v>233</v>
      </c>
      <c r="C255" s="78">
        <v>1005885.4099999999</v>
      </c>
    </row>
    <row r="256" spans="1:3">
      <c r="A256" s="178">
        <v>38000</v>
      </c>
      <c r="B256" s="178" t="s">
        <v>234</v>
      </c>
      <c r="C256" s="78">
        <v>13032153.210000001</v>
      </c>
    </row>
    <row r="257" spans="1:3">
      <c r="A257" s="178">
        <v>38005</v>
      </c>
      <c r="B257" s="178" t="s">
        <v>235</v>
      </c>
      <c r="C257" s="78">
        <v>2624124.3000000003</v>
      </c>
    </row>
    <row r="258" spans="1:3">
      <c r="A258" s="178">
        <v>38100</v>
      </c>
      <c r="B258" s="178" t="s">
        <v>236</v>
      </c>
      <c r="C258" s="78">
        <v>6073245.0699999994</v>
      </c>
    </row>
    <row r="259" spans="1:3">
      <c r="A259" s="178">
        <v>38105</v>
      </c>
      <c r="B259" s="178" t="s">
        <v>237</v>
      </c>
      <c r="C259" s="78">
        <v>1210148.07</v>
      </c>
    </row>
    <row r="260" spans="1:3">
      <c r="A260" s="178">
        <v>38200</v>
      </c>
      <c r="B260" s="178" t="s">
        <v>238</v>
      </c>
      <c r="C260" s="78">
        <v>5556168.6600000001</v>
      </c>
    </row>
    <row r="261" spans="1:3">
      <c r="A261" s="178">
        <v>38205</v>
      </c>
      <c r="B261" s="178" t="s">
        <v>239</v>
      </c>
      <c r="C261" s="78">
        <v>843530.98999999987</v>
      </c>
    </row>
    <row r="262" spans="1:3">
      <c r="A262" s="178">
        <v>38210</v>
      </c>
      <c r="B262" s="178" t="s">
        <v>240</v>
      </c>
      <c r="C262" s="78">
        <v>2115499.37</v>
      </c>
    </row>
    <row r="263" spans="1:3">
      <c r="A263" s="178">
        <v>38300</v>
      </c>
      <c r="B263" s="178" t="s">
        <v>241</v>
      </c>
      <c r="C263" s="78">
        <v>3897431.2799999993</v>
      </c>
    </row>
    <row r="264" spans="1:3">
      <c r="A264" s="178">
        <v>38400</v>
      </c>
      <c r="B264" s="178" t="s">
        <v>242</v>
      </c>
      <c r="C264" s="78">
        <v>5437762.2699999996</v>
      </c>
    </row>
    <row r="265" spans="1:3">
      <c r="A265" s="178">
        <v>38402</v>
      </c>
      <c r="B265" s="178" t="s">
        <v>243</v>
      </c>
      <c r="C265" s="78">
        <v>353143.11</v>
      </c>
    </row>
    <row r="266" spans="1:3">
      <c r="A266" s="178">
        <v>38405</v>
      </c>
      <c r="B266" s="178" t="s">
        <v>244</v>
      </c>
      <c r="C266" s="78">
        <v>1367615.5100000002</v>
      </c>
    </row>
    <row r="267" spans="1:3">
      <c r="A267" s="178">
        <v>38500</v>
      </c>
      <c r="B267" s="178" t="s">
        <v>245</v>
      </c>
      <c r="C267" s="78">
        <v>4227513.6499999994</v>
      </c>
    </row>
    <row r="268" spans="1:3">
      <c r="A268" s="178">
        <v>38600</v>
      </c>
      <c r="B268" s="178" t="s">
        <v>246</v>
      </c>
      <c r="C268" s="78">
        <v>5435675.1600000001</v>
      </c>
    </row>
    <row r="269" spans="1:3">
      <c r="A269" s="178">
        <v>38601</v>
      </c>
      <c r="B269" s="178" t="s">
        <v>247</v>
      </c>
      <c r="C269" s="78">
        <v>63721.3</v>
      </c>
    </row>
    <row r="270" spans="1:3">
      <c r="A270" s="178">
        <v>38602</v>
      </c>
      <c r="B270" s="178" t="s">
        <v>248</v>
      </c>
      <c r="C270" s="78">
        <v>449875.52999999997</v>
      </c>
    </row>
    <row r="271" spans="1:3">
      <c r="A271" s="178">
        <v>38605</v>
      </c>
      <c r="B271" s="178" t="s">
        <v>249</v>
      </c>
      <c r="C271" s="78">
        <v>1493141.9800000002</v>
      </c>
    </row>
    <row r="272" spans="1:3">
      <c r="A272" s="178">
        <v>38610</v>
      </c>
      <c r="B272" s="178" t="s">
        <v>250</v>
      </c>
      <c r="C272" s="78">
        <v>1202815.53</v>
      </c>
    </row>
    <row r="273" spans="1:3">
      <c r="A273" s="178">
        <v>38620</v>
      </c>
      <c r="B273" s="178" t="s">
        <v>251</v>
      </c>
      <c r="C273" s="78">
        <v>905006.89</v>
      </c>
    </row>
    <row r="274" spans="1:3">
      <c r="A274" s="178">
        <v>38700</v>
      </c>
      <c r="B274" s="178" t="s">
        <v>252</v>
      </c>
      <c r="C274" s="78">
        <v>1575161.92</v>
      </c>
    </row>
    <row r="275" spans="1:3">
      <c r="A275" s="178">
        <v>38701</v>
      </c>
      <c r="B275" s="178" t="s">
        <v>253</v>
      </c>
      <c r="C275" s="78">
        <v>107356.48</v>
      </c>
    </row>
    <row r="276" spans="1:3">
      <c r="A276" s="178">
        <v>38800</v>
      </c>
      <c r="B276" s="178" t="s">
        <v>254</v>
      </c>
      <c r="C276" s="78">
        <v>2764604.2</v>
      </c>
    </row>
    <row r="277" spans="1:3">
      <c r="A277" s="178">
        <v>38801</v>
      </c>
      <c r="B277" s="178" t="s">
        <v>255</v>
      </c>
      <c r="C277" s="78">
        <v>213514.71</v>
      </c>
    </row>
    <row r="278" spans="1:3">
      <c r="A278" s="178">
        <v>38900</v>
      </c>
      <c r="B278" s="178" t="s">
        <v>256</v>
      </c>
      <c r="C278" s="78">
        <v>662492.22</v>
      </c>
    </row>
    <row r="279" spans="1:3">
      <c r="A279" s="178">
        <v>39000</v>
      </c>
      <c r="B279" s="178" t="s">
        <v>257</v>
      </c>
      <c r="C279" s="78">
        <v>28098597.719999999</v>
      </c>
    </row>
    <row r="280" spans="1:3">
      <c r="A280" s="178">
        <v>39100</v>
      </c>
      <c r="B280" s="178" t="s">
        <v>258</v>
      </c>
      <c r="C280" s="78">
        <v>4073298.07</v>
      </c>
    </row>
    <row r="281" spans="1:3">
      <c r="A281" s="178">
        <v>39101</v>
      </c>
      <c r="B281" s="178" t="s">
        <v>259</v>
      </c>
      <c r="C281" s="78">
        <v>479870.03</v>
      </c>
    </row>
    <row r="282" spans="1:3">
      <c r="A282" s="178">
        <v>39105</v>
      </c>
      <c r="B282" s="178" t="s">
        <v>260</v>
      </c>
      <c r="C282" s="78">
        <v>1486482.66</v>
      </c>
    </row>
    <row r="283" spans="1:3">
      <c r="A283" s="178">
        <v>39200</v>
      </c>
      <c r="B283" s="178" t="s">
        <v>397</v>
      </c>
      <c r="C283" s="78">
        <v>117481060.83999999</v>
      </c>
    </row>
    <row r="284" spans="1:3">
      <c r="A284" s="178">
        <v>39201</v>
      </c>
      <c r="B284" s="178" t="s">
        <v>262</v>
      </c>
      <c r="C284" s="78">
        <v>249649.63</v>
      </c>
    </row>
    <row r="285" spans="1:3">
      <c r="A285" s="178">
        <v>39204</v>
      </c>
      <c r="B285" s="178" t="s">
        <v>263</v>
      </c>
      <c r="C285" s="78">
        <v>449859.64999999991</v>
      </c>
    </row>
    <row r="286" spans="1:3">
      <c r="A286" s="178">
        <v>39205</v>
      </c>
      <c r="B286" s="178" t="s">
        <v>264</v>
      </c>
      <c r="C286" s="78">
        <v>10405253.970000001</v>
      </c>
    </row>
    <row r="287" spans="1:3">
      <c r="A287" s="178">
        <v>39208</v>
      </c>
      <c r="B287" s="178" t="s">
        <v>398</v>
      </c>
      <c r="C287" s="78">
        <v>639157.68000000005</v>
      </c>
    </row>
    <row r="288" spans="1:3">
      <c r="A288" s="178">
        <v>39209</v>
      </c>
      <c r="B288" s="178" t="s">
        <v>265</v>
      </c>
      <c r="C288" s="78">
        <v>292446.58</v>
      </c>
    </row>
    <row r="289" spans="1:3">
      <c r="A289" s="146">
        <v>39220</v>
      </c>
      <c r="B289" s="146" t="s">
        <v>516</v>
      </c>
      <c r="C289" s="78">
        <v>115453.33000000002</v>
      </c>
    </row>
    <row r="290" spans="1:3">
      <c r="A290" s="178">
        <v>39300</v>
      </c>
      <c r="B290" s="178" t="s">
        <v>266</v>
      </c>
      <c r="C290" s="78">
        <v>1593294.37</v>
      </c>
    </row>
    <row r="291" spans="1:3">
      <c r="A291" s="178">
        <v>39301</v>
      </c>
      <c r="B291" s="178" t="s">
        <v>267</v>
      </c>
      <c r="C291" s="78">
        <v>59271</v>
      </c>
    </row>
    <row r="292" spans="1:3">
      <c r="A292" s="178">
        <v>39400</v>
      </c>
      <c r="B292" s="178" t="s">
        <v>268</v>
      </c>
      <c r="C292" s="78">
        <v>1171636.6599999999</v>
      </c>
    </row>
    <row r="293" spans="1:3">
      <c r="A293" s="178">
        <v>39401</v>
      </c>
      <c r="B293" s="178" t="s">
        <v>269</v>
      </c>
      <c r="C293" s="78">
        <v>618296.14</v>
      </c>
    </row>
    <row r="294" spans="1:3">
      <c r="A294" s="178">
        <v>39500</v>
      </c>
      <c r="B294" s="178" t="s">
        <v>270</v>
      </c>
      <c r="C294" s="78">
        <v>3724610.2699999991</v>
      </c>
    </row>
    <row r="295" spans="1:3">
      <c r="A295" s="178">
        <v>39501</v>
      </c>
      <c r="B295" s="178" t="s">
        <v>271</v>
      </c>
      <c r="C295" s="78">
        <v>93380.22</v>
      </c>
    </row>
    <row r="296" spans="1:3">
      <c r="A296" s="178">
        <v>39600</v>
      </c>
      <c r="B296" s="178" t="s">
        <v>272</v>
      </c>
      <c r="C296" s="78">
        <v>12300071.399999999</v>
      </c>
    </row>
    <row r="297" spans="1:3">
      <c r="A297" s="178">
        <v>39605</v>
      </c>
      <c r="B297" s="178" t="s">
        <v>273</v>
      </c>
      <c r="C297" s="78">
        <v>1830923.2199999995</v>
      </c>
    </row>
    <row r="298" spans="1:3">
      <c r="A298" s="178">
        <v>39700</v>
      </c>
      <c r="B298" s="178" t="s">
        <v>274</v>
      </c>
      <c r="C298" s="78">
        <v>6596467.7500000019</v>
      </c>
    </row>
    <row r="299" spans="1:3">
      <c r="A299" s="178">
        <v>39703</v>
      </c>
      <c r="B299" s="178" t="s">
        <v>275</v>
      </c>
      <c r="C299" s="78">
        <v>379837.53</v>
      </c>
    </row>
    <row r="300" spans="1:3">
      <c r="A300" s="178">
        <v>39705</v>
      </c>
      <c r="B300" s="178" t="s">
        <v>276</v>
      </c>
      <c r="C300" s="78">
        <v>1741697.49</v>
      </c>
    </row>
    <row r="301" spans="1:3" ht="16.899999999999999" customHeight="1">
      <c r="A301" s="178">
        <v>39800</v>
      </c>
      <c r="B301" s="178" t="s">
        <v>277</v>
      </c>
      <c r="C301" s="78">
        <v>7614122.040000001</v>
      </c>
    </row>
    <row r="302" spans="1:3">
      <c r="A302" s="178">
        <v>39805</v>
      </c>
      <c r="B302" s="178" t="s">
        <v>278</v>
      </c>
      <c r="C302" s="78">
        <v>964938.22000000009</v>
      </c>
    </row>
    <row r="303" spans="1:3">
      <c r="A303" s="178">
        <v>39900</v>
      </c>
      <c r="B303" s="178" t="s">
        <v>279</v>
      </c>
      <c r="C303" s="78">
        <v>3892636.9199999995</v>
      </c>
    </row>
    <row r="304" spans="1:3">
      <c r="A304" s="178">
        <v>51000</v>
      </c>
      <c r="B304" s="178" t="s">
        <v>368</v>
      </c>
      <c r="C304" s="78">
        <v>66431648.689999998</v>
      </c>
    </row>
    <row r="305" spans="1:2">
      <c r="A305" s="178">
        <v>51000.2</v>
      </c>
      <c r="B305" s="178" t="s">
        <v>369</v>
      </c>
    </row>
    <row r="306" spans="1:2">
      <c r="A306" s="178">
        <v>51000.3</v>
      </c>
      <c r="B306" s="178" t="s">
        <v>370</v>
      </c>
    </row>
  </sheetData>
  <sheetProtection password="CEAA" sheet="1" objects="1" scenarios="1"/>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49AC-C621-4133-87CA-0B03C653FAC1}">
  <dimension ref="A1:E305"/>
  <sheetViews>
    <sheetView workbookViewId="0"/>
  </sheetViews>
  <sheetFormatPr defaultRowHeight="15"/>
  <cols>
    <col min="1" max="1" width="15.7109375" style="178" bestFit="1" customWidth="1"/>
    <col min="2" max="2" width="49.28515625" style="178" bestFit="1" customWidth="1"/>
    <col min="3" max="3" width="23.5703125" style="185" customWidth="1"/>
    <col min="4" max="4" width="9.140625" style="178"/>
    <col min="5" max="5" width="20.85546875" style="178" customWidth="1"/>
    <col min="6" max="16384" width="9.140625" style="178"/>
  </cols>
  <sheetData>
    <row r="1" spans="1:5">
      <c r="C1" s="185">
        <f>SUM(C2:C315)</f>
        <v>1592389730.3300014</v>
      </c>
      <c r="E1" s="78"/>
    </row>
    <row r="2" spans="1:5" ht="30">
      <c r="A2" s="202" t="s">
        <v>383</v>
      </c>
      <c r="B2" s="202" t="s">
        <v>384</v>
      </c>
      <c r="C2" s="227" t="s">
        <v>439</v>
      </c>
    </row>
    <row r="3" spans="1:5">
      <c r="A3" s="203" t="s">
        <v>428</v>
      </c>
      <c r="B3" s="204" t="s">
        <v>427</v>
      </c>
      <c r="C3" s="228">
        <v>0</v>
      </c>
    </row>
    <row r="4" spans="1:5">
      <c r="A4" s="178">
        <v>10200</v>
      </c>
      <c r="B4" s="178" t="s">
        <v>0</v>
      </c>
      <c r="C4" s="185">
        <v>1692672.6600000001</v>
      </c>
    </row>
    <row r="5" spans="1:5">
      <c r="A5" s="178">
        <v>10400</v>
      </c>
      <c r="B5" s="178" t="s">
        <v>1</v>
      </c>
      <c r="C5" s="185">
        <v>5183662.09</v>
      </c>
    </row>
    <row r="6" spans="1:5">
      <c r="A6" s="178">
        <v>10500</v>
      </c>
      <c r="B6" s="178" t="s">
        <v>2</v>
      </c>
      <c r="C6" s="185">
        <v>1202787.7300000002</v>
      </c>
    </row>
    <row r="7" spans="1:5">
      <c r="A7" s="178">
        <v>10700</v>
      </c>
      <c r="B7" s="178" t="s">
        <v>385</v>
      </c>
      <c r="C7" s="185">
        <v>8416506.4400000013</v>
      </c>
    </row>
    <row r="8" spans="1:5">
      <c r="A8" s="178">
        <v>10800</v>
      </c>
      <c r="B8" s="178" t="s">
        <v>4</v>
      </c>
      <c r="C8" s="185">
        <v>34867723.050000004</v>
      </c>
    </row>
    <row r="9" spans="1:5">
      <c r="A9" s="178">
        <v>10850</v>
      </c>
      <c r="B9" s="178" t="s">
        <v>5</v>
      </c>
      <c r="C9" s="185">
        <v>392120.53</v>
      </c>
    </row>
    <row r="10" spans="1:5">
      <c r="A10" s="178">
        <v>10900</v>
      </c>
      <c r="B10" s="178" t="s">
        <v>6</v>
      </c>
      <c r="C10" s="185">
        <v>3139549.79</v>
      </c>
    </row>
    <row r="11" spans="1:5">
      <c r="A11" s="178">
        <v>10910</v>
      </c>
      <c r="B11" s="178" t="s">
        <v>7</v>
      </c>
      <c r="C11" s="185">
        <v>489718.42</v>
      </c>
    </row>
    <row r="12" spans="1:5">
      <c r="A12" s="178">
        <v>10930</v>
      </c>
      <c r="B12" s="178" t="s">
        <v>8</v>
      </c>
      <c r="C12" s="185">
        <v>5225498.79</v>
      </c>
    </row>
    <row r="13" spans="1:5">
      <c r="A13" s="178">
        <v>10940</v>
      </c>
      <c r="B13" s="178" t="s">
        <v>9</v>
      </c>
      <c r="C13" s="185">
        <v>1285927.92</v>
      </c>
    </row>
    <row r="14" spans="1:5">
      <c r="A14" s="178">
        <v>10950</v>
      </c>
      <c r="B14" s="178" t="s">
        <v>10</v>
      </c>
      <c r="C14" s="185">
        <v>1129182.78</v>
      </c>
    </row>
    <row r="15" spans="1:5">
      <c r="A15" s="178">
        <v>11050</v>
      </c>
      <c r="B15" s="178" t="s">
        <v>431</v>
      </c>
      <c r="C15" s="185">
        <v>458025.49</v>
      </c>
    </row>
    <row r="16" spans="1:5">
      <c r="A16" s="178">
        <v>11300</v>
      </c>
      <c r="B16" s="178" t="s">
        <v>432</v>
      </c>
      <c r="C16" s="185">
        <v>8790818.0299999975</v>
      </c>
    </row>
    <row r="17" spans="1:3">
      <c r="A17" s="178">
        <v>11310</v>
      </c>
      <c r="B17" s="178" t="s">
        <v>12</v>
      </c>
      <c r="C17" s="185">
        <v>952807.18</v>
      </c>
    </row>
    <row r="18" spans="1:3">
      <c r="A18" s="178">
        <v>11600</v>
      </c>
      <c r="B18" s="178" t="s">
        <v>13</v>
      </c>
      <c r="C18" s="185">
        <v>3408232.1499999994</v>
      </c>
    </row>
    <row r="19" spans="1:3">
      <c r="A19" s="178">
        <v>11900</v>
      </c>
      <c r="B19" s="178" t="s">
        <v>14</v>
      </c>
      <c r="C19" s="185">
        <v>361237.72</v>
      </c>
    </row>
    <row r="20" spans="1:3">
      <c r="A20" s="178">
        <v>12100</v>
      </c>
      <c r="B20" s="178" t="s">
        <v>15</v>
      </c>
      <c r="C20" s="185">
        <v>422225.01</v>
      </c>
    </row>
    <row r="21" spans="1:3">
      <c r="A21" s="178">
        <v>12150</v>
      </c>
      <c r="B21" s="178" t="s">
        <v>16</v>
      </c>
      <c r="C21" s="185">
        <v>63168.869999999995</v>
      </c>
    </row>
    <row r="22" spans="1:3">
      <c r="A22" s="178">
        <v>12160</v>
      </c>
      <c r="B22" s="178" t="s">
        <v>17</v>
      </c>
      <c r="C22" s="185">
        <v>3391841.4699999997</v>
      </c>
    </row>
    <row r="23" spans="1:3">
      <c r="A23" s="207" t="s">
        <v>443</v>
      </c>
      <c r="B23" s="187" t="s">
        <v>378</v>
      </c>
      <c r="C23" s="185">
        <v>0</v>
      </c>
    </row>
    <row r="24" spans="1:3">
      <c r="A24" s="178">
        <v>12220</v>
      </c>
      <c r="B24" s="178" t="s">
        <v>434</v>
      </c>
      <c r="C24" s="185">
        <v>85724029.099999994</v>
      </c>
    </row>
    <row r="25" spans="1:3">
      <c r="A25" s="178">
        <v>12510</v>
      </c>
      <c r="B25" s="178" t="s">
        <v>19</v>
      </c>
      <c r="C25" s="185">
        <v>9368925.2299999986</v>
      </c>
    </row>
    <row r="26" spans="1:3">
      <c r="A26" s="178">
        <v>12600</v>
      </c>
      <c r="B26" s="178" t="s">
        <v>20</v>
      </c>
      <c r="C26" s="185">
        <v>3448104.2600000002</v>
      </c>
    </row>
    <row r="27" spans="1:3">
      <c r="A27" s="178">
        <v>12700</v>
      </c>
      <c r="B27" s="178" t="s">
        <v>21</v>
      </c>
      <c r="C27" s="185">
        <v>2179758.0900000003</v>
      </c>
    </row>
    <row r="28" spans="1:3">
      <c r="A28" s="178">
        <v>13500</v>
      </c>
      <c r="B28" s="178" t="s">
        <v>22</v>
      </c>
      <c r="C28" s="185">
        <v>7772993.04</v>
      </c>
    </row>
    <row r="29" spans="1:3">
      <c r="A29" s="178">
        <v>13700</v>
      </c>
      <c r="B29" s="178" t="s">
        <v>23</v>
      </c>
      <c r="C29" s="185">
        <v>920370.6399999999</v>
      </c>
    </row>
    <row r="30" spans="1:3">
      <c r="A30" s="178">
        <v>14200</v>
      </c>
      <c r="B30" s="178" t="s">
        <v>282</v>
      </c>
      <c r="C30" s="185">
        <v>0</v>
      </c>
    </row>
    <row r="31" spans="1:3">
      <c r="A31" s="178">
        <v>14300</v>
      </c>
      <c r="B31" s="178" t="s">
        <v>24</v>
      </c>
      <c r="C31" s="185">
        <f>2844458.71-C32</f>
        <v>2539579.71</v>
      </c>
    </row>
    <row r="32" spans="1:3">
      <c r="A32" s="178">
        <v>14300.2</v>
      </c>
      <c r="B32" s="178" t="s">
        <v>364</v>
      </c>
      <c r="C32" s="185">
        <v>304879</v>
      </c>
    </row>
    <row r="33" spans="1:3">
      <c r="A33" s="178">
        <v>18400</v>
      </c>
      <c r="B33" s="178" t="s">
        <v>386</v>
      </c>
      <c r="C33" s="185">
        <v>9723142.4199999999</v>
      </c>
    </row>
    <row r="34" spans="1:3">
      <c r="A34" s="178">
        <v>18600</v>
      </c>
      <c r="B34" s="178" t="s">
        <v>26</v>
      </c>
      <c r="C34" s="185">
        <v>28051.3</v>
      </c>
    </row>
    <row r="35" spans="1:3">
      <c r="A35" s="178">
        <v>18640</v>
      </c>
      <c r="B35" s="178" t="s">
        <v>27</v>
      </c>
      <c r="C35" s="3">
        <v>3339.920000000001</v>
      </c>
    </row>
    <row r="36" spans="1:3">
      <c r="A36" s="178">
        <v>18670</v>
      </c>
      <c r="B36" s="178" t="s">
        <v>283</v>
      </c>
      <c r="C36" s="3">
        <v>0</v>
      </c>
    </row>
    <row r="37" spans="1:3">
      <c r="A37" s="178">
        <v>18690</v>
      </c>
      <c r="B37" s="178" t="s">
        <v>28</v>
      </c>
      <c r="C37" s="185">
        <v>0</v>
      </c>
    </row>
    <row r="38" spans="1:3">
      <c r="A38" s="178">
        <v>18740</v>
      </c>
      <c r="B38" s="178" t="s">
        <v>29</v>
      </c>
      <c r="C38" s="185">
        <v>14353.410000000002</v>
      </c>
    </row>
    <row r="39" spans="1:3">
      <c r="A39" s="178">
        <v>18780</v>
      </c>
      <c r="B39" s="178" t="s">
        <v>435</v>
      </c>
      <c r="C39" s="185">
        <v>30444.449999999997</v>
      </c>
    </row>
    <row r="40" spans="1:3">
      <c r="A40" s="178">
        <v>19005</v>
      </c>
      <c r="B40" s="178" t="s">
        <v>31</v>
      </c>
      <c r="C40" s="185">
        <v>1560045.69</v>
      </c>
    </row>
    <row r="41" spans="1:3">
      <c r="A41" s="178">
        <v>19100</v>
      </c>
      <c r="B41" s="178" t="s">
        <v>32</v>
      </c>
      <c r="C41" s="185">
        <v>116171266.56999999</v>
      </c>
    </row>
    <row r="42" spans="1:3">
      <c r="A42" s="178">
        <v>20100</v>
      </c>
      <c r="B42" s="178" t="s">
        <v>33</v>
      </c>
      <c r="C42" s="185">
        <v>10151637.640000001</v>
      </c>
    </row>
    <row r="43" spans="1:3">
      <c r="A43" s="178">
        <v>20200</v>
      </c>
      <c r="B43" s="178" t="s">
        <v>34</v>
      </c>
      <c r="C43" s="185">
        <v>1519944.4600000002</v>
      </c>
    </row>
    <row r="44" spans="1:3">
      <c r="A44" s="178">
        <v>20300</v>
      </c>
      <c r="B44" s="178" t="s">
        <v>35</v>
      </c>
      <c r="C44" s="185">
        <v>22341664.629999999</v>
      </c>
    </row>
    <row r="45" spans="1:3">
      <c r="A45" s="178">
        <v>20400</v>
      </c>
      <c r="B45" s="178" t="s">
        <v>36</v>
      </c>
      <c r="C45" s="185">
        <v>1790390.15</v>
      </c>
    </row>
    <row r="46" spans="1:3">
      <c r="A46" s="178">
        <v>20600</v>
      </c>
      <c r="B46" s="178" t="s">
        <v>37</v>
      </c>
      <c r="C46" s="185">
        <v>3620896.6100000003</v>
      </c>
    </row>
    <row r="47" spans="1:3">
      <c r="A47" s="178">
        <v>20700</v>
      </c>
      <c r="B47" s="178" t="s">
        <v>38</v>
      </c>
      <c r="C47" s="185">
        <v>7470953.2000000002</v>
      </c>
    </row>
    <row r="48" spans="1:3">
      <c r="A48" s="178">
        <v>20800</v>
      </c>
      <c r="B48" s="178" t="s">
        <v>39</v>
      </c>
      <c r="C48" s="185">
        <v>6088310.1900000013</v>
      </c>
    </row>
    <row r="49" spans="1:5">
      <c r="A49" s="178">
        <v>20900</v>
      </c>
      <c r="B49" s="178" t="s">
        <v>40</v>
      </c>
      <c r="C49" s="185">
        <v>8866979.0499999989</v>
      </c>
    </row>
    <row r="50" spans="1:5">
      <c r="A50" s="178">
        <v>21200</v>
      </c>
      <c r="B50" s="178" t="s">
        <v>41</v>
      </c>
      <c r="C50" s="185">
        <v>3039923.1999999997</v>
      </c>
    </row>
    <row r="51" spans="1:5">
      <c r="A51" s="178">
        <v>21300</v>
      </c>
      <c r="B51" s="178" t="s">
        <v>42</v>
      </c>
      <c r="C51" s="185">
        <v>36047714.24000001</v>
      </c>
    </row>
    <row r="52" spans="1:5">
      <c r="A52" s="178">
        <v>21520</v>
      </c>
      <c r="B52" s="178" t="s">
        <v>387</v>
      </c>
      <c r="C52" s="185">
        <v>52618283.120000005</v>
      </c>
    </row>
    <row r="53" spans="1:5">
      <c r="A53" s="178">
        <v>21525</v>
      </c>
      <c r="B53" s="178" t="s">
        <v>44</v>
      </c>
      <c r="C53" s="185">
        <f>2253392.76-C54</f>
        <v>1999806.7599999998</v>
      </c>
      <c r="E53" s="78"/>
    </row>
    <row r="54" spans="1:5">
      <c r="A54" s="178">
        <v>21525.200000000001</v>
      </c>
      <c r="B54" s="178" t="s">
        <v>366</v>
      </c>
      <c r="C54" s="185">
        <v>253586</v>
      </c>
    </row>
    <row r="55" spans="1:5">
      <c r="A55" s="178">
        <v>21550</v>
      </c>
      <c r="B55" s="178" t="s">
        <v>45</v>
      </c>
      <c r="C55" s="185">
        <v>57905226.019999996</v>
      </c>
    </row>
    <row r="56" spans="1:5">
      <c r="A56" s="178">
        <v>21570</v>
      </c>
      <c r="B56" s="178" t="s">
        <v>46</v>
      </c>
      <c r="C56" s="185">
        <v>315916.30999999994</v>
      </c>
    </row>
    <row r="57" spans="1:5">
      <c r="A57" s="178">
        <v>21800</v>
      </c>
      <c r="B57" s="178" t="s">
        <v>47</v>
      </c>
      <c r="C57" s="185">
        <v>5169608.71</v>
      </c>
    </row>
    <row r="58" spans="1:5">
      <c r="A58" s="178">
        <v>21900</v>
      </c>
      <c r="B58" s="178" t="s">
        <v>48</v>
      </c>
      <c r="C58" s="185">
        <v>3951749.71</v>
      </c>
    </row>
    <row r="59" spans="1:5">
      <c r="A59" s="178">
        <v>22000</v>
      </c>
      <c r="B59" s="178" t="s">
        <v>49</v>
      </c>
      <c r="C59" s="185">
        <v>6756851.9800000014</v>
      </c>
    </row>
    <row r="60" spans="1:5">
      <c r="A60" s="178">
        <v>23000</v>
      </c>
      <c r="B60" s="178" t="s">
        <v>50</v>
      </c>
      <c r="C60" s="185">
        <v>2057657.9400000002</v>
      </c>
    </row>
    <row r="61" spans="1:5">
      <c r="A61" s="178">
        <v>23100</v>
      </c>
      <c r="B61" s="178" t="s">
        <v>51</v>
      </c>
      <c r="C61" s="185">
        <v>12308972.060000001</v>
      </c>
    </row>
    <row r="62" spans="1:5">
      <c r="A62" s="178">
        <v>23200</v>
      </c>
      <c r="B62" s="178" t="s">
        <v>52</v>
      </c>
      <c r="C62" s="185">
        <v>6706515.7000000011</v>
      </c>
    </row>
    <row r="63" spans="1:5">
      <c r="A63" s="178">
        <v>30000</v>
      </c>
      <c r="B63" s="178" t="s">
        <v>53</v>
      </c>
      <c r="C63" s="185">
        <v>1486882.4</v>
      </c>
    </row>
    <row r="64" spans="1:5">
      <c r="A64" s="178">
        <v>30100</v>
      </c>
      <c r="B64" s="178" t="s">
        <v>54</v>
      </c>
      <c r="C64" s="185">
        <v>12601791.999999998</v>
      </c>
    </row>
    <row r="65" spans="1:3">
      <c r="A65" s="178">
        <v>30102</v>
      </c>
      <c r="B65" s="178" t="s">
        <v>55</v>
      </c>
      <c r="C65" s="185">
        <v>231393.65999999997</v>
      </c>
    </row>
    <row r="66" spans="1:3">
      <c r="A66" s="178">
        <v>30103</v>
      </c>
      <c r="B66" s="178" t="s">
        <v>56</v>
      </c>
      <c r="C66" s="185">
        <v>300250.04000000004</v>
      </c>
    </row>
    <row r="67" spans="1:3">
      <c r="A67" s="178">
        <v>30104</v>
      </c>
      <c r="B67" s="178" t="s">
        <v>57</v>
      </c>
      <c r="C67" s="185">
        <v>156217.21000000005</v>
      </c>
    </row>
    <row r="68" spans="1:3">
      <c r="A68" s="178">
        <v>30105</v>
      </c>
      <c r="B68" s="178" t="s">
        <v>58</v>
      </c>
      <c r="C68" s="185">
        <v>1511208.12</v>
      </c>
    </row>
    <row r="69" spans="1:3">
      <c r="A69" s="178">
        <v>30200</v>
      </c>
      <c r="B69" s="178" t="s">
        <v>59</v>
      </c>
      <c r="C69" s="185">
        <v>3032922.4899999998</v>
      </c>
    </row>
    <row r="70" spans="1:3">
      <c r="A70" s="178">
        <v>30300</v>
      </c>
      <c r="B70" s="178" t="s">
        <v>60</v>
      </c>
      <c r="C70" s="185">
        <v>992451.39999999991</v>
      </c>
    </row>
    <row r="71" spans="1:3">
      <c r="A71" s="178">
        <v>30400</v>
      </c>
      <c r="B71" s="178" t="s">
        <v>61</v>
      </c>
      <c r="C71" s="185">
        <v>1793474.38</v>
      </c>
    </row>
    <row r="72" spans="1:3">
      <c r="A72" s="178">
        <v>30405</v>
      </c>
      <c r="B72" s="178" t="s">
        <v>62</v>
      </c>
      <c r="C72" s="185">
        <v>1170377.58</v>
      </c>
    </row>
    <row r="73" spans="1:3">
      <c r="A73" s="178">
        <v>30500</v>
      </c>
      <c r="B73" s="178" t="s">
        <v>63</v>
      </c>
      <c r="C73" s="185">
        <v>1988742.3299999998</v>
      </c>
    </row>
    <row r="74" spans="1:3">
      <c r="A74" s="178">
        <v>30600</v>
      </c>
      <c r="B74" s="178" t="s">
        <v>64</v>
      </c>
      <c r="C74" s="185">
        <v>1502557.0699999998</v>
      </c>
    </row>
    <row r="75" spans="1:3">
      <c r="A75" s="178">
        <v>30601</v>
      </c>
      <c r="B75" s="178" t="s">
        <v>65</v>
      </c>
      <c r="C75" s="185">
        <v>33484.15</v>
      </c>
    </row>
    <row r="76" spans="1:3">
      <c r="A76" s="178">
        <v>30700</v>
      </c>
      <c r="B76" s="178" t="s">
        <v>66</v>
      </c>
      <c r="C76" s="185">
        <v>4004376.2599999993</v>
      </c>
    </row>
    <row r="77" spans="1:3">
      <c r="A77" s="178">
        <v>30705</v>
      </c>
      <c r="B77" s="178" t="s">
        <v>67</v>
      </c>
      <c r="C77" s="185">
        <v>756864.34</v>
      </c>
    </row>
    <row r="78" spans="1:3">
      <c r="A78" s="178">
        <v>30800</v>
      </c>
      <c r="B78" s="178" t="s">
        <v>68</v>
      </c>
      <c r="C78" s="185">
        <v>1436453.12</v>
      </c>
    </row>
    <row r="79" spans="1:3">
      <c r="A79" s="178">
        <v>30900</v>
      </c>
      <c r="B79" s="178" t="s">
        <v>69</v>
      </c>
      <c r="C79" s="185">
        <v>2743957.71</v>
      </c>
    </row>
    <row r="80" spans="1:3">
      <c r="A80" s="178">
        <v>30905</v>
      </c>
      <c r="B80" s="178" t="s">
        <v>70</v>
      </c>
      <c r="C80" s="185">
        <v>640966.24</v>
      </c>
    </row>
    <row r="81" spans="1:3">
      <c r="A81" s="178">
        <v>31000</v>
      </c>
      <c r="B81" s="178" t="s">
        <v>71</v>
      </c>
      <c r="C81" s="185">
        <v>7635491.8499999996</v>
      </c>
    </row>
    <row r="82" spans="1:3">
      <c r="A82" s="178">
        <v>31005</v>
      </c>
      <c r="B82" s="178" t="s">
        <v>72</v>
      </c>
      <c r="C82" s="185">
        <v>818472.04</v>
      </c>
    </row>
    <row r="83" spans="1:3">
      <c r="A83" s="178">
        <v>31100</v>
      </c>
      <c r="B83" s="178" t="s">
        <v>73</v>
      </c>
      <c r="C83" s="185">
        <v>15565065.82</v>
      </c>
    </row>
    <row r="84" spans="1:3">
      <c r="A84" s="178">
        <v>31101</v>
      </c>
      <c r="B84" s="178" t="s">
        <v>74</v>
      </c>
      <c r="C84" s="185">
        <v>87618.76999999999</v>
      </c>
    </row>
    <row r="85" spans="1:3">
      <c r="A85" s="178">
        <v>31102</v>
      </c>
      <c r="B85" s="178" t="s">
        <v>75</v>
      </c>
      <c r="C85" s="185">
        <v>231711.5</v>
      </c>
    </row>
    <row r="86" spans="1:3">
      <c r="A86" s="178">
        <v>31105</v>
      </c>
      <c r="B86" s="178" t="s">
        <v>76</v>
      </c>
      <c r="C86" s="185">
        <v>2625604.69</v>
      </c>
    </row>
    <row r="87" spans="1:3">
      <c r="A87" s="178">
        <v>31110</v>
      </c>
      <c r="B87" s="178" t="s">
        <v>77</v>
      </c>
      <c r="C87" s="185">
        <v>3521399.72</v>
      </c>
    </row>
    <row r="88" spans="1:3">
      <c r="A88" s="178">
        <v>31200</v>
      </c>
      <c r="B88" s="178" t="s">
        <v>78</v>
      </c>
      <c r="C88" s="185">
        <v>6890770.0099999998</v>
      </c>
    </row>
    <row r="89" spans="1:3">
      <c r="A89" s="178">
        <v>31205</v>
      </c>
      <c r="B89" s="178" t="s">
        <v>79</v>
      </c>
      <c r="C89" s="185">
        <v>922753.96</v>
      </c>
    </row>
    <row r="90" spans="1:3">
      <c r="A90" s="178">
        <v>31300</v>
      </c>
      <c r="B90" s="178" t="s">
        <v>80</v>
      </c>
      <c r="C90" s="185">
        <v>17757020.77</v>
      </c>
    </row>
    <row r="91" spans="1:3">
      <c r="A91" s="178">
        <v>31301</v>
      </c>
      <c r="B91" s="178" t="s">
        <v>81</v>
      </c>
      <c r="C91" s="185">
        <v>353671.9</v>
      </c>
    </row>
    <row r="92" spans="1:3">
      <c r="A92" s="178">
        <v>31320</v>
      </c>
      <c r="B92" s="178" t="s">
        <v>82</v>
      </c>
      <c r="C92" s="185">
        <v>3162216.51</v>
      </c>
    </row>
    <row r="93" spans="1:3">
      <c r="A93" s="178">
        <v>31400</v>
      </c>
      <c r="B93" s="178" t="s">
        <v>83</v>
      </c>
      <c r="C93" s="185">
        <v>7271181.8599999994</v>
      </c>
    </row>
    <row r="94" spans="1:3">
      <c r="A94" s="178">
        <v>31405</v>
      </c>
      <c r="B94" s="178" t="s">
        <v>84</v>
      </c>
      <c r="C94" s="185">
        <v>1639692.49</v>
      </c>
    </row>
    <row r="95" spans="1:3">
      <c r="A95" s="178">
        <v>31500</v>
      </c>
      <c r="B95" s="178" t="s">
        <v>85</v>
      </c>
      <c r="C95" s="185">
        <v>1163491.2200000002</v>
      </c>
    </row>
    <row r="96" spans="1:3">
      <c r="A96" s="178">
        <v>31600</v>
      </c>
      <c r="B96" s="178" t="s">
        <v>86</v>
      </c>
      <c r="C96" s="185">
        <v>5062724.8500000006</v>
      </c>
    </row>
    <row r="97" spans="1:3">
      <c r="A97" s="178">
        <v>31601</v>
      </c>
      <c r="B97" s="178" t="s">
        <v>453</v>
      </c>
      <c r="C97" s="185">
        <v>0</v>
      </c>
    </row>
    <row r="98" spans="1:3">
      <c r="A98" s="178">
        <v>31605</v>
      </c>
      <c r="B98" s="178" t="s">
        <v>87</v>
      </c>
      <c r="C98" s="185">
        <v>822925.29</v>
      </c>
    </row>
    <row r="99" spans="1:3">
      <c r="A99" s="178">
        <v>31700</v>
      </c>
      <c r="B99" s="178" t="s">
        <v>88</v>
      </c>
      <c r="C99" s="185">
        <v>1630016.76</v>
      </c>
    </row>
    <row r="100" spans="1:3">
      <c r="A100" s="178">
        <v>31800</v>
      </c>
      <c r="B100" s="178" t="s">
        <v>89</v>
      </c>
      <c r="C100" s="185">
        <v>9034559.3500000015</v>
      </c>
    </row>
    <row r="101" spans="1:3">
      <c r="A101" s="178">
        <v>31805</v>
      </c>
      <c r="B101" s="178" t="s">
        <v>90</v>
      </c>
      <c r="C101" s="185">
        <v>2007237.0999999999</v>
      </c>
    </row>
    <row r="102" spans="1:3">
      <c r="A102" s="178">
        <v>31810</v>
      </c>
      <c r="B102" s="178" t="s">
        <v>91</v>
      </c>
      <c r="C102" s="185">
        <v>2358064.0900000003</v>
      </c>
    </row>
    <row r="103" spans="1:3">
      <c r="A103" s="178">
        <v>31820</v>
      </c>
      <c r="B103" s="178" t="s">
        <v>92</v>
      </c>
      <c r="C103" s="185">
        <v>1907625.7</v>
      </c>
    </row>
    <row r="104" spans="1:3">
      <c r="A104" s="178">
        <v>31900</v>
      </c>
      <c r="B104" s="178" t="s">
        <v>93</v>
      </c>
      <c r="C104" s="185">
        <v>5543920.2799999993</v>
      </c>
    </row>
    <row r="105" spans="1:3">
      <c r="A105" s="178">
        <v>32000</v>
      </c>
      <c r="B105" s="178" t="s">
        <v>94</v>
      </c>
      <c r="C105" s="185">
        <v>2268964.9699999997</v>
      </c>
    </row>
    <row r="106" spans="1:3">
      <c r="A106" s="178">
        <v>32005</v>
      </c>
      <c r="B106" s="178" t="s">
        <v>95</v>
      </c>
      <c r="C106" s="185">
        <v>541676.51</v>
      </c>
    </row>
    <row r="107" spans="1:3">
      <c r="A107" s="178">
        <v>32100</v>
      </c>
      <c r="B107" s="178" t="s">
        <v>96</v>
      </c>
      <c r="C107" s="185">
        <v>1374211.93</v>
      </c>
    </row>
    <row r="108" spans="1:3">
      <c r="A108" s="178">
        <v>32200</v>
      </c>
      <c r="B108" s="178" t="s">
        <v>97</v>
      </c>
      <c r="C108" s="185">
        <v>884452.08000000007</v>
      </c>
    </row>
    <row r="109" spans="1:3">
      <c r="A109" s="178">
        <v>32300</v>
      </c>
      <c r="B109" s="178" t="s">
        <v>98</v>
      </c>
      <c r="C109" s="185">
        <v>9198230.4500000011</v>
      </c>
    </row>
    <row r="110" spans="1:3">
      <c r="A110" s="178">
        <v>32305</v>
      </c>
      <c r="B110" s="178" t="s">
        <v>388</v>
      </c>
      <c r="C110" s="185">
        <v>1055696.93</v>
      </c>
    </row>
    <row r="111" spans="1:3">
      <c r="A111" s="178">
        <v>32400</v>
      </c>
      <c r="B111" s="178" t="s">
        <v>100</v>
      </c>
      <c r="C111" s="185">
        <v>3509484.03</v>
      </c>
    </row>
    <row r="112" spans="1:3">
      <c r="A112" s="178">
        <v>32405</v>
      </c>
      <c r="B112" s="178" t="s">
        <v>101</v>
      </c>
      <c r="C112" s="185">
        <v>967902.53999999992</v>
      </c>
    </row>
    <row r="113" spans="1:3">
      <c r="A113" s="178">
        <v>32410</v>
      </c>
      <c r="B113" s="178" t="s">
        <v>102</v>
      </c>
      <c r="C113" s="185">
        <v>1406061.3900000001</v>
      </c>
    </row>
    <row r="114" spans="1:3">
      <c r="A114" s="178">
        <v>32420</v>
      </c>
      <c r="B114" s="178" t="s">
        <v>454</v>
      </c>
      <c r="C114" s="185">
        <v>0</v>
      </c>
    </row>
    <row r="115" spans="1:3">
      <c r="A115" s="178">
        <v>32500</v>
      </c>
      <c r="B115" s="178" t="s">
        <v>389</v>
      </c>
      <c r="C115" s="185">
        <v>7548070.2400000002</v>
      </c>
    </row>
    <row r="116" spans="1:3">
      <c r="A116" s="178">
        <v>32505</v>
      </c>
      <c r="B116" s="178" t="s">
        <v>105</v>
      </c>
      <c r="C116" s="185">
        <v>1239246.02</v>
      </c>
    </row>
    <row r="117" spans="1:3">
      <c r="A117" s="178">
        <v>32600</v>
      </c>
      <c r="B117" s="178" t="s">
        <v>106</v>
      </c>
      <c r="C117" s="185">
        <v>27386804.080000006</v>
      </c>
    </row>
    <row r="118" spans="1:3">
      <c r="A118" s="178">
        <v>32605</v>
      </c>
      <c r="B118" s="178" t="s">
        <v>107</v>
      </c>
      <c r="C118" s="185">
        <v>4369440</v>
      </c>
    </row>
    <row r="119" spans="1:3">
      <c r="A119" s="178">
        <v>32700</v>
      </c>
      <c r="B119" s="178" t="s">
        <v>108</v>
      </c>
      <c r="C119" s="185">
        <v>2511603.84</v>
      </c>
    </row>
    <row r="120" spans="1:3">
      <c r="A120" s="178">
        <v>32800</v>
      </c>
      <c r="B120" s="178" t="s">
        <v>109</v>
      </c>
      <c r="C120" s="185">
        <v>3753142.9599999995</v>
      </c>
    </row>
    <row r="121" spans="1:3">
      <c r="A121" s="178">
        <v>32900</v>
      </c>
      <c r="B121" s="178" t="s">
        <v>110</v>
      </c>
      <c r="C121" s="185">
        <v>10109093.439999999</v>
      </c>
    </row>
    <row r="122" spans="1:3">
      <c r="A122" s="178">
        <v>32901</v>
      </c>
      <c r="B122" s="178" t="s">
        <v>390</v>
      </c>
      <c r="C122" s="185">
        <v>221897.69999999998</v>
      </c>
    </row>
    <row r="123" spans="1:3">
      <c r="A123" s="178">
        <v>32905</v>
      </c>
      <c r="B123" s="178" t="s">
        <v>111</v>
      </c>
      <c r="C123" s="185">
        <v>1577053.85</v>
      </c>
    </row>
    <row r="124" spans="1:3">
      <c r="A124" s="178">
        <v>32910</v>
      </c>
      <c r="B124" s="178" t="s">
        <v>112</v>
      </c>
      <c r="C124" s="185">
        <v>1990879.9399999997</v>
      </c>
    </row>
    <row r="125" spans="1:3">
      <c r="A125" s="178">
        <v>32920</v>
      </c>
      <c r="B125" s="178" t="s">
        <v>113</v>
      </c>
      <c r="C125" s="185">
        <v>1571808.9100000004</v>
      </c>
    </row>
    <row r="126" spans="1:3">
      <c r="A126" s="178">
        <v>33000</v>
      </c>
      <c r="B126" s="178" t="s">
        <v>114</v>
      </c>
      <c r="C126" s="185">
        <v>3743565.7699999996</v>
      </c>
    </row>
    <row r="127" spans="1:3">
      <c r="A127" s="178">
        <v>33001</v>
      </c>
      <c r="B127" s="178" t="s">
        <v>115</v>
      </c>
      <c r="C127" s="185">
        <v>97035.36</v>
      </c>
    </row>
    <row r="128" spans="1:3">
      <c r="A128" s="178">
        <v>33027</v>
      </c>
      <c r="B128" s="178" t="s">
        <v>116</v>
      </c>
      <c r="C128" s="185">
        <v>403774.12999999995</v>
      </c>
    </row>
    <row r="129" spans="1:3">
      <c r="A129" s="178">
        <v>33100</v>
      </c>
      <c r="B129" s="178" t="s">
        <v>117</v>
      </c>
      <c r="C129" s="185">
        <v>5446618.1599999992</v>
      </c>
    </row>
    <row r="130" spans="1:3">
      <c r="A130" s="178">
        <v>33105</v>
      </c>
      <c r="B130" s="178" t="s">
        <v>118</v>
      </c>
      <c r="C130" s="185">
        <v>641740.06000000006</v>
      </c>
    </row>
    <row r="131" spans="1:3">
      <c r="A131" s="178">
        <v>33200</v>
      </c>
      <c r="B131" s="178" t="s">
        <v>119</v>
      </c>
      <c r="C131" s="185">
        <v>22995671.690000001</v>
      </c>
    </row>
    <row r="132" spans="1:3">
      <c r="A132" s="178">
        <v>33202</v>
      </c>
      <c r="B132" s="178" t="s">
        <v>120</v>
      </c>
      <c r="C132" s="185">
        <v>336555.92</v>
      </c>
    </row>
    <row r="133" spans="1:3">
      <c r="A133" s="178">
        <v>33203</v>
      </c>
      <c r="B133" s="178" t="s">
        <v>121</v>
      </c>
      <c r="C133" s="185">
        <v>170614.56</v>
      </c>
    </row>
    <row r="134" spans="1:3">
      <c r="A134" s="178">
        <v>33204</v>
      </c>
      <c r="B134" s="178" t="s">
        <v>122</v>
      </c>
      <c r="C134" s="185">
        <v>538293.79</v>
      </c>
    </row>
    <row r="135" spans="1:3">
      <c r="A135" s="178">
        <v>33205</v>
      </c>
      <c r="B135" s="178" t="s">
        <v>123</v>
      </c>
      <c r="C135" s="185">
        <v>2042301.0100000005</v>
      </c>
    </row>
    <row r="136" spans="1:3">
      <c r="A136" s="178">
        <v>33206</v>
      </c>
      <c r="B136" s="178" t="s">
        <v>124</v>
      </c>
      <c r="C136" s="185">
        <v>183832.70999999993</v>
      </c>
    </row>
    <row r="137" spans="1:3">
      <c r="A137" s="178">
        <v>33207</v>
      </c>
      <c r="B137" s="178" t="s">
        <v>343</v>
      </c>
      <c r="C137" s="3">
        <v>412371.50999999995</v>
      </c>
    </row>
    <row r="138" spans="1:3">
      <c r="A138" s="178">
        <v>33208</v>
      </c>
      <c r="B138" s="178" t="s">
        <v>344</v>
      </c>
    </row>
    <row r="139" spans="1:3">
      <c r="A139" s="178">
        <v>33209</v>
      </c>
      <c r="B139" s="178" t="s">
        <v>345</v>
      </c>
      <c r="C139" s="185">
        <v>149857.24</v>
      </c>
    </row>
    <row r="140" spans="1:3">
      <c r="A140" s="178">
        <v>33300</v>
      </c>
      <c r="B140" s="178" t="s">
        <v>125</v>
      </c>
      <c r="C140" s="185">
        <v>3572119.28</v>
      </c>
    </row>
    <row r="141" spans="1:3">
      <c r="A141" s="178">
        <v>33305</v>
      </c>
      <c r="B141" s="178" t="s">
        <v>126</v>
      </c>
      <c r="C141" s="185">
        <v>1048310.0100000001</v>
      </c>
    </row>
    <row r="142" spans="1:3">
      <c r="A142" s="178">
        <v>33400</v>
      </c>
      <c r="B142" s="178" t="s">
        <v>127</v>
      </c>
      <c r="C142" s="185">
        <v>32523387.109999999</v>
      </c>
    </row>
    <row r="143" spans="1:3">
      <c r="A143" s="178">
        <v>33402</v>
      </c>
      <c r="B143" s="178" t="s">
        <v>128</v>
      </c>
      <c r="C143" s="185">
        <v>233141.39</v>
      </c>
    </row>
    <row r="144" spans="1:3">
      <c r="A144" s="178">
        <v>33403</v>
      </c>
      <c r="B144" s="178" t="s">
        <v>450</v>
      </c>
      <c r="C144" s="185">
        <v>0</v>
      </c>
    </row>
    <row r="145" spans="1:3">
      <c r="A145" s="178">
        <v>33405</v>
      </c>
      <c r="B145" s="178" t="s">
        <v>129</v>
      </c>
      <c r="C145" s="185">
        <v>3191006.49</v>
      </c>
    </row>
    <row r="146" spans="1:3">
      <c r="A146" s="178">
        <v>33500</v>
      </c>
      <c r="B146" s="178" t="s">
        <v>130</v>
      </c>
      <c r="C146" s="185">
        <v>4663451.4800000004</v>
      </c>
    </row>
    <row r="147" spans="1:3">
      <c r="A147" s="178">
        <v>33501</v>
      </c>
      <c r="B147" s="178" t="s">
        <v>131</v>
      </c>
      <c r="C147" s="185">
        <v>107183.71000000002</v>
      </c>
    </row>
    <row r="148" spans="1:3">
      <c r="A148" s="178">
        <v>33600</v>
      </c>
      <c r="B148" s="178" t="s">
        <v>132</v>
      </c>
      <c r="C148" s="185">
        <v>16905232.07</v>
      </c>
    </row>
    <row r="149" spans="1:3">
      <c r="A149" s="178">
        <v>33605</v>
      </c>
      <c r="B149" s="178" t="s">
        <v>133</v>
      </c>
      <c r="C149" s="185">
        <v>2419232.8699999992</v>
      </c>
    </row>
    <row r="150" spans="1:3">
      <c r="A150" s="178">
        <v>33700</v>
      </c>
      <c r="B150" s="178" t="s">
        <v>134</v>
      </c>
      <c r="C150" s="185">
        <v>1179195.6500000001</v>
      </c>
    </row>
    <row r="151" spans="1:3">
      <c r="A151" s="178">
        <v>33800</v>
      </c>
      <c r="B151" s="178" t="s">
        <v>135</v>
      </c>
      <c r="C151" s="185">
        <v>872606.61</v>
      </c>
    </row>
    <row r="152" spans="1:3">
      <c r="A152" s="178">
        <v>33900</v>
      </c>
      <c r="B152" s="178" t="s">
        <v>436</v>
      </c>
      <c r="C152" s="185">
        <v>4511295.1099999994</v>
      </c>
    </row>
    <row r="153" spans="1:3">
      <c r="A153" s="178">
        <v>34000</v>
      </c>
      <c r="B153" s="178" t="s">
        <v>137</v>
      </c>
      <c r="C153" s="185">
        <v>1936628.9300000002</v>
      </c>
    </row>
    <row r="154" spans="1:3">
      <c r="A154" s="178">
        <v>34100</v>
      </c>
      <c r="B154" s="178" t="s">
        <v>138</v>
      </c>
      <c r="C154" s="185">
        <v>43238716.560000002</v>
      </c>
    </row>
    <row r="155" spans="1:3">
      <c r="A155" s="178">
        <v>34105</v>
      </c>
      <c r="B155" s="178" t="s">
        <v>139</v>
      </c>
      <c r="C155" s="185">
        <v>4002889.48</v>
      </c>
    </row>
    <row r="156" spans="1:3">
      <c r="A156" s="178">
        <v>34200</v>
      </c>
      <c r="B156" s="178" t="s">
        <v>140</v>
      </c>
      <c r="C156" s="185">
        <v>1656841</v>
      </c>
    </row>
    <row r="157" spans="1:3">
      <c r="A157" s="178">
        <v>34205</v>
      </c>
      <c r="B157" s="178" t="s">
        <v>141</v>
      </c>
      <c r="C157" s="185">
        <v>726946.84000000008</v>
      </c>
    </row>
    <row r="158" spans="1:3">
      <c r="A158" s="178">
        <v>34220</v>
      </c>
      <c r="B158" s="178" t="s">
        <v>142</v>
      </c>
      <c r="C158" s="185">
        <v>1819687.26</v>
      </c>
    </row>
    <row r="159" spans="1:3">
      <c r="A159" s="178">
        <v>34230</v>
      </c>
      <c r="B159" s="178" t="s">
        <v>143</v>
      </c>
      <c r="C159" s="185">
        <v>700494.32</v>
      </c>
    </row>
    <row r="160" spans="1:3">
      <c r="A160" s="178">
        <v>34300</v>
      </c>
      <c r="B160" s="178" t="s">
        <v>144</v>
      </c>
      <c r="C160" s="185">
        <v>10768005.619999999</v>
      </c>
    </row>
    <row r="161" spans="1:3">
      <c r="A161" s="178">
        <v>34400</v>
      </c>
      <c r="B161" s="178" t="s">
        <v>145</v>
      </c>
      <c r="C161" s="185">
        <v>4298748.43</v>
      </c>
    </row>
    <row r="162" spans="1:3">
      <c r="A162" s="178">
        <v>34405</v>
      </c>
      <c r="B162" s="178" t="s">
        <v>146</v>
      </c>
      <c r="C162" s="185">
        <v>891020.84</v>
      </c>
    </row>
    <row r="163" spans="1:3">
      <c r="A163" s="178">
        <v>34500</v>
      </c>
      <c r="B163" s="178" t="s">
        <v>147</v>
      </c>
      <c r="C163" s="185">
        <v>7754746.1199999982</v>
      </c>
    </row>
    <row r="164" spans="1:3">
      <c r="A164" s="178">
        <v>34501</v>
      </c>
      <c r="B164" s="178" t="s">
        <v>148</v>
      </c>
      <c r="C164" s="185">
        <v>93442.919999999984</v>
      </c>
    </row>
    <row r="165" spans="1:3">
      <c r="A165" s="178">
        <v>34505</v>
      </c>
      <c r="B165" s="178" t="s">
        <v>149</v>
      </c>
      <c r="C165" s="185">
        <v>1116587.0599999998</v>
      </c>
    </row>
    <row r="166" spans="1:3">
      <c r="A166" s="178">
        <v>34600</v>
      </c>
      <c r="B166" s="178" t="s">
        <v>150</v>
      </c>
      <c r="C166" s="185">
        <v>1954462.41</v>
      </c>
    </row>
    <row r="167" spans="1:3">
      <c r="A167" s="178">
        <v>34605</v>
      </c>
      <c r="B167" s="178" t="s">
        <v>151</v>
      </c>
      <c r="C167" s="185">
        <v>393629.49</v>
      </c>
    </row>
    <row r="168" spans="1:3">
      <c r="A168" s="178">
        <v>34700</v>
      </c>
      <c r="B168" s="178" t="s">
        <v>152</v>
      </c>
      <c r="C168" s="185">
        <v>4710060.6099999994</v>
      </c>
    </row>
    <row r="169" spans="1:3">
      <c r="A169" s="178">
        <v>34800</v>
      </c>
      <c r="B169" s="178" t="s">
        <v>153</v>
      </c>
      <c r="C169" s="185">
        <v>607656.76</v>
      </c>
    </row>
    <row r="170" spans="1:3">
      <c r="A170" s="178">
        <v>34900</v>
      </c>
      <c r="B170" s="178" t="s">
        <v>391</v>
      </c>
      <c r="C170" s="185">
        <v>11234401.84</v>
      </c>
    </row>
    <row r="171" spans="1:3">
      <c r="A171" s="178">
        <v>34901</v>
      </c>
      <c r="B171" s="178" t="s">
        <v>392</v>
      </c>
      <c r="C171" s="185">
        <v>253722.09999999998</v>
      </c>
    </row>
    <row r="172" spans="1:3">
      <c r="A172" s="178">
        <v>34903</v>
      </c>
      <c r="B172" s="178" t="s">
        <v>154</v>
      </c>
      <c r="C172" s="185">
        <v>25777.3</v>
      </c>
    </row>
    <row r="173" spans="1:3">
      <c r="A173" s="178">
        <v>34905</v>
      </c>
      <c r="B173" s="178" t="s">
        <v>155</v>
      </c>
      <c r="C173" s="185">
        <v>1117719.5999999999</v>
      </c>
    </row>
    <row r="174" spans="1:3">
      <c r="A174" s="178">
        <v>34910</v>
      </c>
      <c r="B174" s="178" t="s">
        <v>156</v>
      </c>
      <c r="C174" s="185">
        <v>3408147.8499999996</v>
      </c>
    </row>
    <row r="175" spans="1:3">
      <c r="A175" s="178">
        <v>35000</v>
      </c>
      <c r="B175" s="178" t="s">
        <v>157</v>
      </c>
      <c r="C175" s="185">
        <v>2266860.17</v>
      </c>
    </row>
    <row r="176" spans="1:3">
      <c r="A176" s="178">
        <v>35005</v>
      </c>
      <c r="B176" s="178" t="s">
        <v>158</v>
      </c>
      <c r="C176" s="185">
        <v>1124943.8299999998</v>
      </c>
    </row>
    <row r="177" spans="1:3">
      <c r="A177" s="178">
        <v>35100</v>
      </c>
      <c r="B177" s="178" t="s">
        <v>159</v>
      </c>
      <c r="C177" s="185">
        <v>19760758.369999997</v>
      </c>
    </row>
    <row r="178" spans="1:3">
      <c r="A178" s="178">
        <v>35105</v>
      </c>
      <c r="B178" s="178" t="s">
        <v>160</v>
      </c>
      <c r="C178" s="185">
        <v>1793027.96</v>
      </c>
    </row>
    <row r="179" spans="1:3">
      <c r="A179" s="178">
        <v>35106</v>
      </c>
      <c r="B179" s="178" t="s">
        <v>161</v>
      </c>
      <c r="C179" s="185">
        <v>383389.47000000003</v>
      </c>
    </row>
    <row r="180" spans="1:3">
      <c r="A180" s="178">
        <v>35200</v>
      </c>
      <c r="B180" s="178" t="s">
        <v>162</v>
      </c>
      <c r="C180" s="185">
        <v>937937.30999999994</v>
      </c>
    </row>
    <row r="181" spans="1:3">
      <c r="A181" s="178">
        <v>35300</v>
      </c>
      <c r="B181" s="178" t="s">
        <v>437</v>
      </c>
      <c r="C181" s="185">
        <v>5907846.4699999997</v>
      </c>
    </row>
    <row r="182" spans="1:3">
      <c r="A182" s="178">
        <v>35305</v>
      </c>
      <c r="B182" s="178" t="s">
        <v>164</v>
      </c>
      <c r="C182" s="185">
        <v>2334207.63</v>
      </c>
    </row>
    <row r="183" spans="1:3">
      <c r="A183" s="178">
        <v>35400</v>
      </c>
      <c r="B183" s="178" t="s">
        <v>165</v>
      </c>
      <c r="C183" s="185">
        <v>4677849.28</v>
      </c>
    </row>
    <row r="184" spans="1:3">
      <c r="A184" s="178">
        <v>35401</v>
      </c>
      <c r="B184" s="178" t="s">
        <v>166</v>
      </c>
      <c r="C184" s="185">
        <v>47883.609999999993</v>
      </c>
    </row>
    <row r="185" spans="1:3">
      <c r="A185" s="178">
        <v>35402</v>
      </c>
      <c r="B185" s="178" t="s">
        <v>455</v>
      </c>
      <c r="C185" s="185">
        <v>0</v>
      </c>
    </row>
    <row r="186" spans="1:3">
      <c r="A186" s="178">
        <v>35405</v>
      </c>
      <c r="B186" s="178" t="s">
        <v>168</v>
      </c>
      <c r="C186" s="185">
        <v>1562262.3499999999</v>
      </c>
    </row>
    <row r="187" spans="1:3">
      <c r="A187" s="178">
        <v>35500</v>
      </c>
      <c r="B187" s="178" t="s">
        <v>169</v>
      </c>
      <c r="C187" s="185">
        <v>6138495.9600000009</v>
      </c>
    </row>
    <row r="188" spans="1:3">
      <c r="A188" s="178">
        <v>35600</v>
      </c>
      <c r="B188" s="178" t="s">
        <v>170</v>
      </c>
      <c r="C188" s="185">
        <v>2673806.25</v>
      </c>
    </row>
    <row r="189" spans="1:3">
      <c r="A189" s="178">
        <v>35700</v>
      </c>
      <c r="B189" s="178" t="s">
        <v>171</v>
      </c>
      <c r="C189" s="185">
        <v>1466531.48</v>
      </c>
    </row>
    <row r="190" spans="1:3">
      <c r="A190" s="178">
        <v>35800</v>
      </c>
      <c r="B190" s="178" t="s">
        <v>172</v>
      </c>
      <c r="C190" s="185">
        <v>2202776.7199999997</v>
      </c>
    </row>
    <row r="191" spans="1:3">
      <c r="A191" s="178">
        <v>35805</v>
      </c>
      <c r="B191" s="178" t="s">
        <v>173</v>
      </c>
      <c r="C191" s="185">
        <v>460897.85</v>
      </c>
    </row>
    <row r="192" spans="1:3">
      <c r="A192" s="178">
        <v>35900</v>
      </c>
      <c r="B192" s="178" t="s">
        <v>174</v>
      </c>
      <c r="C192" s="185">
        <v>3824353</v>
      </c>
    </row>
    <row r="193" spans="1:3">
      <c r="A193" s="178">
        <v>35905</v>
      </c>
      <c r="B193" s="178" t="s">
        <v>175</v>
      </c>
      <c r="C193" s="185">
        <v>609742.83999999985</v>
      </c>
    </row>
    <row r="194" spans="1:3">
      <c r="A194" s="178">
        <v>36000</v>
      </c>
      <c r="B194" s="178" t="s">
        <v>176</v>
      </c>
      <c r="C194" s="3">
        <v>87146345.820000008</v>
      </c>
    </row>
    <row r="195" spans="1:3">
      <c r="A195" s="178">
        <v>36001</v>
      </c>
      <c r="B195" s="178" t="s">
        <v>177</v>
      </c>
    </row>
    <row r="196" spans="1:3">
      <c r="A196" s="178">
        <v>36002</v>
      </c>
      <c r="B196" s="178" t="s">
        <v>451</v>
      </c>
      <c r="C196" s="185">
        <v>0</v>
      </c>
    </row>
    <row r="197" spans="1:3">
      <c r="A197" s="178">
        <v>36003</v>
      </c>
      <c r="B197" s="178" t="s">
        <v>179</v>
      </c>
      <c r="C197" s="185">
        <v>575866.47</v>
      </c>
    </row>
    <row r="198" spans="1:3">
      <c r="A198" s="178">
        <v>36004</v>
      </c>
      <c r="B198" s="178" t="s">
        <v>393</v>
      </c>
      <c r="C198" s="185">
        <v>330599.89</v>
      </c>
    </row>
    <row r="199" spans="1:3">
      <c r="A199" s="178">
        <v>36005</v>
      </c>
      <c r="B199" s="178" t="s">
        <v>180</v>
      </c>
      <c r="C199" s="185">
        <v>8048713.7100000009</v>
      </c>
    </row>
    <row r="200" spans="1:3">
      <c r="A200" s="178">
        <v>36006</v>
      </c>
      <c r="B200" s="178" t="s">
        <v>181</v>
      </c>
      <c r="C200" s="185">
        <v>853685.94999999984</v>
      </c>
    </row>
    <row r="201" spans="1:3">
      <c r="A201" s="178">
        <v>36007</v>
      </c>
      <c r="B201" s="178" t="s">
        <v>182</v>
      </c>
      <c r="C201" s="185">
        <v>286684.76</v>
      </c>
    </row>
    <row r="202" spans="1:3">
      <c r="A202" s="178">
        <v>36008</v>
      </c>
      <c r="B202" s="178" t="s">
        <v>183</v>
      </c>
      <c r="C202" s="185">
        <v>740639.80000000016</v>
      </c>
    </row>
    <row r="203" spans="1:3">
      <c r="A203" s="178">
        <v>36009</v>
      </c>
      <c r="B203" s="178" t="s">
        <v>184</v>
      </c>
      <c r="C203" s="185">
        <v>163065.40000000002</v>
      </c>
    </row>
    <row r="204" spans="1:3">
      <c r="A204" s="178">
        <v>36100</v>
      </c>
      <c r="B204" s="178" t="s">
        <v>185</v>
      </c>
      <c r="C204" s="185">
        <v>1215862.5299999998</v>
      </c>
    </row>
    <row r="205" spans="1:3">
      <c r="A205" s="178">
        <v>36102</v>
      </c>
      <c r="B205" s="178" t="s">
        <v>186</v>
      </c>
      <c r="C205" s="185">
        <v>328151.29000000004</v>
      </c>
    </row>
    <row r="206" spans="1:3">
      <c r="A206" s="178">
        <v>36105</v>
      </c>
      <c r="B206" s="178" t="s">
        <v>187</v>
      </c>
      <c r="C206" s="185">
        <v>661798.77</v>
      </c>
    </row>
    <row r="207" spans="1:3">
      <c r="A207" s="178">
        <v>36200</v>
      </c>
      <c r="B207" s="178" t="s">
        <v>188</v>
      </c>
      <c r="C207" s="185">
        <v>2541607.8300000005</v>
      </c>
    </row>
    <row r="208" spans="1:3">
      <c r="A208" s="178">
        <v>36205</v>
      </c>
      <c r="B208" s="178" t="s">
        <v>189</v>
      </c>
      <c r="C208" s="185">
        <v>442006.94000000006</v>
      </c>
    </row>
    <row r="209" spans="1:3">
      <c r="A209" s="178">
        <v>36300</v>
      </c>
      <c r="B209" s="178" t="s">
        <v>190</v>
      </c>
      <c r="C209" s="185">
        <v>7652318.1700000009</v>
      </c>
    </row>
    <row r="210" spans="1:3">
      <c r="A210" s="178">
        <v>36301</v>
      </c>
      <c r="B210" s="178" t="s">
        <v>191</v>
      </c>
      <c r="C210" s="185">
        <v>116225.05999999998</v>
      </c>
    </row>
    <row r="211" spans="1:3">
      <c r="A211" s="178">
        <v>36302</v>
      </c>
      <c r="B211" s="178" t="s">
        <v>192</v>
      </c>
      <c r="C211" s="185">
        <v>177415.63999999998</v>
      </c>
    </row>
    <row r="212" spans="1:3">
      <c r="A212" s="178">
        <v>36303</v>
      </c>
      <c r="B212" s="178" t="s">
        <v>394</v>
      </c>
      <c r="C212" s="185">
        <v>219524.68</v>
      </c>
    </row>
    <row r="213" spans="1:3">
      <c r="A213" s="178">
        <v>36305</v>
      </c>
      <c r="B213" s="178" t="s">
        <v>193</v>
      </c>
      <c r="C213" s="185">
        <v>1658202.2500000002</v>
      </c>
    </row>
    <row r="214" spans="1:3">
      <c r="A214" s="178">
        <v>36310</v>
      </c>
      <c r="B214" s="178" t="s">
        <v>379</v>
      </c>
      <c r="C214" s="185">
        <v>4820.99</v>
      </c>
    </row>
    <row r="215" spans="1:3">
      <c r="A215" s="178">
        <v>36400</v>
      </c>
      <c r="B215" s="178" t="s">
        <v>194</v>
      </c>
      <c r="C215" s="185">
        <v>8735378.5700000003</v>
      </c>
    </row>
    <row r="216" spans="1:3">
      <c r="A216" s="178">
        <v>36405</v>
      </c>
      <c r="B216" s="178" t="s">
        <v>395</v>
      </c>
      <c r="C216" s="185">
        <v>1406238.8200000003</v>
      </c>
    </row>
    <row r="217" spans="1:3">
      <c r="A217" s="178">
        <v>36500</v>
      </c>
      <c r="B217" s="178" t="s">
        <v>196</v>
      </c>
      <c r="C217" s="185">
        <v>16750008.219999999</v>
      </c>
    </row>
    <row r="218" spans="1:3">
      <c r="A218" s="178">
        <v>36501</v>
      </c>
      <c r="B218" s="178" t="s">
        <v>197</v>
      </c>
      <c r="C218" s="185">
        <v>194457.46000000002</v>
      </c>
    </row>
    <row r="219" spans="1:3">
      <c r="A219" s="178">
        <v>36502</v>
      </c>
      <c r="B219" s="178" t="s">
        <v>198</v>
      </c>
      <c r="C219" s="185">
        <v>67429.810000000012</v>
      </c>
    </row>
    <row r="220" spans="1:3">
      <c r="A220" s="178">
        <v>36505</v>
      </c>
      <c r="B220" s="178" t="s">
        <v>199</v>
      </c>
      <c r="C220" s="185">
        <v>3498739.7199999993</v>
      </c>
    </row>
    <row r="221" spans="1:3">
      <c r="A221" s="178">
        <v>36600</v>
      </c>
      <c r="B221" s="178" t="s">
        <v>200</v>
      </c>
      <c r="C221" s="185">
        <v>1302699.71</v>
      </c>
    </row>
    <row r="222" spans="1:3">
      <c r="A222" s="178">
        <v>36601</v>
      </c>
      <c r="B222" s="178" t="s">
        <v>201</v>
      </c>
      <c r="C222" s="185">
        <v>599872.24</v>
      </c>
    </row>
    <row r="223" spans="1:3">
      <c r="A223" s="178">
        <v>36700</v>
      </c>
      <c r="B223" s="178" t="s">
        <v>202</v>
      </c>
      <c r="C223" s="185">
        <v>14210070.85</v>
      </c>
    </row>
    <row r="224" spans="1:3">
      <c r="A224" s="178">
        <v>36701</v>
      </c>
      <c r="B224" s="178" t="s">
        <v>203</v>
      </c>
      <c r="C224" s="185">
        <v>50139.46</v>
      </c>
    </row>
    <row r="225" spans="1:3">
      <c r="A225" s="178">
        <v>36705</v>
      </c>
      <c r="B225" s="178" t="s">
        <v>204</v>
      </c>
      <c r="C225" s="185">
        <v>1747676.2100000002</v>
      </c>
    </row>
    <row r="226" spans="1:3">
      <c r="A226" s="178">
        <v>36800</v>
      </c>
      <c r="B226" s="178" t="s">
        <v>205</v>
      </c>
      <c r="C226" s="185">
        <v>5484590.5799999991</v>
      </c>
    </row>
    <row r="227" spans="1:3">
      <c r="A227" s="178">
        <v>36801</v>
      </c>
      <c r="B227" s="178" t="s">
        <v>452</v>
      </c>
      <c r="C227" s="185">
        <v>0</v>
      </c>
    </row>
    <row r="228" spans="1:3">
      <c r="A228" s="178">
        <v>36802</v>
      </c>
      <c r="B228" s="178" t="s">
        <v>207</v>
      </c>
      <c r="C228" s="185">
        <v>260279.82</v>
      </c>
    </row>
    <row r="229" spans="1:3">
      <c r="A229" s="178">
        <v>36810</v>
      </c>
      <c r="B229" s="178" t="s">
        <v>396</v>
      </c>
      <c r="C229" s="185">
        <v>9941225.1899999995</v>
      </c>
    </row>
    <row r="230" spans="1:3">
      <c r="A230" s="178">
        <v>36900</v>
      </c>
      <c r="B230" s="178" t="s">
        <v>209</v>
      </c>
      <c r="C230" s="185">
        <v>1024217.72</v>
      </c>
    </row>
    <row r="231" spans="1:3">
      <c r="A231" s="178">
        <v>36901</v>
      </c>
      <c r="B231" s="178" t="s">
        <v>210</v>
      </c>
      <c r="C231" s="185">
        <v>364550.56</v>
      </c>
    </row>
    <row r="232" spans="1:3">
      <c r="A232" s="178">
        <v>36905</v>
      </c>
      <c r="B232" s="178" t="s">
        <v>211</v>
      </c>
      <c r="C232" s="185">
        <v>401381.86</v>
      </c>
    </row>
    <row r="233" spans="1:3">
      <c r="A233" s="178">
        <v>37000</v>
      </c>
      <c r="B233" s="178" t="s">
        <v>212</v>
      </c>
      <c r="C233" s="185">
        <v>3342654.1999999997</v>
      </c>
    </row>
    <row r="234" spans="1:3">
      <c r="A234" s="178">
        <v>37001</v>
      </c>
      <c r="B234" s="178" t="s">
        <v>367</v>
      </c>
      <c r="C234" s="185">
        <v>153999.22999999998</v>
      </c>
    </row>
    <row r="235" spans="1:3">
      <c r="A235" s="178">
        <v>37005</v>
      </c>
      <c r="B235" s="178" t="s">
        <v>213</v>
      </c>
      <c r="C235" s="185">
        <v>934533.5199999999</v>
      </c>
    </row>
    <row r="236" spans="1:3">
      <c r="A236" s="178">
        <v>37100</v>
      </c>
      <c r="B236" s="178" t="s">
        <v>214</v>
      </c>
      <c r="C236" s="185">
        <v>4857306.32</v>
      </c>
    </row>
    <row r="237" spans="1:3">
      <c r="A237" s="178">
        <v>37200</v>
      </c>
      <c r="B237" s="178" t="s">
        <v>215</v>
      </c>
      <c r="C237" s="185">
        <v>1088150.3799999997</v>
      </c>
    </row>
    <row r="238" spans="1:3">
      <c r="A238" s="178">
        <v>37300</v>
      </c>
      <c r="B238" s="178" t="s">
        <v>216</v>
      </c>
      <c r="C238" s="185">
        <v>2883715.9299999997</v>
      </c>
    </row>
    <row r="239" spans="1:3">
      <c r="A239" s="178">
        <v>37301</v>
      </c>
      <c r="B239" s="178" t="s">
        <v>217</v>
      </c>
      <c r="C239" s="185">
        <v>324533.95</v>
      </c>
    </row>
    <row r="240" spans="1:3">
      <c r="A240" s="178">
        <v>37305</v>
      </c>
      <c r="B240" s="178" t="s">
        <v>218</v>
      </c>
      <c r="C240" s="185">
        <v>908233.06</v>
      </c>
    </row>
    <row r="241" spans="1:3">
      <c r="A241" s="178">
        <v>37400</v>
      </c>
      <c r="B241" s="178" t="s">
        <v>219</v>
      </c>
      <c r="C241" s="185">
        <v>13243741.439999999</v>
      </c>
    </row>
    <row r="242" spans="1:3">
      <c r="A242" s="178">
        <v>37405</v>
      </c>
      <c r="B242" s="178" t="s">
        <v>220</v>
      </c>
      <c r="C242" s="185">
        <v>3157134.0500000003</v>
      </c>
    </row>
    <row r="243" spans="1:3">
      <c r="A243" s="178">
        <v>37500</v>
      </c>
      <c r="B243" s="178" t="s">
        <v>221</v>
      </c>
      <c r="C243" s="185">
        <v>1639677.83</v>
      </c>
    </row>
    <row r="244" spans="1:3">
      <c r="A244" s="178">
        <v>37600</v>
      </c>
      <c r="B244" s="178" t="s">
        <v>222</v>
      </c>
      <c r="C244" s="185">
        <v>9369335.2399999984</v>
      </c>
    </row>
    <row r="245" spans="1:3">
      <c r="A245" s="178">
        <v>37601</v>
      </c>
      <c r="B245" s="178" t="s">
        <v>223</v>
      </c>
      <c r="C245" s="185">
        <v>381844.43999999994</v>
      </c>
    </row>
    <row r="246" spans="1:3">
      <c r="A246" s="178">
        <v>37605</v>
      </c>
      <c r="B246" s="178" t="s">
        <v>224</v>
      </c>
      <c r="C246" s="185">
        <v>1186895.5800000003</v>
      </c>
    </row>
    <row r="247" spans="1:3">
      <c r="A247" s="178">
        <v>37610</v>
      </c>
      <c r="B247" s="178" t="s">
        <v>225</v>
      </c>
      <c r="C247" s="185">
        <v>2782604.55</v>
      </c>
    </row>
    <row r="248" spans="1:3">
      <c r="A248" s="178">
        <v>37700</v>
      </c>
      <c r="B248" s="178" t="s">
        <v>226</v>
      </c>
      <c r="C248" s="185">
        <v>4095080.4199999995</v>
      </c>
    </row>
    <row r="249" spans="1:3">
      <c r="A249" s="178">
        <v>37705</v>
      </c>
      <c r="B249" s="178" t="s">
        <v>227</v>
      </c>
      <c r="C249" s="185">
        <v>1302106.8999999999</v>
      </c>
    </row>
    <row r="250" spans="1:3">
      <c r="A250" s="178">
        <v>37800</v>
      </c>
      <c r="B250" s="178" t="s">
        <v>228</v>
      </c>
      <c r="C250" s="185">
        <v>13207892.43</v>
      </c>
    </row>
    <row r="251" spans="1:3">
      <c r="A251" s="178">
        <v>37801</v>
      </c>
      <c r="B251" s="178" t="s">
        <v>229</v>
      </c>
      <c r="C251" s="185">
        <v>81923.039999999994</v>
      </c>
    </row>
    <row r="252" spans="1:3">
      <c r="A252" s="178">
        <v>37805</v>
      </c>
      <c r="B252" s="178" t="s">
        <v>230</v>
      </c>
      <c r="C252" s="185">
        <v>1024196.76</v>
      </c>
    </row>
    <row r="253" spans="1:3">
      <c r="A253" s="178">
        <v>37900</v>
      </c>
      <c r="B253" s="178" t="s">
        <v>231</v>
      </c>
      <c r="C253" s="185">
        <v>6700348.0899999989</v>
      </c>
    </row>
    <row r="254" spans="1:3">
      <c r="A254" s="178">
        <v>37901</v>
      </c>
      <c r="B254" s="178" t="s">
        <v>232</v>
      </c>
      <c r="C254" s="185">
        <v>124590.81000000001</v>
      </c>
    </row>
    <row r="255" spans="1:3">
      <c r="A255" s="178">
        <v>37905</v>
      </c>
      <c r="B255" s="178" t="s">
        <v>233</v>
      </c>
      <c r="C255" s="185">
        <v>862451.83</v>
      </c>
    </row>
    <row r="256" spans="1:3">
      <c r="A256" s="178">
        <v>38000</v>
      </c>
      <c r="B256" s="178" t="s">
        <v>234</v>
      </c>
      <c r="C256" s="185">
        <v>11123492.889999999</v>
      </c>
    </row>
    <row r="257" spans="1:3">
      <c r="A257" s="178">
        <v>38005</v>
      </c>
      <c r="B257" s="178" t="s">
        <v>235</v>
      </c>
      <c r="C257" s="185">
        <v>2194516.1699999995</v>
      </c>
    </row>
    <row r="258" spans="1:3">
      <c r="A258" s="178">
        <v>38100</v>
      </c>
      <c r="B258" s="178" t="s">
        <v>236</v>
      </c>
      <c r="C258" s="185">
        <v>5116810.9800000004</v>
      </c>
    </row>
    <row r="259" spans="1:3">
      <c r="A259" s="178">
        <v>38105</v>
      </c>
      <c r="B259" s="178" t="s">
        <v>237</v>
      </c>
      <c r="C259" s="185">
        <v>1028050.26</v>
      </c>
    </row>
    <row r="260" spans="1:3">
      <c r="A260" s="178">
        <v>38200</v>
      </c>
      <c r="B260" s="178" t="s">
        <v>238</v>
      </c>
      <c r="C260" s="185">
        <v>4709246.3099999996</v>
      </c>
    </row>
    <row r="261" spans="1:3">
      <c r="A261" s="178">
        <v>38205</v>
      </c>
      <c r="B261" s="178" t="s">
        <v>239</v>
      </c>
      <c r="C261" s="185">
        <v>721929.56999999983</v>
      </c>
    </row>
    <row r="262" spans="1:3">
      <c r="A262" s="178">
        <v>38210</v>
      </c>
      <c r="B262" s="178" t="s">
        <v>240</v>
      </c>
      <c r="C262" s="185">
        <v>1816253.09</v>
      </c>
    </row>
    <row r="263" spans="1:3">
      <c r="A263" s="178">
        <v>38300</v>
      </c>
      <c r="B263" s="178" t="s">
        <v>241</v>
      </c>
      <c r="C263" s="185">
        <v>3727456.3299999996</v>
      </c>
    </row>
    <row r="264" spans="1:3">
      <c r="A264" s="178">
        <v>38400</v>
      </c>
      <c r="B264" s="178" t="s">
        <v>242</v>
      </c>
      <c r="C264" s="185">
        <v>4740066.4600000009</v>
      </c>
    </row>
    <row r="265" spans="1:3">
      <c r="A265" s="178">
        <v>38402</v>
      </c>
      <c r="B265" s="178" t="s">
        <v>243</v>
      </c>
      <c r="C265" s="185">
        <v>270084.90999999997</v>
      </c>
    </row>
    <row r="266" spans="1:3">
      <c r="A266" s="178">
        <v>38405</v>
      </c>
      <c r="B266" s="178" t="s">
        <v>244</v>
      </c>
      <c r="C266" s="185">
        <v>1204569.31</v>
      </c>
    </row>
    <row r="267" spans="1:3">
      <c r="A267" s="178">
        <v>38500</v>
      </c>
      <c r="B267" s="178" t="s">
        <v>245</v>
      </c>
      <c r="C267" s="185">
        <v>3654353.54</v>
      </c>
    </row>
    <row r="268" spans="1:3">
      <c r="A268" s="178">
        <v>38600</v>
      </c>
      <c r="B268" s="178" t="s">
        <v>246</v>
      </c>
      <c r="C268" s="185">
        <v>4622884.03</v>
      </c>
    </row>
    <row r="269" spans="1:3">
      <c r="A269" s="178">
        <v>38601</v>
      </c>
      <c r="B269" s="178" t="s">
        <v>247</v>
      </c>
      <c r="C269" s="185">
        <v>52863.880000000005</v>
      </c>
    </row>
    <row r="270" spans="1:3">
      <c r="A270" s="178">
        <v>38602</v>
      </c>
      <c r="B270" s="178" t="s">
        <v>248</v>
      </c>
      <c r="C270" s="185">
        <v>373488.17000000004</v>
      </c>
    </row>
    <row r="271" spans="1:3">
      <c r="A271" s="178">
        <v>38605</v>
      </c>
      <c r="B271" s="178" t="s">
        <v>249</v>
      </c>
      <c r="C271" s="185">
        <v>1303798.3499999999</v>
      </c>
    </row>
    <row r="272" spans="1:3">
      <c r="A272" s="178">
        <v>38610</v>
      </c>
      <c r="B272" s="178" t="s">
        <v>250</v>
      </c>
      <c r="C272" s="185">
        <v>1013284.1599999999</v>
      </c>
    </row>
    <row r="273" spans="1:3">
      <c r="A273" s="178">
        <v>38620</v>
      </c>
      <c r="B273" s="178" t="s">
        <v>251</v>
      </c>
      <c r="C273" s="185">
        <v>769251.6</v>
      </c>
    </row>
    <row r="274" spans="1:3">
      <c r="A274" s="178">
        <v>38700</v>
      </c>
      <c r="B274" s="178" t="s">
        <v>252</v>
      </c>
      <c r="C274" s="185">
        <v>1304124.4300000002</v>
      </c>
    </row>
    <row r="275" spans="1:3">
      <c r="A275" s="178">
        <v>38701</v>
      </c>
      <c r="B275" s="178" t="s">
        <v>253</v>
      </c>
      <c r="C275" s="185">
        <v>85617.630000000019</v>
      </c>
    </row>
    <row r="276" spans="1:3">
      <c r="A276" s="178">
        <v>38800</v>
      </c>
      <c r="B276" s="178" t="s">
        <v>254</v>
      </c>
      <c r="C276" s="185">
        <v>2356799.06</v>
      </c>
    </row>
    <row r="277" spans="1:3">
      <c r="A277" s="178">
        <v>38801</v>
      </c>
      <c r="B277" s="178" t="s">
        <v>255</v>
      </c>
      <c r="C277" s="185">
        <v>169723.35</v>
      </c>
    </row>
    <row r="278" spans="1:3">
      <c r="A278" s="178">
        <v>38900</v>
      </c>
      <c r="B278" s="178" t="s">
        <v>256</v>
      </c>
      <c r="C278" s="185">
        <v>536093.28999999992</v>
      </c>
    </row>
    <row r="279" spans="1:3">
      <c r="A279" s="178">
        <v>39000</v>
      </c>
      <c r="B279" s="178" t="s">
        <v>257</v>
      </c>
      <c r="C279" s="185">
        <v>23105823.880000003</v>
      </c>
    </row>
    <row r="280" spans="1:3">
      <c r="A280" s="178">
        <v>39100</v>
      </c>
      <c r="B280" s="178" t="s">
        <v>258</v>
      </c>
      <c r="C280" s="185">
        <v>3661267.65</v>
      </c>
    </row>
    <row r="281" spans="1:3">
      <c r="A281" s="178">
        <v>39101</v>
      </c>
      <c r="B281" s="178" t="s">
        <v>259</v>
      </c>
      <c r="C281" s="185">
        <v>363078.18999999994</v>
      </c>
    </row>
    <row r="282" spans="1:3">
      <c r="A282" s="178">
        <v>39105</v>
      </c>
      <c r="B282" s="178" t="s">
        <v>260</v>
      </c>
      <c r="C282" s="185">
        <v>1404489.62</v>
      </c>
    </row>
    <row r="283" spans="1:3">
      <c r="A283" s="178">
        <v>39200</v>
      </c>
      <c r="B283" s="178" t="s">
        <v>397</v>
      </c>
      <c r="C283" s="185">
        <v>97833506.919999987</v>
      </c>
    </row>
    <row r="284" spans="1:3">
      <c r="A284" s="178">
        <v>39201</v>
      </c>
      <c r="B284" s="178" t="s">
        <v>262</v>
      </c>
      <c r="C284" s="185">
        <v>236882.95</v>
      </c>
    </row>
    <row r="285" spans="1:3">
      <c r="A285" s="178">
        <v>39204</v>
      </c>
      <c r="B285" s="178" t="s">
        <v>263</v>
      </c>
      <c r="C285" s="185">
        <v>314460.10000000003</v>
      </c>
    </row>
    <row r="286" spans="1:3">
      <c r="A286" s="178">
        <v>39205</v>
      </c>
      <c r="B286" s="178" t="s">
        <v>264</v>
      </c>
      <c r="C286" s="185">
        <v>8616939.5700000003</v>
      </c>
    </row>
    <row r="287" spans="1:3">
      <c r="A287" s="178">
        <v>39208</v>
      </c>
      <c r="B287" s="178" t="s">
        <v>398</v>
      </c>
      <c r="C287" s="185">
        <v>519866.25999999989</v>
      </c>
    </row>
    <row r="288" spans="1:3">
      <c r="A288" s="178">
        <v>39209</v>
      </c>
      <c r="B288" s="178" t="s">
        <v>265</v>
      </c>
      <c r="C288" s="185">
        <v>251790.13</v>
      </c>
    </row>
    <row r="289" spans="1:3">
      <c r="A289" s="178">
        <v>39300</v>
      </c>
      <c r="B289" s="178" t="s">
        <v>266</v>
      </c>
      <c r="C289" s="185">
        <v>1373075.7999999998</v>
      </c>
    </row>
    <row r="290" spans="1:3">
      <c r="A290" s="178">
        <v>39301</v>
      </c>
      <c r="B290" s="178" t="s">
        <v>267</v>
      </c>
      <c r="C290" s="185">
        <v>63017.98</v>
      </c>
    </row>
    <row r="291" spans="1:3">
      <c r="A291" s="178">
        <v>39400</v>
      </c>
      <c r="B291" s="178" t="s">
        <v>268</v>
      </c>
      <c r="C291" s="185">
        <v>1056833.1800000002</v>
      </c>
    </row>
    <row r="292" spans="1:3">
      <c r="A292" s="178">
        <v>39401</v>
      </c>
      <c r="B292" s="178" t="s">
        <v>269</v>
      </c>
      <c r="C292" s="185">
        <v>461481.72</v>
      </c>
    </row>
    <row r="293" spans="1:3">
      <c r="A293" s="178">
        <v>39500</v>
      </c>
      <c r="B293" s="178" t="s">
        <v>270</v>
      </c>
      <c r="C293" s="185">
        <v>3062421.16</v>
      </c>
    </row>
    <row r="294" spans="1:3">
      <c r="A294" s="178">
        <v>39501</v>
      </c>
      <c r="B294" s="178" t="s">
        <v>271</v>
      </c>
      <c r="C294" s="185">
        <v>84967.429999999978</v>
      </c>
    </row>
    <row r="295" spans="1:3">
      <c r="A295" s="178">
        <v>39600</v>
      </c>
      <c r="B295" s="178" t="s">
        <v>272</v>
      </c>
      <c r="C295" s="185">
        <v>10343838.34</v>
      </c>
    </row>
    <row r="296" spans="1:3">
      <c r="A296" s="178">
        <v>39605</v>
      </c>
      <c r="B296" s="178" t="s">
        <v>273</v>
      </c>
      <c r="C296" s="185">
        <v>1586688.97</v>
      </c>
    </row>
    <row r="297" spans="1:3">
      <c r="A297" s="178">
        <v>39700</v>
      </c>
      <c r="B297" s="178" t="s">
        <v>274</v>
      </c>
      <c r="C297" s="185">
        <v>5593225.6000000006</v>
      </c>
    </row>
    <row r="298" spans="1:3">
      <c r="A298" s="178">
        <v>39703</v>
      </c>
      <c r="B298" s="178" t="s">
        <v>275</v>
      </c>
      <c r="C298" s="185">
        <v>283112.15999999997</v>
      </c>
    </row>
    <row r="299" spans="1:3">
      <c r="A299" s="178">
        <v>39705</v>
      </c>
      <c r="B299" s="178" t="s">
        <v>276</v>
      </c>
      <c r="C299" s="185">
        <v>1465171.88</v>
      </c>
    </row>
    <row r="300" spans="1:3" ht="16.899999999999999" customHeight="1">
      <c r="A300" s="178">
        <v>39800</v>
      </c>
      <c r="B300" s="178" t="s">
        <v>277</v>
      </c>
      <c r="C300" s="185">
        <v>6673987.4099999992</v>
      </c>
    </row>
    <row r="301" spans="1:3">
      <c r="A301" s="178">
        <v>39805</v>
      </c>
      <c r="B301" s="178" t="s">
        <v>278</v>
      </c>
      <c r="C301" s="185">
        <v>823104.39999999991</v>
      </c>
    </row>
    <row r="302" spans="1:3">
      <c r="A302" s="178">
        <v>39900</v>
      </c>
      <c r="B302" s="178" t="s">
        <v>279</v>
      </c>
      <c r="C302" s="229">
        <v>3302004.7100000004</v>
      </c>
    </row>
    <row r="303" spans="1:3">
      <c r="A303" s="178">
        <v>51000</v>
      </c>
      <c r="B303" s="178" t="s">
        <v>368</v>
      </c>
      <c r="C303" s="225">
        <f>55357290.75-69011-1356638</f>
        <v>53931641.75</v>
      </c>
    </row>
    <row r="304" spans="1:3">
      <c r="A304" s="178">
        <v>51000.2</v>
      </c>
      <c r="B304" s="178" t="s">
        <v>369</v>
      </c>
      <c r="C304" s="185">
        <v>69011</v>
      </c>
    </row>
    <row r="305" spans="1:3">
      <c r="A305" s="178">
        <v>51000.3</v>
      </c>
      <c r="B305" s="178" t="s">
        <v>370</v>
      </c>
      <c r="C305" s="185">
        <v>1356638</v>
      </c>
    </row>
  </sheetData>
  <sheetProtection password="CEAA"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6"/>
  <sheetViews>
    <sheetView workbookViewId="0"/>
  </sheetViews>
  <sheetFormatPr defaultRowHeight="15"/>
  <cols>
    <col min="1" max="1" width="12.140625" bestFit="1" customWidth="1"/>
    <col min="2" max="2" width="53.7109375" bestFit="1" customWidth="1"/>
    <col min="3" max="3" width="26.85546875" style="185" bestFit="1" customWidth="1"/>
    <col min="5" max="5" width="22.28515625" customWidth="1"/>
    <col min="6" max="6" width="14" bestFit="1" customWidth="1"/>
  </cols>
  <sheetData>
    <row r="1" spans="1:6" s="178" customFormat="1">
      <c r="C1" s="185">
        <f>SUM(C2:C315)</f>
        <v>1435759408.8299997</v>
      </c>
      <c r="E1" s="75"/>
      <c r="F1" s="206"/>
    </row>
    <row r="2" spans="1:6" ht="30">
      <c r="A2" s="31" t="s">
        <v>383</v>
      </c>
      <c r="B2" s="31" t="s">
        <v>384</v>
      </c>
      <c r="C2" s="230" t="s">
        <v>400</v>
      </c>
    </row>
    <row r="3" spans="1:6" s="76" customFormat="1">
      <c r="A3" s="171" t="s">
        <v>428</v>
      </c>
      <c r="B3" s="61" t="s">
        <v>427</v>
      </c>
      <c r="C3" s="230">
        <v>0</v>
      </c>
    </row>
    <row r="4" spans="1:6">
      <c r="A4" s="1">
        <v>10200</v>
      </c>
      <c r="B4" s="1" t="s">
        <v>0</v>
      </c>
      <c r="C4" s="185">
        <v>1443743.05</v>
      </c>
    </row>
    <row r="5" spans="1:6">
      <c r="A5" s="1">
        <v>10400</v>
      </c>
      <c r="B5" s="1" t="s">
        <v>1</v>
      </c>
      <c r="C5" s="185">
        <v>4948936.209999999</v>
      </c>
    </row>
    <row r="6" spans="1:6">
      <c r="A6" s="1">
        <v>10500</v>
      </c>
      <c r="B6" s="1" t="s">
        <v>2</v>
      </c>
      <c r="C6" s="185">
        <v>1061675.81</v>
      </c>
    </row>
    <row r="7" spans="1:6">
      <c r="A7" s="1">
        <v>10700</v>
      </c>
      <c r="B7" s="1" t="s">
        <v>385</v>
      </c>
      <c r="C7" s="185">
        <v>7339207.2700000005</v>
      </c>
    </row>
    <row r="8" spans="1:6">
      <c r="A8" s="1">
        <v>10800</v>
      </c>
      <c r="B8" s="1" t="s">
        <v>4</v>
      </c>
      <c r="C8" s="185">
        <v>30753061.119999997</v>
      </c>
    </row>
    <row r="9" spans="1:6">
      <c r="A9" s="1">
        <v>10850</v>
      </c>
      <c r="B9" s="1" t="s">
        <v>5</v>
      </c>
      <c r="C9" s="185">
        <v>311655.44000000006</v>
      </c>
    </row>
    <row r="10" spans="1:6">
      <c r="A10" s="1">
        <v>10900</v>
      </c>
      <c r="B10" s="1" t="s">
        <v>6</v>
      </c>
      <c r="C10" s="185">
        <v>3210852.66</v>
      </c>
    </row>
    <row r="11" spans="1:6">
      <c r="A11" s="1">
        <v>10910</v>
      </c>
      <c r="B11" s="1" t="s">
        <v>7</v>
      </c>
      <c r="C11" s="185">
        <v>412896.21000000008</v>
      </c>
    </row>
    <row r="12" spans="1:6">
      <c r="A12" s="1">
        <v>10930</v>
      </c>
      <c r="B12" s="1" t="s">
        <v>8</v>
      </c>
      <c r="C12" s="185">
        <v>4598708.6399999997</v>
      </c>
    </row>
    <row r="13" spans="1:6">
      <c r="A13" s="1">
        <v>10940</v>
      </c>
      <c r="B13" s="1" t="s">
        <v>9</v>
      </c>
      <c r="C13" s="185">
        <v>1160611.5399999998</v>
      </c>
    </row>
    <row r="14" spans="1:6">
      <c r="A14" s="1">
        <v>10950</v>
      </c>
      <c r="B14" s="1" t="s">
        <v>10</v>
      </c>
      <c r="C14" s="185">
        <v>1035714.4400000001</v>
      </c>
    </row>
    <row r="15" spans="1:6">
      <c r="A15" s="178">
        <v>11050</v>
      </c>
      <c r="B15" s="178" t="s">
        <v>431</v>
      </c>
      <c r="C15" s="185">
        <v>0</v>
      </c>
    </row>
    <row r="16" spans="1:6">
      <c r="A16" s="1">
        <v>11300</v>
      </c>
      <c r="B16" s="1" t="s">
        <v>11</v>
      </c>
      <c r="C16" s="185">
        <v>8092145.2500000009</v>
      </c>
    </row>
    <row r="17" spans="1:3">
      <c r="A17" s="1">
        <v>11310</v>
      </c>
      <c r="B17" s="1" t="s">
        <v>12</v>
      </c>
      <c r="C17" s="185">
        <v>861312.00000000023</v>
      </c>
    </row>
    <row r="18" spans="1:3">
      <c r="A18" s="1">
        <v>11600</v>
      </c>
      <c r="B18" s="1" t="s">
        <v>13</v>
      </c>
      <c r="C18" s="185">
        <v>3102467.14</v>
      </c>
    </row>
    <row r="19" spans="1:3">
      <c r="A19" s="1">
        <v>11900</v>
      </c>
      <c r="B19" s="1" t="s">
        <v>14</v>
      </c>
      <c r="C19" s="185">
        <v>310607.86</v>
      </c>
    </row>
    <row r="20" spans="1:3">
      <c r="A20" s="1">
        <v>12100</v>
      </c>
      <c r="B20" s="1" t="s">
        <v>15</v>
      </c>
      <c r="C20" s="185">
        <v>402066.77999999997</v>
      </c>
    </row>
    <row r="21" spans="1:3">
      <c r="A21" s="1">
        <v>12150</v>
      </c>
      <c r="B21" s="1" t="s">
        <v>16</v>
      </c>
      <c r="C21" s="185">
        <v>48546.299999999988</v>
      </c>
    </row>
    <row r="22" spans="1:3">
      <c r="A22" s="1">
        <v>12160</v>
      </c>
      <c r="B22" s="1" t="s">
        <v>17</v>
      </c>
      <c r="C22" s="185">
        <v>3074313.0100000002</v>
      </c>
    </row>
    <row r="23" spans="1:3">
      <c r="A23" s="207" t="s">
        <v>443</v>
      </c>
      <c r="B23" s="187" t="s">
        <v>378</v>
      </c>
      <c r="C23" s="185">
        <v>0</v>
      </c>
    </row>
    <row r="24" spans="1:3">
      <c r="A24" s="1">
        <v>12220</v>
      </c>
      <c r="B24" s="1" t="s">
        <v>18</v>
      </c>
      <c r="C24" s="185">
        <v>76495429.139999986</v>
      </c>
    </row>
    <row r="25" spans="1:3">
      <c r="A25" s="1">
        <v>12510</v>
      </c>
      <c r="B25" s="1" t="s">
        <v>19</v>
      </c>
      <c r="C25" s="185">
        <v>9239274.3700000029</v>
      </c>
    </row>
    <row r="26" spans="1:3">
      <c r="A26" s="1">
        <v>12600</v>
      </c>
      <c r="B26" s="1" t="s">
        <v>20</v>
      </c>
      <c r="C26" s="185">
        <v>2508411.69</v>
      </c>
    </row>
    <row r="27" spans="1:3">
      <c r="A27" s="1">
        <v>12700</v>
      </c>
      <c r="B27" s="1" t="s">
        <v>21</v>
      </c>
      <c r="C27" s="185">
        <v>1927194.41</v>
      </c>
    </row>
    <row r="28" spans="1:3">
      <c r="A28" s="1">
        <v>13500</v>
      </c>
      <c r="B28" s="1" t="s">
        <v>22</v>
      </c>
      <c r="C28" s="185">
        <v>6953791.7199999997</v>
      </c>
    </row>
    <row r="29" spans="1:3">
      <c r="A29" s="1">
        <v>13700</v>
      </c>
      <c r="B29" s="1" t="s">
        <v>23</v>
      </c>
      <c r="C29" s="185">
        <v>819023.69</v>
      </c>
    </row>
    <row r="30" spans="1:3">
      <c r="A30" s="178">
        <v>14200</v>
      </c>
      <c r="B30" s="178" t="s">
        <v>282</v>
      </c>
      <c r="C30" s="185">
        <v>0</v>
      </c>
    </row>
    <row r="31" spans="1:3">
      <c r="A31" s="1">
        <v>14300</v>
      </c>
      <c r="B31" s="1" t="s">
        <v>24</v>
      </c>
      <c r="C31" s="185">
        <f>2740607.29-C32</f>
        <v>2414237.94</v>
      </c>
    </row>
    <row r="32" spans="1:3">
      <c r="A32" s="178">
        <v>14300.2</v>
      </c>
      <c r="B32" s="178" t="s">
        <v>364</v>
      </c>
      <c r="C32" s="185">
        <v>326369.34999999998</v>
      </c>
    </row>
    <row r="33" spans="1:3">
      <c r="A33" s="1">
        <v>18400</v>
      </c>
      <c r="B33" s="1" t="s">
        <v>386</v>
      </c>
      <c r="C33" s="185">
        <v>8978291.6900000013</v>
      </c>
    </row>
    <row r="34" spans="1:3">
      <c r="A34" s="1">
        <v>18600</v>
      </c>
      <c r="B34" s="1" t="s">
        <v>26</v>
      </c>
      <c r="C34" s="185">
        <v>25219.660000000003</v>
      </c>
    </row>
    <row r="35" spans="1:3">
      <c r="A35" s="1">
        <v>18640</v>
      </c>
      <c r="B35" s="1" t="s">
        <v>27</v>
      </c>
      <c r="C35" s="185">
        <v>498.5</v>
      </c>
    </row>
    <row r="36" spans="1:3">
      <c r="A36" s="178">
        <v>18670</v>
      </c>
      <c r="B36" s="178" t="s">
        <v>283</v>
      </c>
      <c r="C36" s="3">
        <v>0</v>
      </c>
    </row>
    <row r="37" spans="1:3">
      <c r="A37" s="178">
        <v>18690</v>
      </c>
      <c r="B37" s="178" t="s">
        <v>28</v>
      </c>
      <c r="C37" s="185">
        <v>0</v>
      </c>
    </row>
    <row r="38" spans="1:3">
      <c r="A38" s="1">
        <v>18740</v>
      </c>
      <c r="B38" s="1" t="s">
        <v>29</v>
      </c>
      <c r="C38" s="185">
        <v>12972.959999999995</v>
      </c>
    </row>
    <row r="39" spans="1:3">
      <c r="A39" s="1">
        <v>18780</v>
      </c>
      <c r="B39" s="1" t="s">
        <v>30</v>
      </c>
      <c r="C39" s="185">
        <v>24763.699999999997</v>
      </c>
    </row>
    <row r="40" spans="1:3">
      <c r="A40" s="1">
        <v>19005</v>
      </c>
      <c r="B40" s="1" t="s">
        <v>31</v>
      </c>
      <c r="C40" s="185">
        <v>1362086.37</v>
      </c>
    </row>
    <row r="41" spans="1:3">
      <c r="A41" s="1">
        <v>19100</v>
      </c>
      <c r="B41" s="1" t="s">
        <v>32</v>
      </c>
      <c r="C41" s="185">
        <v>103912458.98</v>
      </c>
    </row>
    <row r="42" spans="1:3">
      <c r="A42" s="1">
        <v>20100</v>
      </c>
      <c r="B42" s="1" t="s">
        <v>33</v>
      </c>
      <c r="C42" s="185">
        <v>8943397.4800000023</v>
      </c>
    </row>
    <row r="43" spans="1:3">
      <c r="A43" s="1">
        <v>20200</v>
      </c>
      <c r="B43" s="1" t="s">
        <v>34</v>
      </c>
      <c r="C43" s="185">
        <v>1359983.4799999997</v>
      </c>
    </row>
    <row r="44" spans="1:3">
      <c r="A44" s="1">
        <v>20300</v>
      </c>
      <c r="B44" s="1" t="s">
        <v>35</v>
      </c>
      <c r="C44" s="185">
        <v>19890080.510000002</v>
      </c>
    </row>
    <row r="45" spans="1:3">
      <c r="A45" s="1">
        <v>20400</v>
      </c>
      <c r="B45" s="1" t="s">
        <v>36</v>
      </c>
      <c r="C45" s="185">
        <v>1638502.4500000002</v>
      </c>
    </row>
    <row r="46" spans="1:3">
      <c r="A46" s="1">
        <v>20600</v>
      </c>
      <c r="B46" s="1" t="s">
        <v>37</v>
      </c>
      <c r="C46" s="185">
        <v>3188018.69</v>
      </c>
    </row>
    <row r="47" spans="1:3">
      <c r="A47" s="1">
        <v>20700</v>
      </c>
      <c r="B47" s="1" t="s">
        <v>38</v>
      </c>
      <c r="C47" s="185">
        <v>6632723.3700000001</v>
      </c>
    </row>
    <row r="48" spans="1:3">
      <c r="A48" s="1">
        <v>20800</v>
      </c>
      <c r="B48" s="1" t="s">
        <v>39</v>
      </c>
      <c r="C48" s="185">
        <v>5506646.1600000001</v>
      </c>
    </row>
    <row r="49" spans="1:3">
      <c r="A49" s="1">
        <v>20900</v>
      </c>
      <c r="B49" s="1" t="s">
        <v>40</v>
      </c>
      <c r="C49" s="185">
        <v>7752113.6599999992</v>
      </c>
    </row>
    <row r="50" spans="1:3">
      <c r="A50" s="1">
        <v>21200</v>
      </c>
      <c r="B50" s="1" t="s">
        <v>41</v>
      </c>
      <c r="C50" s="185">
        <v>2724493.3000000003</v>
      </c>
    </row>
    <row r="51" spans="1:3">
      <c r="A51" s="1">
        <v>21300</v>
      </c>
      <c r="B51" s="1" t="s">
        <v>42</v>
      </c>
      <c r="C51" s="185">
        <v>32673852.580000002</v>
      </c>
    </row>
    <row r="52" spans="1:3">
      <c r="A52" s="1">
        <v>21520</v>
      </c>
      <c r="B52" s="1" t="s">
        <v>387</v>
      </c>
      <c r="C52" s="185">
        <v>47279811.800000012</v>
      </c>
    </row>
    <row r="53" spans="1:3">
      <c r="A53" s="1">
        <v>21525</v>
      </c>
      <c r="B53" s="1" t="s">
        <v>44</v>
      </c>
      <c r="C53" s="185">
        <f>2122088.45-C54</f>
        <v>1892509.4500000002</v>
      </c>
    </row>
    <row r="54" spans="1:3" s="178" customFormat="1">
      <c r="A54" s="197">
        <v>21525.200000000001</v>
      </c>
      <c r="B54" s="197" t="s">
        <v>366</v>
      </c>
      <c r="C54" s="185">
        <v>229579</v>
      </c>
    </row>
    <row r="55" spans="1:3">
      <c r="A55" s="1">
        <v>21550</v>
      </c>
      <c r="B55" s="1" t="s">
        <v>45</v>
      </c>
      <c r="C55" s="185">
        <v>51431768.870000012</v>
      </c>
    </row>
    <row r="56" spans="1:3">
      <c r="A56" s="1">
        <v>21570</v>
      </c>
      <c r="B56" s="1" t="s">
        <v>46</v>
      </c>
      <c r="C56" s="185">
        <v>291769.24</v>
      </c>
    </row>
    <row r="57" spans="1:3">
      <c r="A57" s="1">
        <v>21800</v>
      </c>
      <c r="B57" s="1" t="s">
        <v>47</v>
      </c>
      <c r="C57" s="185">
        <v>4669808.7600000007</v>
      </c>
    </row>
    <row r="58" spans="1:3">
      <c r="A58" s="1">
        <v>21900</v>
      </c>
      <c r="B58" s="1" t="s">
        <v>48</v>
      </c>
      <c r="C58" s="185">
        <v>3533765.9499999997</v>
      </c>
    </row>
    <row r="59" spans="1:3">
      <c r="A59" s="1">
        <v>22000</v>
      </c>
      <c r="B59" s="1" t="s">
        <v>49</v>
      </c>
      <c r="C59" s="185">
        <v>6435415.3399999999</v>
      </c>
    </row>
    <row r="60" spans="1:3">
      <c r="A60" s="1">
        <v>23000</v>
      </c>
      <c r="B60" s="1" t="s">
        <v>50</v>
      </c>
      <c r="C60" s="185">
        <v>1904990.8099999998</v>
      </c>
    </row>
    <row r="61" spans="1:3">
      <c r="A61" s="1">
        <v>23100</v>
      </c>
      <c r="B61" s="1" t="s">
        <v>51</v>
      </c>
      <c r="C61" s="185">
        <v>10922014.460000001</v>
      </c>
    </row>
    <row r="62" spans="1:3">
      <c r="A62" s="1">
        <v>23200</v>
      </c>
      <c r="B62" s="1" t="s">
        <v>52</v>
      </c>
      <c r="C62" s="185">
        <v>5191169.82</v>
      </c>
    </row>
    <row r="63" spans="1:3">
      <c r="A63" s="1">
        <v>30000</v>
      </c>
      <c r="B63" s="1" t="s">
        <v>53</v>
      </c>
      <c r="C63" s="185">
        <v>1383858.3099999998</v>
      </c>
    </row>
    <row r="64" spans="1:3">
      <c r="A64" s="1">
        <v>30100</v>
      </c>
      <c r="B64" s="1" t="s">
        <v>54</v>
      </c>
      <c r="C64" s="185">
        <v>11430855.33</v>
      </c>
    </row>
    <row r="65" spans="1:3">
      <c r="A65" s="1">
        <v>30102</v>
      </c>
      <c r="B65" s="1" t="s">
        <v>55</v>
      </c>
      <c r="C65" s="185">
        <v>203529.14</v>
      </c>
    </row>
    <row r="66" spans="1:3">
      <c r="A66" s="1">
        <v>30103</v>
      </c>
      <c r="B66" s="1" t="s">
        <v>56</v>
      </c>
      <c r="C66" s="185">
        <v>270128.38</v>
      </c>
    </row>
    <row r="67" spans="1:3">
      <c r="A67" s="1">
        <v>30104</v>
      </c>
      <c r="B67" s="1" t="s">
        <v>57</v>
      </c>
      <c r="C67" s="185">
        <v>138541.81</v>
      </c>
    </row>
    <row r="68" spans="1:3">
      <c r="A68" s="1">
        <v>30105</v>
      </c>
      <c r="B68" s="1" t="s">
        <v>58</v>
      </c>
      <c r="C68" s="185">
        <v>1371050.8200000003</v>
      </c>
    </row>
    <row r="69" spans="1:3">
      <c r="A69" s="1">
        <v>30200</v>
      </c>
      <c r="B69" s="1" t="s">
        <v>59</v>
      </c>
      <c r="C69" s="185">
        <v>2736692.9900000007</v>
      </c>
    </row>
    <row r="70" spans="1:3">
      <c r="A70" s="1">
        <v>30300</v>
      </c>
      <c r="B70" s="1" t="s">
        <v>60</v>
      </c>
      <c r="C70" s="185">
        <v>907815.66</v>
      </c>
    </row>
    <row r="71" spans="1:3">
      <c r="A71" s="1">
        <v>30400</v>
      </c>
      <c r="B71" s="1" t="s">
        <v>61</v>
      </c>
      <c r="C71" s="185">
        <v>1847314.25</v>
      </c>
    </row>
    <row r="72" spans="1:3">
      <c r="A72" s="1">
        <v>30405</v>
      </c>
      <c r="B72" s="1" t="s">
        <v>62</v>
      </c>
      <c r="C72" s="185">
        <v>1158569.4899999998</v>
      </c>
    </row>
    <row r="73" spans="1:3">
      <c r="A73" s="1">
        <v>30500</v>
      </c>
      <c r="B73" s="1" t="s">
        <v>63</v>
      </c>
      <c r="C73" s="185">
        <v>1817556.9300000002</v>
      </c>
    </row>
    <row r="74" spans="1:3">
      <c r="A74" s="1">
        <v>30600</v>
      </c>
      <c r="B74" s="1" t="s">
        <v>64</v>
      </c>
      <c r="C74" s="185">
        <v>1423310.2200000002</v>
      </c>
    </row>
    <row r="75" spans="1:3">
      <c r="A75" s="1">
        <v>30601</v>
      </c>
      <c r="B75" s="1" t="s">
        <v>65</v>
      </c>
      <c r="C75" s="185">
        <v>30394.890000000003</v>
      </c>
    </row>
    <row r="76" spans="1:3">
      <c r="A76" s="1">
        <v>30700</v>
      </c>
      <c r="B76" s="1" t="s">
        <v>66</v>
      </c>
      <c r="C76" s="185">
        <v>3688042.12</v>
      </c>
    </row>
    <row r="77" spans="1:3">
      <c r="A77" s="1">
        <v>30705</v>
      </c>
      <c r="B77" s="1" t="s">
        <v>67</v>
      </c>
      <c r="C77" s="185">
        <v>723775.48000000021</v>
      </c>
    </row>
    <row r="78" spans="1:3">
      <c r="A78" s="1">
        <v>30800</v>
      </c>
      <c r="B78" s="1" t="s">
        <v>68</v>
      </c>
      <c r="C78" s="185">
        <v>1426227.2999999998</v>
      </c>
    </row>
    <row r="79" spans="1:3">
      <c r="A79" s="1">
        <v>30900</v>
      </c>
      <c r="B79" s="1" t="s">
        <v>69</v>
      </c>
      <c r="C79" s="185">
        <v>2515935.13</v>
      </c>
    </row>
    <row r="80" spans="1:3">
      <c r="A80" s="1">
        <v>30905</v>
      </c>
      <c r="B80" s="1" t="s">
        <v>70</v>
      </c>
      <c r="C80" s="185">
        <v>590746.52</v>
      </c>
    </row>
    <row r="81" spans="1:3">
      <c r="A81" s="1">
        <v>31000</v>
      </c>
      <c r="B81" s="1" t="s">
        <v>71</v>
      </c>
      <c r="C81" s="185">
        <v>6875239.8500000006</v>
      </c>
    </row>
    <row r="82" spans="1:3">
      <c r="A82" s="1">
        <v>31005</v>
      </c>
      <c r="B82" s="1" t="s">
        <v>72</v>
      </c>
      <c r="C82" s="185">
        <v>753730.32</v>
      </c>
    </row>
    <row r="83" spans="1:3">
      <c r="A83" s="1">
        <v>31100</v>
      </c>
      <c r="B83" s="1" t="s">
        <v>73</v>
      </c>
      <c r="C83" s="185">
        <v>13774844.390000001</v>
      </c>
    </row>
    <row r="84" spans="1:3">
      <c r="A84" s="1">
        <v>31101</v>
      </c>
      <c r="B84" s="1" t="s">
        <v>74</v>
      </c>
      <c r="C84" s="185">
        <v>84528.38</v>
      </c>
    </row>
    <row r="85" spans="1:3">
      <c r="A85" s="1">
        <v>31102</v>
      </c>
      <c r="B85" s="1" t="s">
        <v>75</v>
      </c>
      <c r="C85" s="185">
        <v>199023.38</v>
      </c>
    </row>
    <row r="86" spans="1:3">
      <c r="A86" s="1">
        <v>31105</v>
      </c>
      <c r="B86" s="1" t="s">
        <v>76</v>
      </c>
      <c r="C86" s="185">
        <v>2355840.8699999996</v>
      </c>
    </row>
    <row r="87" spans="1:3">
      <c r="A87" s="1">
        <v>31110</v>
      </c>
      <c r="B87" s="1" t="s">
        <v>77</v>
      </c>
      <c r="C87" s="185">
        <v>3019048.09</v>
      </c>
    </row>
    <row r="88" spans="1:3">
      <c r="A88" s="1">
        <v>31200</v>
      </c>
      <c r="B88" s="1" t="s">
        <v>78</v>
      </c>
      <c r="C88" s="185">
        <v>6275234.5899999989</v>
      </c>
    </row>
    <row r="89" spans="1:3">
      <c r="A89" s="1">
        <v>31205</v>
      </c>
      <c r="B89" s="1" t="s">
        <v>79</v>
      </c>
      <c r="C89" s="185">
        <v>847793.00999999989</v>
      </c>
    </row>
    <row r="90" spans="1:3">
      <c r="A90" s="1">
        <v>31300</v>
      </c>
      <c r="B90" s="1" t="s">
        <v>80</v>
      </c>
      <c r="C90" s="185">
        <v>15725398.760000002</v>
      </c>
    </row>
    <row r="91" spans="1:3">
      <c r="A91" s="1">
        <v>31301</v>
      </c>
      <c r="B91" s="1" t="s">
        <v>81</v>
      </c>
      <c r="C91" s="185">
        <v>343564.04</v>
      </c>
    </row>
    <row r="92" spans="1:3">
      <c r="A92" s="1">
        <v>31320</v>
      </c>
      <c r="B92" s="1" t="s">
        <v>82</v>
      </c>
      <c r="C92" s="185">
        <v>2839854.22</v>
      </c>
    </row>
    <row r="93" spans="1:3">
      <c r="A93" s="1">
        <v>31400</v>
      </c>
      <c r="B93" s="1" t="s">
        <v>83</v>
      </c>
      <c r="C93" s="185">
        <v>6539804.5399999991</v>
      </c>
    </row>
    <row r="94" spans="1:3">
      <c r="A94" s="1">
        <v>31405</v>
      </c>
      <c r="B94" s="1" t="s">
        <v>84</v>
      </c>
      <c r="C94" s="185">
        <v>1492128.98</v>
      </c>
    </row>
    <row r="95" spans="1:3">
      <c r="A95" s="1">
        <v>31500</v>
      </c>
      <c r="B95" s="1" t="s">
        <v>85</v>
      </c>
      <c r="C95" s="185">
        <v>1042824.07</v>
      </c>
    </row>
    <row r="96" spans="1:3">
      <c r="A96" s="1">
        <v>31600</v>
      </c>
      <c r="B96" s="1" t="s">
        <v>86</v>
      </c>
      <c r="C96" s="185">
        <v>4619193.3099999996</v>
      </c>
    </row>
    <row r="97" spans="1:3">
      <c r="A97" s="178">
        <v>31601</v>
      </c>
      <c r="B97" s="178" t="s">
        <v>284</v>
      </c>
      <c r="C97" s="185">
        <v>0</v>
      </c>
    </row>
    <row r="98" spans="1:3">
      <c r="A98" s="1">
        <v>31605</v>
      </c>
      <c r="B98" s="1" t="s">
        <v>87</v>
      </c>
      <c r="C98" s="185">
        <v>757652.99000000011</v>
      </c>
    </row>
    <row r="99" spans="1:3">
      <c r="A99" s="1">
        <v>31700</v>
      </c>
      <c r="B99" s="1" t="s">
        <v>88</v>
      </c>
      <c r="C99" s="185">
        <v>1473220.39</v>
      </c>
    </row>
    <row r="100" spans="1:3">
      <c r="A100" s="1">
        <v>31800</v>
      </c>
      <c r="B100" s="1" t="s">
        <v>89</v>
      </c>
      <c r="C100" s="185">
        <v>8354515.5299999984</v>
      </c>
    </row>
    <row r="101" spans="1:3">
      <c r="A101" s="1">
        <v>31805</v>
      </c>
      <c r="B101" s="1" t="s">
        <v>90</v>
      </c>
      <c r="C101" s="185">
        <v>1783168.91</v>
      </c>
    </row>
    <row r="102" spans="1:3">
      <c r="A102" s="1">
        <v>31810</v>
      </c>
      <c r="B102" s="1" t="s">
        <v>91</v>
      </c>
      <c r="C102" s="185">
        <v>2119572.9300000002</v>
      </c>
    </row>
    <row r="103" spans="1:3">
      <c r="A103" s="1">
        <v>31820</v>
      </c>
      <c r="B103" s="1" t="s">
        <v>92</v>
      </c>
      <c r="C103" s="185">
        <v>1741873.49</v>
      </c>
    </row>
    <row r="104" spans="1:3">
      <c r="A104" s="1">
        <v>31900</v>
      </c>
      <c r="B104" s="1" t="s">
        <v>93</v>
      </c>
      <c r="C104" s="185">
        <v>4970830.3499999996</v>
      </c>
    </row>
    <row r="105" spans="1:3">
      <c r="A105" s="1">
        <v>32000</v>
      </c>
      <c r="B105" s="1" t="s">
        <v>94</v>
      </c>
      <c r="C105" s="185">
        <v>2043254.3900000001</v>
      </c>
    </row>
    <row r="106" spans="1:3">
      <c r="A106" s="1">
        <v>32005</v>
      </c>
      <c r="B106" s="1" t="s">
        <v>95</v>
      </c>
      <c r="C106" s="185">
        <v>509660.10999999993</v>
      </c>
    </row>
    <row r="107" spans="1:3">
      <c r="A107" s="1">
        <v>32100</v>
      </c>
      <c r="B107" s="1" t="s">
        <v>96</v>
      </c>
      <c r="C107" s="185">
        <v>1244079.51</v>
      </c>
    </row>
    <row r="108" spans="1:3">
      <c r="A108" s="1">
        <v>32200</v>
      </c>
      <c r="B108" s="1" t="s">
        <v>97</v>
      </c>
      <c r="C108" s="185">
        <v>795968.39</v>
      </c>
    </row>
    <row r="109" spans="1:3">
      <c r="A109" s="1">
        <v>32300</v>
      </c>
      <c r="B109" s="1" t="s">
        <v>98</v>
      </c>
      <c r="C109" s="185">
        <v>8472960.7799999993</v>
      </c>
    </row>
    <row r="110" spans="1:3">
      <c r="A110" s="1">
        <v>32305</v>
      </c>
      <c r="B110" s="1" t="s">
        <v>388</v>
      </c>
      <c r="C110" s="185">
        <v>995186.34000000008</v>
      </c>
    </row>
    <row r="111" spans="1:3">
      <c r="A111" s="1">
        <v>32400</v>
      </c>
      <c r="B111" s="1" t="s">
        <v>100</v>
      </c>
      <c r="C111" s="185">
        <v>3289937.8899999997</v>
      </c>
    </row>
    <row r="112" spans="1:3">
      <c r="A112" s="1">
        <v>32405</v>
      </c>
      <c r="B112" s="1" t="s">
        <v>101</v>
      </c>
      <c r="C112" s="185">
        <v>889333.40000000026</v>
      </c>
    </row>
    <row r="113" spans="1:3" s="178" customFormat="1">
      <c r="A113" s="1">
        <v>32410</v>
      </c>
      <c r="B113" s="1" t="s">
        <v>102</v>
      </c>
      <c r="C113" s="185">
        <v>1298635.7100000002</v>
      </c>
    </row>
    <row r="114" spans="1:3">
      <c r="A114" s="197">
        <v>32420</v>
      </c>
      <c r="B114" s="197" t="s">
        <v>103</v>
      </c>
      <c r="C114" s="185">
        <v>0</v>
      </c>
    </row>
    <row r="115" spans="1:3">
      <c r="A115" s="1">
        <v>32500</v>
      </c>
      <c r="B115" s="1" t="s">
        <v>389</v>
      </c>
      <c r="C115" s="185">
        <v>6739516.1899999995</v>
      </c>
    </row>
    <row r="116" spans="1:3">
      <c r="A116" s="1">
        <v>32505</v>
      </c>
      <c r="B116" s="1" t="s">
        <v>105</v>
      </c>
      <c r="C116" s="185">
        <v>1106813.93</v>
      </c>
    </row>
    <row r="117" spans="1:3">
      <c r="A117" s="1">
        <v>32600</v>
      </c>
      <c r="B117" s="1" t="s">
        <v>106</v>
      </c>
      <c r="C117" s="185">
        <v>24350594.630000003</v>
      </c>
    </row>
    <row r="118" spans="1:3">
      <c r="A118" s="1">
        <v>32605</v>
      </c>
      <c r="B118" s="1" t="s">
        <v>107</v>
      </c>
      <c r="C118" s="185">
        <v>3902908.92</v>
      </c>
    </row>
    <row r="119" spans="1:3">
      <c r="A119" s="1">
        <v>32700</v>
      </c>
      <c r="B119" s="1" t="s">
        <v>108</v>
      </c>
      <c r="C119" s="185">
        <v>2262317.0299999998</v>
      </c>
    </row>
    <row r="120" spans="1:3">
      <c r="A120" s="1">
        <v>32800</v>
      </c>
      <c r="B120" s="1" t="s">
        <v>109</v>
      </c>
      <c r="C120" s="185">
        <v>3329356.71</v>
      </c>
    </row>
    <row r="121" spans="1:3">
      <c r="A121" s="1">
        <v>32900</v>
      </c>
      <c r="B121" s="1" t="s">
        <v>110</v>
      </c>
      <c r="C121" s="185">
        <v>9104216.7199999988</v>
      </c>
    </row>
    <row r="122" spans="1:3">
      <c r="A122" s="1">
        <v>32901</v>
      </c>
      <c r="B122" s="1" t="s">
        <v>390</v>
      </c>
      <c r="C122" s="185">
        <v>195378.97999999998</v>
      </c>
    </row>
    <row r="123" spans="1:3">
      <c r="A123" s="1">
        <v>32905</v>
      </c>
      <c r="B123" s="1" t="s">
        <v>111</v>
      </c>
      <c r="C123" s="185">
        <v>1454566.09</v>
      </c>
    </row>
    <row r="124" spans="1:3">
      <c r="A124" s="1">
        <v>32910</v>
      </c>
      <c r="B124" s="1" t="s">
        <v>112</v>
      </c>
      <c r="C124" s="185">
        <v>1775406.8399999999</v>
      </c>
    </row>
    <row r="125" spans="1:3">
      <c r="A125" s="1">
        <v>32920</v>
      </c>
      <c r="B125" s="1" t="s">
        <v>113</v>
      </c>
      <c r="C125" s="185">
        <v>1403159.9500000002</v>
      </c>
    </row>
    <row r="126" spans="1:3">
      <c r="A126" s="1">
        <v>33000</v>
      </c>
      <c r="B126" s="1" t="s">
        <v>114</v>
      </c>
      <c r="C126" s="185">
        <v>3346436.4199999995</v>
      </c>
    </row>
    <row r="127" spans="1:3">
      <c r="A127" s="1">
        <v>33001</v>
      </c>
      <c r="B127" s="1" t="s">
        <v>115</v>
      </c>
      <c r="C127" s="185">
        <v>99879.040000000008</v>
      </c>
    </row>
    <row r="128" spans="1:3">
      <c r="A128" s="1">
        <v>33027</v>
      </c>
      <c r="B128" s="1" t="s">
        <v>116</v>
      </c>
      <c r="C128" s="185">
        <v>321801.76</v>
      </c>
    </row>
    <row r="129" spans="1:3">
      <c r="A129" s="1">
        <v>33100</v>
      </c>
      <c r="B129" s="1" t="s">
        <v>117</v>
      </c>
      <c r="C129" s="185">
        <v>5000926</v>
      </c>
    </row>
    <row r="130" spans="1:3">
      <c r="A130" s="1">
        <v>33105</v>
      </c>
      <c r="B130" s="1" t="s">
        <v>118</v>
      </c>
      <c r="C130" s="185">
        <v>599441.89</v>
      </c>
    </row>
    <row r="131" spans="1:3">
      <c r="A131" s="1">
        <v>33200</v>
      </c>
      <c r="B131" s="1" t="s">
        <v>119</v>
      </c>
      <c r="C131" s="185">
        <v>20835379.730000004</v>
      </c>
    </row>
    <row r="132" spans="1:3">
      <c r="A132" s="1">
        <v>33202</v>
      </c>
      <c r="B132" s="1" t="s">
        <v>120</v>
      </c>
      <c r="C132" s="185">
        <v>270999.69</v>
      </c>
    </row>
    <row r="133" spans="1:3">
      <c r="A133" s="1">
        <v>33203</v>
      </c>
      <c r="B133" s="1" t="s">
        <v>121</v>
      </c>
      <c r="C133" s="185">
        <v>157859.74000000002</v>
      </c>
    </row>
    <row r="134" spans="1:3">
      <c r="A134" s="1">
        <v>33204</v>
      </c>
      <c r="B134" s="1" t="s">
        <v>122</v>
      </c>
      <c r="C134" s="185">
        <v>535946.6</v>
      </c>
    </row>
    <row r="135" spans="1:3">
      <c r="A135" s="1">
        <v>33205</v>
      </c>
      <c r="B135" s="1" t="s">
        <v>123</v>
      </c>
      <c r="C135" s="185">
        <v>1938174.0200000003</v>
      </c>
    </row>
    <row r="136" spans="1:3">
      <c r="A136" s="1">
        <v>33206</v>
      </c>
      <c r="B136" s="1" t="s">
        <v>124</v>
      </c>
      <c r="C136" s="185">
        <v>155436.62</v>
      </c>
    </row>
    <row r="137" spans="1:3">
      <c r="A137" s="1">
        <v>33207</v>
      </c>
      <c r="B137" s="1" t="s">
        <v>343</v>
      </c>
      <c r="C137" s="185">
        <v>310450.93000000005</v>
      </c>
    </row>
    <row r="138" spans="1:3">
      <c r="A138" s="1">
        <v>33208</v>
      </c>
      <c r="B138" s="1" t="s">
        <v>344</v>
      </c>
      <c r="C138" s="185">
        <v>11222.56</v>
      </c>
    </row>
    <row r="139" spans="1:3">
      <c r="A139" s="1">
        <v>33209</v>
      </c>
      <c r="B139" s="1" t="s">
        <v>345</v>
      </c>
      <c r="C139" s="185">
        <v>97339.160000000018</v>
      </c>
    </row>
    <row r="140" spans="1:3">
      <c r="A140" s="1">
        <v>33300</v>
      </c>
      <c r="B140" s="1" t="s">
        <v>125</v>
      </c>
      <c r="C140" s="185">
        <v>3249564.4499999993</v>
      </c>
    </row>
    <row r="141" spans="1:3">
      <c r="A141" s="1">
        <v>33305</v>
      </c>
      <c r="B141" s="1" t="s">
        <v>126</v>
      </c>
      <c r="C141" s="185">
        <v>955651.14999999991</v>
      </c>
    </row>
    <row r="142" spans="1:3">
      <c r="A142" s="1">
        <v>33400</v>
      </c>
      <c r="B142" s="1" t="s">
        <v>127</v>
      </c>
      <c r="C142" s="185">
        <v>29076028.090000004</v>
      </c>
    </row>
    <row r="143" spans="1:3">
      <c r="A143" s="1">
        <v>33402</v>
      </c>
      <c r="B143" s="1" t="s">
        <v>128</v>
      </c>
      <c r="C143" s="185">
        <v>208317.66000000003</v>
      </c>
    </row>
    <row r="144" spans="1:3">
      <c r="A144" s="1">
        <v>33403</v>
      </c>
      <c r="B144" s="1" t="s">
        <v>450</v>
      </c>
      <c r="C144" s="185">
        <v>0</v>
      </c>
    </row>
    <row r="145" spans="1:3" s="178" customFormat="1">
      <c r="A145" s="197">
        <v>33405</v>
      </c>
      <c r="B145" s="197" t="s">
        <v>129</v>
      </c>
      <c r="C145" s="185">
        <v>3030608.6100000003</v>
      </c>
    </row>
    <row r="146" spans="1:3">
      <c r="A146" s="1">
        <v>33500</v>
      </c>
      <c r="B146" s="1" t="s">
        <v>130</v>
      </c>
      <c r="C146" s="185">
        <v>4330346.4799999995</v>
      </c>
    </row>
    <row r="147" spans="1:3">
      <c r="A147" s="1">
        <v>33501</v>
      </c>
      <c r="B147" s="1" t="s">
        <v>131</v>
      </c>
      <c r="C147" s="185">
        <v>96060.67</v>
      </c>
    </row>
    <row r="148" spans="1:3">
      <c r="A148" s="1">
        <v>33600</v>
      </c>
      <c r="B148" s="1" t="s">
        <v>132</v>
      </c>
      <c r="C148" s="185">
        <v>14965570.999999998</v>
      </c>
    </row>
    <row r="149" spans="1:3">
      <c r="A149" s="1">
        <v>33605</v>
      </c>
      <c r="B149" s="1" t="s">
        <v>133</v>
      </c>
      <c r="C149" s="185">
        <v>2299487.0799999996</v>
      </c>
    </row>
    <row r="150" spans="1:3">
      <c r="A150" s="1">
        <v>33700</v>
      </c>
      <c r="B150" s="1" t="s">
        <v>134</v>
      </c>
      <c r="C150" s="185">
        <v>1080813.67</v>
      </c>
    </row>
    <row r="151" spans="1:3">
      <c r="A151" s="1">
        <v>33800</v>
      </c>
      <c r="B151" s="1" t="s">
        <v>135</v>
      </c>
      <c r="C151" s="185">
        <v>816940.55</v>
      </c>
    </row>
    <row r="152" spans="1:3">
      <c r="A152" s="1">
        <v>33900</v>
      </c>
      <c r="B152" s="1" t="s">
        <v>136</v>
      </c>
      <c r="C152" s="185">
        <v>4215172.28</v>
      </c>
    </row>
    <row r="153" spans="1:3">
      <c r="A153" s="1">
        <v>34000</v>
      </c>
      <c r="B153" s="1" t="s">
        <v>137</v>
      </c>
      <c r="C153" s="185">
        <v>1774935.9799999997</v>
      </c>
    </row>
    <row r="154" spans="1:3">
      <c r="A154" s="1">
        <v>34100</v>
      </c>
      <c r="B154" s="1" t="s">
        <v>138</v>
      </c>
      <c r="C154" s="185">
        <v>39704333.719999999</v>
      </c>
    </row>
    <row r="155" spans="1:3">
      <c r="A155" s="1">
        <v>34105</v>
      </c>
      <c r="B155" s="1" t="s">
        <v>139</v>
      </c>
      <c r="C155" s="185">
        <v>3859870.1399999997</v>
      </c>
    </row>
    <row r="156" spans="1:3">
      <c r="A156" s="1">
        <v>34200</v>
      </c>
      <c r="B156" s="1" t="s">
        <v>140</v>
      </c>
      <c r="C156" s="185">
        <v>1482102.38</v>
      </c>
    </row>
    <row r="157" spans="1:3">
      <c r="A157" s="1">
        <v>34205</v>
      </c>
      <c r="B157" s="1" t="s">
        <v>141</v>
      </c>
      <c r="C157" s="185">
        <v>727583.19000000006</v>
      </c>
    </row>
    <row r="158" spans="1:3">
      <c r="A158" s="1">
        <v>34220</v>
      </c>
      <c r="B158" s="1" t="s">
        <v>142</v>
      </c>
      <c r="C158" s="185">
        <v>1615026.35</v>
      </c>
    </row>
    <row r="159" spans="1:3">
      <c r="A159" s="1">
        <v>34230</v>
      </c>
      <c r="B159" s="1" t="s">
        <v>143</v>
      </c>
      <c r="C159" s="185">
        <v>629955.59</v>
      </c>
    </row>
    <row r="160" spans="1:3">
      <c r="A160" s="1">
        <v>34300</v>
      </c>
      <c r="B160" s="1" t="s">
        <v>144</v>
      </c>
      <c r="C160" s="185">
        <v>9548801.9399999976</v>
      </c>
    </row>
    <row r="161" spans="1:3">
      <c r="A161" s="1">
        <v>34400</v>
      </c>
      <c r="B161" s="1" t="s">
        <v>145</v>
      </c>
      <c r="C161" s="185">
        <v>3864608.09</v>
      </c>
    </row>
    <row r="162" spans="1:3">
      <c r="A162" s="1">
        <v>34405</v>
      </c>
      <c r="B162" s="1" t="s">
        <v>146</v>
      </c>
      <c r="C162" s="185">
        <v>820413.16999999993</v>
      </c>
    </row>
    <row r="163" spans="1:3">
      <c r="A163" s="1">
        <v>34500</v>
      </c>
      <c r="B163" s="1" t="s">
        <v>147</v>
      </c>
      <c r="C163" s="185">
        <v>6998083.3399999999</v>
      </c>
    </row>
    <row r="164" spans="1:3">
      <c r="A164" s="1">
        <v>34501</v>
      </c>
      <c r="B164" s="1" t="s">
        <v>148</v>
      </c>
      <c r="C164" s="185">
        <v>80343.94</v>
      </c>
    </row>
    <row r="165" spans="1:3">
      <c r="A165" s="1">
        <v>34505</v>
      </c>
      <c r="B165" s="1" t="s">
        <v>149</v>
      </c>
      <c r="C165" s="185">
        <v>1032685.25</v>
      </c>
    </row>
    <row r="166" spans="1:3">
      <c r="A166" s="1">
        <v>34600</v>
      </c>
      <c r="B166" s="1" t="s">
        <v>150</v>
      </c>
      <c r="C166" s="185">
        <v>1781310.69</v>
      </c>
    </row>
    <row r="167" spans="1:3">
      <c r="A167" s="1">
        <v>34605</v>
      </c>
      <c r="B167" s="1" t="s">
        <v>151</v>
      </c>
      <c r="C167" s="185">
        <v>382102.23</v>
      </c>
    </row>
    <row r="168" spans="1:3">
      <c r="A168" s="1">
        <v>34700</v>
      </c>
      <c r="B168" s="1" t="s">
        <v>152</v>
      </c>
      <c r="C168" s="185">
        <v>4239854.18</v>
      </c>
    </row>
    <row r="169" spans="1:3">
      <c r="A169" s="1">
        <v>34800</v>
      </c>
      <c r="B169" s="1" t="s">
        <v>153</v>
      </c>
      <c r="C169" s="185">
        <v>572771.71000000008</v>
      </c>
    </row>
    <row r="170" spans="1:3">
      <c r="A170" s="1">
        <v>34900</v>
      </c>
      <c r="B170" s="1" t="s">
        <v>391</v>
      </c>
      <c r="C170" s="185">
        <v>10227939.130000001</v>
      </c>
    </row>
    <row r="171" spans="1:3">
      <c r="A171" s="1">
        <v>34901</v>
      </c>
      <c r="B171" s="1" t="s">
        <v>392</v>
      </c>
      <c r="C171" s="185">
        <v>219076.46999999994</v>
      </c>
    </row>
    <row r="172" spans="1:3">
      <c r="A172" s="1">
        <v>34903</v>
      </c>
      <c r="B172" s="1" t="s">
        <v>154</v>
      </c>
      <c r="C172" s="185">
        <v>25754.54</v>
      </c>
    </row>
    <row r="173" spans="1:3">
      <c r="A173" s="1">
        <v>34905</v>
      </c>
      <c r="B173" s="1" t="s">
        <v>155</v>
      </c>
      <c r="C173" s="185">
        <v>1041661.7799999999</v>
      </c>
    </row>
    <row r="174" spans="1:3">
      <c r="A174" s="1">
        <v>34910</v>
      </c>
      <c r="B174" s="1" t="s">
        <v>156</v>
      </c>
      <c r="C174" s="185">
        <v>3016910.4699999997</v>
      </c>
    </row>
    <row r="175" spans="1:3">
      <c r="A175" s="1">
        <v>35000</v>
      </c>
      <c r="B175" s="1" t="s">
        <v>157</v>
      </c>
      <c r="C175" s="185">
        <v>2042772.8100000003</v>
      </c>
    </row>
    <row r="176" spans="1:3">
      <c r="A176" s="1">
        <v>35005</v>
      </c>
      <c r="B176" s="1" t="s">
        <v>158</v>
      </c>
      <c r="C176" s="185">
        <v>1031101.47</v>
      </c>
    </row>
    <row r="177" spans="1:3">
      <c r="A177" s="1">
        <v>35100</v>
      </c>
      <c r="B177" s="1" t="s">
        <v>159</v>
      </c>
      <c r="C177" s="185">
        <v>17403240.620000001</v>
      </c>
    </row>
    <row r="178" spans="1:3">
      <c r="A178" s="1">
        <v>35105</v>
      </c>
      <c r="B178" s="1" t="s">
        <v>160</v>
      </c>
      <c r="C178" s="185">
        <v>1605837.62</v>
      </c>
    </row>
    <row r="179" spans="1:3">
      <c r="A179" s="1">
        <v>35106</v>
      </c>
      <c r="B179" s="1" t="s">
        <v>161</v>
      </c>
      <c r="C179" s="185">
        <v>343896.48000000004</v>
      </c>
    </row>
    <row r="180" spans="1:3">
      <c r="A180" s="1">
        <v>35200</v>
      </c>
      <c r="B180" s="1" t="s">
        <v>162</v>
      </c>
      <c r="C180" s="185">
        <v>852815.27</v>
      </c>
    </row>
    <row r="181" spans="1:3">
      <c r="A181" s="1">
        <v>35300</v>
      </c>
      <c r="B181" s="1" t="s">
        <v>163</v>
      </c>
      <c r="C181" s="185">
        <v>5334538.33</v>
      </c>
    </row>
    <row r="182" spans="1:3">
      <c r="A182" s="1">
        <v>35305</v>
      </c>
      <c r="B182" s="1" t="s">
        <v>164</v>
      </c>
      <c r="C182" s="185">
        <v>2067815.72</v>
      </c>
    </row>
    <row r="183" spans="1:3">
      <c r="A183" s="1">
        <v>35400</v>
      </c>
      <c r="B183" s="1" t="s">
        <v>165</v>
      </c>
      <c r="C183" s="185">
        <v>4305422.7300000004</v>
      </c>
    </row>
    <row r="184" spans="1:3">
      <c r="A184" s="178">
        <v>35402</v>
      </c>
      <c r="B184" s="178" t="s">
        <v>455</v>
      </c>
      <c r="C184" s="185">
        <v>0</v>
      </c>
    </row>
    <row r="185" spans="1:3">
      <c r="A185" s="1">
        <v>35401</v>
      </c>
      <c r="B185" s="1" t="s">
        <v>166</v>
      </c>
      <c r="C185" s="185">
        <v>45085.850000000006</v>
      </c>
    </row>
    <row r="186" spans="1:3">
      <c r="A186" s="1">
        <v>35405</v>
      </c>
      <c r="B186" s="1" t="s">
        <v>168</v>
      </c>
      <c r="C186" s="185">
        <v>1447918.2499999998</v>
      </c>
    </row>
    <row r="187" spans="1:3">
      <c r="A187" s="1">
        <v>35500</v>
      </c>
      <c r="B187" s="1" t="s">
        <v>169</v>
      </c>
      <c r="C187" s="185">
        <v>5628920.5</v>
      </c>
    </row>
    <row r="188" spans="1:3">
      <c r="A188" s="1">
        <v>35600</v>
      </c>
      <c r="B188" s="1" t="s">
        <v>170</v>
      </c>
      <c r="C188" s="185">
        <v>2430727.3199999998</v>
      </c>
    </row>
    <row r="189" spans="1:3">
      <c r="A189" s="1">
        <v>35700</v>
      </c>
      <c r="B189" s="1" t="s">
        <v>171</v>
      </c>
      <c r="C189" s="185">
        <v>1342107.1999999997</v>
      </c>
    </row>
    <row r="190" spans="1:3">
      <c r="A190" s="1">
        <v>35800</v>
      </c>
      <c r="B190" s="1" t="s">
        <v>172</v>
      </c>
      <c r="C190" s="185">
        <v>2035094.46</v>
      </c>
    </row>
    <row r="191" spans="1:3">
      <c r="A191" s="1">
        <v>35805</v>
      </c>
      <c r="B191" s="1" t="s">
        <v>173</v>
      </c>
      <c r="C191" s="185">
        <v>397711.87</v>
      </c>
    </row>
    <row r="192" spans="1:3">
      <c r="A192" s="1">
        <v>35900</v>
      </c>
      <c r="B192" s="1" t="s">
        <v>174</v>
      </c>
      <c r="C192" s="185">
        <v>3457052.5900000008</v>
      </c>
    </row>
    <row r="193" spans="1:3">
      <c r="A193" s="1">
        <v>35905</v>
      </c>
      <c r="B193" s="1" t="s">
        <v>175</v>
      </c>
      <c r="C193" s="185">
        <v>591159.85</v>
      </c>
    </row>
    <row r="194" spans="1:3">
      <c r="A194" s="1">
        <v>36000</v>
      </c>
      <c r="B194" s="1" t="s">
        <v>176</v>
      </c>
      <c r="C194" s="185">
        <v>78132406.680000007</v>
      </c>
    </row>
    <row r="195" spans="1:3">
      <c r="A195" s="1">
        <v>36001</v>
      </c>
      <c r="B195" s="1" t="s">
        <v>177</v>
      </c>
      <c r="C195" s="185">
        <v>44350.73</v>
      </c>
    </row>
    <row r="196" spans="1:3" s="178" customFormat="1">
      <c r="A196" s="197">
        <v>36002</v>
      </c>
      <c r="B196" s="197" t="s">
        <v>451</v>
      </c>
      <c r="C196" s="185">
        <v>0</v>
      </c>
    </row>
    <row r="197" spans="1:3">
      <c r="A197" s="1">
        <v>36003</v>
      </c>
      <c r="B197" s="1" t="s">
        <v>179</v>
      </c>
      <c r="C197" s="185">
        <v>512201.02999999997</v>
      </c>
    </row>
    <row r="198" spans="1:3">
      <c r="A198" s="1">
        <v>36004</v>
      </c>
      <c r="B198" s="1" t="s">
        <v>393</v>
      </c>
      <c r="C198" s="185">
        <v>270630.74</v>
      </c>
    </row>
    <row r="199" spans="1:3">
      <c r="A199" s="1">
        <v>36005</v>
      </c>
      <c r="B199" s="1" t="s">
        <v>180</v>
      </c>
      <c r="C199" s="185">
        <v>7296450.1700000018</v>
      </c>
    </row>
    <row r="200" spans="1:3">
      <c r="A200" s="1">
        <v>36006</v>
      </c>
      <c r="B200" s="1" t="s">
        <v>181</v>
      </c>
      <c r="C200" s="185">
        <v>664153.98</v>
      </c>
    </row>
    <row r="201" spans="1:3">
      <c r="A201" s="1">
        <v>36007</v>
      </c>
      <c r="B201" s="1" t="s">
        <v>182</v>
      </c>
      <c r="C201" s="185">
        <v>244210.78000000003</v>
      </c>
    </row>
    <row r="202" spans="1:3">
      <c r="A202" s="1">
        <v>36008</v>
      </c>
      <c r="B202" s="1" t="s">
        <v>183</v>
      </c>
      <c r="C202" s="185">
        <v>687679.0199999999</v>
      </c>
    </row>
    <row r="203" spans="1:3">
      <c r="A203" s="1">
        <v>36009</v>
      </c>
      <c r="B203" s="1" t="s">
        <v>184</v>
      </c>
      <c r="C203" s="185">
        <v>169828.71999999997</v>
      </c>
    </row>
    <row r="204" spans="1:3">
      <c r="A204" s="1">
        <v>36100</v>
      </c>
      <c r="B204" s="1" t="s">
        <v>185</v>
      </c>
      <c r="C204" s="185">
        <v>1122456.8299999998</v>
      </c>
    </row>
    <row r="205" spans="1:3">
      <c r="A205" s="1">
        <v>36102</v>
      </c>
      <c r="B205" s="1" t="s">
        <v>186</v>
      </c>
      <c r="C205" s="185">
        <v>243574.52999999997</v>
      </c>
    </row>
    <row r="206" spans="1:3">
      <c r="A206" s="1">
        <v>36105</v>
      </c>
      <c r="B206" s="1" t="s">
        <v>187</v>
      </c>
      <c r="C206" s="185">
        <v>630238.27000000014</v>
      </c>
    </row>
    <row r="207" spans="1:3">
      <c r="A207" s="1">
        <v>36200</v>
      </c>
      <c r="B207" s="1" t="s">
        <v>188</v>
      </c>
      <c r="C207" s="185">
        <v>2300464.58</v>
      </c>
    </row>
    <row r="208" spans="1:3">
      <c r="A208" s="1">
        <v>36205</v>
      </c>
      <c r="B208" s="1" t="s">
        <v>189</v>
      </c>
      <c r="C208" s="185">
        <v>406918.12999999995</v>
      </c>
    </row>
    <row r="209" spans="1:3">
      <c r="A209" s="1">
        <v>36300</v>
      </c>
      <c r="B209" s="1" t="s">
        <v>190</v>
      </c>
      <c r="C209" s="185">
        <v>6899436.919999999</v>
      </c>
    </row>
    <row r="210" spans="1:3">
      <c r="A210" s="1">
        <v>36301</v>
      </c>
      <c r="B210" s="1" t="s">
        <v>191</v>
      </c>
      <c r="C210" s="185">
        <v>91683.549999999988</v>
      </c>
    </row>
    <row r="211" spans="1:3">
      <c r="A211" s="1">
        <v>36302</v>
      </c>
      <c r="B211" s="1" t="s">
        <v>192</v>
      </c>
      <c r="C211" s="185">
        <v>143357.11000000002</v>
      </c>
    </row>
    <row r="212" spans="1:3">
      <c r="A212" s="1">
        <v>36303</v>
      </c>
      <c r="B212" s="1" t="s">
        <v>394</v>
      </c>
      <c r="C212" s="185">
        <v>63730.48</v>
      </c>
    </row>
    <row r="213" spans="1:3">
      <c r="A213" s="1">
        <v>36305</v>
      </c>
      <c r="B213" s="1" t="s">
        <v>193</v>
      </c>
      <c r="C213" s="185">
        <v>1523974.1900000002</v>
      </c>
    </row>
    <row r="214" spans="1:3">
      <c r="A214" s="1">
        <v>36310</v>
      </c>
      <c r="B214" s="1" t="s">
        <v>379</v>
      </c>
      <c r="C214" s="185">
        <v>49219.649999999987</v>
      </c>
    </row>
    <row r="215" spans="1:3">
      <c r="A215" s="1">
        <v>36400</v>
      </c>
      <c r="B215" s="1" t="s">
        <v>194</v>
      </c>
      <c r="C215" s="185">
        <v>8123351.6800000006</v>
      </c>
    </row>
    <row r="216" spans="1:3">
      <c r="A216" s="1">
        <v>36405</v>
      </c>
      <c r="B216" s="1" t="s">
        <v>395</v>
      </c>
      <c r="C216" s="185">
        <v>1333428.3599999999</v>
      </c>
    </row>
    <row r="217" spans="1:3">
      <c r="A217" s="1">
        <v>36500</v>
      </c>
      <c r="B217" s="1" t="s">
        <v>196</v>
      </c>
      <c r="C217" s="185">
        <v>15013988.010000004</v>
      </c>
    </row>
    <row r="218" spans="1:3">
      <c r="A218" s="1">
        <v>36501</v>
      </c>
      <c r="B218" s="1" t="s">
        <v>197</v>
      </c>
      <c r="C218" s="185">
        <v>170677.66</v>
      </c>
    </row>
    <row r="219" spans="1:3">
      <c r="A219" s="1">
        <v>36502</v>
      </c>
      <c r="B219" s="1" t="s">
        <v>198</v>
      </c>
      <c r="C219" s="185">
        <v>61164.210000000006</v>
      </c>
    </row>
    <row r="220" spans="1:3">
      <c r="A220" s="1">
        <v>36505</v>
      </c>
      <c r="B220" s="1" t="s">
        <v>199</v>
      </c>
      <c r="C220" s="185">
        <v>3234987.98</v>
      </c>
    </row>
    <row r="221" spans="1:3">
      <c r="A221" s="1">
        <v>36600</v>
      </c>
      <c r="B221" s="1" t="s">
        <v>200</v>
      </c>
      <c r="C221" s="185">
        <v>1237269.8400000003</v>
      </c>
    </row>
    <row r="222" spans="1:3">
      <c r="A222" s="1">
        <v>36601</v>
      </c>
      <c r="B222" s="1" t="s">
        <v>201</v>
      </c>
      <c r="C222" s="185">
        <v>529532.88</v>
      </c>
    </row>
    <row r="223" spans="1:3">
      <c r="A223" s="1">
        <v>36700</v>
      </c>
      <c r="B223" s="1" t="s">
        <v>202</v>
      </c>
      <c r="C223" s="185">
        <v>12459213.009999998</v>
      </c>
    </row>
    <row r="224" spans="1:3">
      <c r="A224" s="1">
        <v>36701</v>
      </c>
      <c r="B224" s="1" t="s">
        <v>203</v>
      </c>
      <c r="C224" s="185">
        <v>34636.160000000003</v>
      </c>
    </row>
    <row r="225" spans="1:3">
      <c r="A225" s="1">
        <v>36705</v>
      </c>
      <c r="B225" s="1" t="s">
        <v>204</v>
      </c>
      <c r="C225" s="185">
        <v>1583552.23</v>
      </c>
    </row>
    <row r="226" spans="1:3">
      <c r="A226" s="1">
        <v>36800</v>
      </c>
      <c r="B226" s="1" t="s">
        <v>205</v>
      </c>
      <c r="C226" s="185">
        <v>5008221.87</v>
      </c>
    </row>
    <row r="227" spans="1:3" s="178" customFormat="1">
      <c r="A227" s="197">
        <v>36801</v>
      </c>
      <c r="B227" s="197" t="s">
        <v>452</v>
      </c>
      <c r="C227" s="185">
        <v>0</v>
      </c>
    </row>
    <row r="228" spans="1:3">
      <c r="A228" s="1">
        <v>36802</v>
      </c>
      <c r="B228" s="1" t="s">
        <v>207</v>
      </c>
      <c r="C228" s="185">
        <v>138916.84000000003</v>
      </c>
    </row>
    <row r="229" spans="1:3">
      <c r="A229" s="1">
        <v>36810</v>
      </c>
      <c r="B229" s="1" t="s">
        <v>396</v>
      </c>
      <c r="C229" s="185">
        <v>8961885.2800000012</v>
      </c>
    </row>
    <row r="230" spans="1:3">
      <c r="A230" s="1">
        <v>36900</v>
      </c>
      <c r="B230" s="1" t="s">
        <v>209</v>
      </c>
      <c r="C230" s="185">
        <v>923488.58000000007</v>
      </c>
    </row>
    <row r="231" spans="1:3">
      <c r="A231" s="1">
        <v>36901</v>
      </c>
      <c r="B231" s="1" t="s">
        <v>210</v>
      </c>
      <c r="C231" s="185">
        <v>316088.78999999998</v>
      </c>
    </row>
    <row r="232" spans="1:3">
      <c r="A232" s="1">
        <v>36905</v>
      </c>
      <c r="B232" s="1" t="s">
        <v>211</v>
      </c>
      <c r="C232" s="185">
        <v>356645.35000000003</v>
      </c>
    </row>
    <row r="233" spans="1:3">
      <c r="A233" s="1">
        <v>37000</v>
      </c>
      <c r="B233" s="1" t="s">
        <v>212</v>
      </c>
      <c r="C233" s="185">
        <v>3052554.3099999996</v>
      </c>
    </row>
    <row r="234" spans="1:3">
      <c r="A234" s="1">
        <v>37001</v>
      </c>
      <c r="B234" s="1" t="s">
        <v>367</v>
      </c>
      <c r="C234" s="185">
        <v>102760.54000000002</v>
      </c>
    </row>
    <row r="235" spans="1:3">
      <c r="A235" s="1">
        <v>37005</v>
      </c>
      <c r="B235" s="1" t="s">
        <v>213</v>
      </c>
      <c r="C235" s="185">
        <v>843611.50000000023</v>
      </c>
    </row>
    <row r="236" spans="1:3">
      <c r="A236" s="1">
        <v>37100</v>
      </c>
      <c r="B236" s="1" t="s">
        <v>214</v>
      </c>
      <c r="C236" s="185">
        <v>4383122.4400000004</v>
      </c>
    </row>
    <row r="237" spans="1:3">
      <c r="A237" s="1">
        <v>37200</v>
      </c>
      <c r="B237" s="1" t="s">
        <v>215</v>
      </c>
      <c r="C237" s="185">
        <v>1013602.2899999999</v>
      </c>
    </row>
    <row r="238" spans="1:3">
      <c r="A238" s="1">
        <v>37300</v>
      </c>
      <c r="B238" s="1" t="s">
        <v>216</v>
      </c>
      <c r="C238" s="185">
        <v>2592788.0599999996</v>
      </c>
    </row>
    <row r="239" spans="1:3">
      <c r="A239" s="1">
        <v>37301</v>
      </c>
      <c r="B239" s="1" t="s">
        <v>217</v>
      </c>
      <c r="C239" s="185">
        <v>283479.43</v>
      </c>
    </row>
    <row r="240" spans="1:3">
      <c r="A240" s="1">
        <v>37305</v>
      </c>
      <c r="B240" s="1" t="s">
        <v>218</v>
      </c>
      <c r="C240" s="185">
        <v>895729.04999999993</v>
      </c>
    </row>
    <row r="241" spans="1:3">
      <c r="A241" s="1">
        <v>37400</v>
      </c>
      <c r="B241" s="1" t="s">
        <v>219</v>
      </c>
      <c r="C241" s="185">
        <v>11914832.379999999</v>
      </c>
    </row>
    <row r="242" spans="1:3">
      <c r="A242" s="1">
        <v>37405</v>
      </c>
      <c r="B242" s="1" t="s">
        <v>220</v>
      </c>
      <c r="C242" s="185">
        <v>2900462.6799999997</v>
      </c>
    </row>
    <row r="243" spans="1:3">
      <c r="A243" s="1">
        <v>37500</v>
      </c>
      <c r="B243" s="1" t="s">
        <v>221</v>
      </c>
      <c r="C243" s="185">
        <v>1476053.8399999999</v>
      </c>
    </row>
    <row r="244" spans="1:3">
      <c r="A244" s="1">
        <v>37600</v>
      </c>
      <c r="B244" s="1" t="s">
        <v>222</v>
      </c>
      <c r="C244" s="185">
        <v>8602849.120000001</v>
      </c>
    </row>
    <row r="245" spans="1:3">
      <c r="A245" s="1">
        <v>37601</v>
      </c>
      <c r="B245" s="1" t="s">
        <v>223</v>
      </c>
      <c r="C245" s="185">
        <v>300479.86</v>
      </c>
    </row>
    <row r="246" spans="1:3">
      <c r="A246" s="1">
        <v>37605</v>
      </c>
      <c r="B246" s="1" t="s">
        <v>224</v>
      </c>
      <c r="C246" s="185">
        <v>1079835.8400000001</v>
      </c>
    </row>
    <row r="247" spans="1:3">
      <c r="A247" s="1">
        <v>37610</v>
      </c>
      <c r="B247" s="1" t="s">
        <v>225</v>
      </c>
      <c r="C247" s="185">
        <v>2525679.9400000004</v>
      </c>
    </row>
    <row r="248" spans="1:3">
      <c r="A248" s="1">
        <v>37700</v>
      </c>
      <c r="B248" s="1" t="s">
        <v>226</v>
      </c>
      <c r="C248" s="185">
        <v>3779572.5699999994</v>
      </c>
    </row>
    <row r="249" spans="1:3">
      <c r="A249" s="1">
        <v>37705</v>
      </c>
      <c r="B249" s="1" t="s">
        <v>227</v>
      </c>
      <c r="C249" s="185">
        <v>1166864.27</v>
      </c>
    </row>
    <row r="250" spans="1:3">
      <c r="A250" s="1">
        <v>37800</v>
      </c>
      <c r="B250" s="1" t="s">
        <v>228</v>
      </c>
      <c r="C250" s="185">
        <v>11790388.75</v>
      </c>
    </row>
    <row r="251" spans="1:3">
      <c r="A251" s="1">
        <v>37801</v>
      </c>
      <c r="B251" s="1" t="s">
        <v>229</v>
      </c>
      <c r="C251" s="185">
        <v>71719.600000000006</v>
      </c>
    </row>
    <row r="252" spans="1:3">
      <c r="A252" s="1">
        <v>37805</v>
      </c>
      <c r="B252" s="1" t="s">
        <v>230</v>
      </c>
      <c r="C252" s="185">
        <v>964457.7300000001</v>
      </c>
    </row>
    <row r="253" spans="1:3">
      <c r="A253" s="1">
        <v>37900</v>
      </c>
      <c r="B253" s="1" t="s">
        <v>231</v>
      </c>
      <c r="C253" s="185">
        <v>6268610.2999999998</v>
      </c>
    </row>
    <row r="254" spans="1:3">
      <c r="A254" s="1">
        <v>37901</v>
      </c>
      <c r="B254" s="1" t="s">
        <v>232</v>
      </c>
      <c r="C254" s="185">
        <v>86750.98000000001</v>
      </c>
    </row>
    <row r="255" spans="1:3">
      <c r="A255" s="1">
        <v>37905</v>
      </c>
      <c r="B255" s="1" t="s">
        <v>233</v>
      </c>
      <c r="C255" s="185">
        <v>834157.75</v>
      </c>
    </row>
    <row r="256" spans="1:3">
      <c r="A256" s="1">
        <v>38000</v>
      </c>
      <c r="B256" s="1" t="s">
        <v>234</v>
      </c>
      <c r="C256" s="185">
        <v>10014489.33</v>
      </c>
    </row>
    <row r="257" spans="1:3">
      <c r="A257" s="1">
        <v>38005</v>
      </c>
      <c r="B257" s="1" t="s">
        <v>235</v>
      </c>
      <c r="C257" s="185">
        <v>2009661.2499999998</v>
      </c>
    </row>
    <row r="258" spans="1:3">
      <c r="A258" s="1">
        <v>38100</v>
      </c>
      <c r="B258" s="1" t="s">
        <v>236</v>
      </c>
      <c r="C258" s="185">
        <v>4654330.59</v>
      </c>
    </row>
    <row r="259" spans="1:3">
      <c r="A259" s="1">
        <v>38105</v>
      </c>
      <c r="B259" s="1" t="s">
        <v>237</v>
      </c>
      <c r="C259" s="185">
        <v>942930.13</v>
      </c>
    </row>
    <row r="260" spans="1:3">
      <c r="A260" s="1">
        <v>38200</v>
      </c>
      <c r="B260" s="1" t="s">
        <v>238</v>
      </c>
      <c r="C260" s="185">
        <v>4275624.2299999995</v>
      </c>
    </row>
    <row r="261" spans="1:3">
      <c r="A261" s="1">
        <v>38205</v>
      </c>
      <c r="B261" s="1" t="s">
        <v>239</v>
      </c>
      <c r="C261" s="185">
        <v>709040.92</v>
      </c>
    </row>
    <row r="262" spans="1:3">
      <c r="A262" s="1">
        <v>38210</v>
      </c>
      <c r="B262" s="1" t="s">
        <v>240</v>
      </c>
      <c r="C262" s="185">
        <v>1608571.72</v>
      </c>
    </row>
    <row r="263" spans="1:3">
      <c r="A263" s="1">
        <v>38300</v>
      </c>
      <c r="B263" s="1" t="s">
        <v>241</v>
      </c>
      <c r="C263" s="185">
        <v>3424378.4</v>
      </c>
    </row>
    <row r="264" spans="1:3">
      <c r="A264" s="1">
        <v>38400</v>
      </c>
      <c r="B264" s="1" t="s">
        <v>242</v>
      </c>
      <c r="C264" s="185">
        <v>4261269.2</v>
      </c>
    </row>
    <row r="265" spans="1:3">
      <c r="A265" s="1">
        <v>38402</v>
      </c>
      <c r="B265" s="1" t="s">
        <v>243</v>
      </c>
      <c r="C265" s="185">
        <v>155241.31</v>
      </c>
    </row>
    <row r="266" spans="1:3">
      <c r="A266" s="1">
        <v>38405</v>
      </c>
      <c r="B266" s="1" t="s">
        <v>244</v>
      </c>
      <c r="C266" s="185">
        <v>1073554.3999999997</v>
      </c>
    </row>
    <row r="267" spans="1:3">
      <c r="A267" s="1">
        <v>38500</v>
      </c>
      <c r="B267" s="1" t="s">
        <v>245</v>
      </c>
      <c r="C267" s="185">
        <v>3336401.78</v>
      </c>
    </row>
    <row r="268" spans="1:3">
      <c r="A268" s="1">
        <v>38600</v>
      </c>
      <c r="B268" s="1" t="s">
        <v>246</v>
      </c>
      <c r="C268" s="185">
        <v>4235055.59</v>
      </c>
    </row>
    <row r="269" spans="1:3">
      <c r="A269" s="1">
        <v>38601</v>
      </c>
      <c r="B269" s="1" t="s">
        <v>247</v>
      </c>
      <c r="C269" s="185">
        <v>46119.86</v>
      </c>
    </row>
    <row r="270" spans="1:3">
      <c r="A270" s="1">
        <v>38602</v>
      </c>
      <c r="B270" s="1" t="s">
        <v>248</v>
      </c>
      <c r="C270" s="185">
        <v>301498.39</v>
      </c>
    </row>
    <row r="271" spans="1:3">
      <c r="A271" s="1">
        <v>38605</v>
      </c>
      <c r="B271" s="1" t="s">
        <v>249</v>
      </c>
      <c r="C271" s="185">
        <v>1192364.6099999999</v>
      </c>
    </row>
    <row r="272" spans="1:3">
      <c r="A272" s="1">
        <v>38610</v>
      </c>
      <c r="B272" s="1" t="s">
        <v>250</v>
      </c>
      <c r="C272" s="185">
        <v>900463.33000000019</v>
      </c>
    </row>
    <row r="273" spans="1:3">
      <c r="A273" s="1">
        <v>38620</v>
      </c>
      <c r="B273" s="1" t="s">
        <v>251</v>
      </c>
      <c r="C273" s="185">
        <v>709715.69</v>
      </c>
    </row>
    <row r="274" spans="1:3">
      <c r="A274" s="1">
        <v>38700</v>
      </c>
      <c r="B274" s="1" t="s">
        <v>252</v>
      </c>
      <c r="C274" s="185">
        <v>1220317.7100000002</v>
      </c>
    </row>
    <row r="275" spans="1:3">
      <c r="A275" s="1">
        <v>38701</v>
      </c>
      <c r="B275" s="1" t="s">
        <v>253</v>
      </c>
      <c r="C275" s="185">
        <v>81826.330000000016</v>
      </c>
    </row>
    <row r="276" spans="1:3">
      <c r="A276" s="1">
        <v>38800</v>
      </c>
      <c r="B276" s="1" t="s">
        <v>254</v>
      </c>
      <c r="C276" s="185">
        <v>2128018.98</v>
      </c>
    </row>
    <row r="277" spans="1:3">
      <c r="A277" s="1">
        <v>38801</v>
      </c>
      <c r="B277" s="1" t="s">
        <v>255</v>
      </c>
      <c r="C277" s="185">
        <v>150779.38</v>
      </c>
    </row>
    <row r="278" spans="1:3">
      <c r="A278" s="1">
        <v>38900</v>
      </c>
      <c r="B278" s="1" t="s">
        <v>256</v>
      </c>
      <c r="C278" s="185">
        <v>476882.9</v>
      </c>
    </row>
    <row r="279" spans="1:3">
      <c r="A279" s="1">
        <v>39000</v>
      </c>
      <c r="B279" s="1" t="s">
        <v>257</v>
      </c>
      <c r="C279" s="185">
        <v>20871983.339999996</v>
      </c>
    </row>
    <row r="280" spans="1:3">
      <c r="A280" s="1">
        <v>39100</v>
      </c>
      <c r="B280" s="1" t="s">
        <v>258</v>
      </c>
      <c r="C280" s="185">
        <v>3530602.0300000003</v>
      </c>
    </row>
    <row r="281" spans="1:3">
      <c r="A281" s="1">
        <v>39101</v>
      </c>
      <c r="B281" s="1" t="s">
        <v>259</v>
      </c>
      <c r="C281" s="185">
        <v>282346.37</v>
      </c>
    </row>
    <row r="282" spans="1:3">
      <c r="A282" s="1">
        <v>39105</v>
      </c>
      <c r="B282" s="1" t="s">
        <v>260</v>
      </c>
      <c r="C282" s="185">
        <v>1406214.8199999998</v>
      </c>
    </row>
    <row r="283" spans="1:3">
      <c r="A283" s="1">
        <v>39200</v>
      </c>
      <c r="B283" s="1" t="s">
        <v>397</v>
      </c>
      <c r="C283" s="185">
        <v>87215438.190000013</v>
      </c>
    </row>
    <row r="284" spans="1:3">
      <c r="A284" s="1">
        <v>39201</v>
      </c>
      <c r="B284" s="1" t="s">
        <v>262</v>
      </c>
      <c r="C284" s="185">
        <v>214021.94</v>
      </c>
    </row>
    <row r="285" spans="1:3">
      <c r="A285" s="1">
        <v>39204</v>
      </c>
      <c r="B285" s="1" t="s">
        <v>263</v>
      </c>
      <c r="C285" s="185">
        <v>216940.32</v>
      </c>
    </row>
    <row r="286" spans="1:3">
      <c r="A286" s="1">
        <v>39205</v>
      </c>
      <c r="B286" s="1" t="s">
        <v>264</v>
      </c>
      <c r="C286" s="185">
        <v>7736894.79</v>
      </c>
    </row>
    <row r="287" spans="1:3">
      <c r="A287" s="1">
        <v>39208</v>
      </c>
      <c r="B287" s="1" t="s">
        <v>398</v>
      </c>
      <c r="C287" s="185">
        <v>462824.68</v>
      </c>
    </row>
    <row r="288" spans="1:3">
      <c r="A288" s="1">
        <v>39209</v>
      </c>
      <c r="B288" s="1" t="s">
        <v>265</v>
      </c>
      <c r="C288" s="185">
        <v>241365.49000000005</v>
      </c>
    </row>
    <row r="289" spans="1:3">
      <c r="A289" s="1">
        <v>39300</v>
      </c>
      <c r="B289" s="1" t="s">
        <v>266</v>
      </c>
      <c r="C289" s="185">
        <v>1288530.95</v>
      </c>
    </row>
    <row r="290" spans="1:3">
      <c r="A290" s="1">
        <v>39301</v>
      </c>
      <c r="B290" s="1" t="s">
        <v>267</v>
      </c>
      <c r="C290" s="185">
        <v>80536.790000000008</v>
      </c>
    </row>
    <row r="291" spans="1:3">
      <c r="A291" s="1">
        <v>39400</v>
      </c>
      <c r="B291" s="1" t="s">
        <v>268</v>
      </c>
      <c r="C291" s="185">
        <v>980162.27</v>
      </c>
    </row>
    <row r="292" spans="1:3">
      <c r="A292" s="1">
        <v>39401</v>
      </c>
      <c r="B292" s="1" t="s">
        <v>269</v>
      </c>
      <c r="C292" s="185">
        <v>350218.44999999995</v>
      </c>
    </row>
    <row r="293" spans="1:3">
      <c r="A293" s="1">
        <v>39500</v>
      </c>
      <c r="B293" s="1" t="s">
        <v>270</v>
      </c>
      <c r="C293" s="185">
        <v>2743385.8299999996</v>
      </c>
    </row>
    <row r="294" spans="1:3">
      <c r="A294" s="1">
        <v>39501</v>
      </c>
      <c r="B294" s="1" t="s">
        <v>271</v>
      </c>
      <c r="C294" s="185">
        <v>86172.920000000013</v>
      </c>
    </row>
    <row r="295" spans="1:3">
      <c r="A295" s="1">
        <v>39600</v>
      </c>
      <c r="B295" s="1" t="s">
        <v>272</v>
      </c>
      <c r="C295" s="185">
        <v>9361507.9199999999</v>
      </c>
    </row>
    <row r="296" spans="1:3">
      <c r="A296" s="1">
        <v>39605</v>
      </c>
      <c r="B296" s="1" t="s">
        <v>273</v>
      </c>
      <c r="C296" s="185">
        <v>1388419.7600000002</v>
      </c>
    </row>
    <row r="297" spans="1:3">
      <c r="A297" s="1">
        <v>39700</v>
      </c>
      <c r="B297" s="1" t="s">
        <v>274</v>
      </c>
      <c r="C297" s="185">
        <v>5174962.8899999987</v>
      </c>
    </row>
    <row r="298" spans="1:3">
      <c r="A298" s="1">
        <v>39703</v>
      </c>
      <c r="B298" s="1" t="s">
        <v>275</v>
      </c>
      <c r="C298" s="185">
        <v>176926.94</v>
      </c>
    </row>
    <row r="299" spans="1:3">
      <c r="A299" s="1">
        <v>39705</v>
      </c>
      <c r="B299" s="1" t="s">
        <v>276</v>
      </c>
      <c r="C299" s="185">
        <v>1363369.1199999999</v>
      </c>
    </row>
    <row r="300" spans="1:3">
      <c r="A300" s="1">
        <v>39800</v>
      </c>
      <c r="B300" s="1" t="s">
        <v>277</v>
      </c>
      <c r="C300" s="185">
        <v>6020873</v>
      </c>
    </row>
    <row r="301" spans="1:3">
      <c r="A301" s="1">
        <v>39805</v>
      </c>
      <c r="B301" s="1" t="s">
        <v>278</v>
      </c>
      <c r="C301" s="185">
        <v>763058.43</v>
      </c>
    </row>
    <row r="302" spans="1:3">
      <c r="A302" s="1">
        <v>39900</v>
      </c>
      <c r="B302" s="1" t="s">
        <v>279</v>
      </c>
      <c r="C302" s="185">
        <v>3062723.3400000008</v>
      </c>
    </row>
    <row r="303" spans="1:3">
      <c r="A303" s="1">
        <v>51000</v>
      </c>
      <c r="B303" s="1" t="s">
        <v>368</v>
      </c>
      <c r="C303" s="185">
        <f>52824372.35-45555-1246963</f>
        <v>51531854.350000001</v>
      </c>
    </row>
    <row r="304" spans="1:3" s="178" customFormat="1">
      <c r="A304" s="198">
        <v>51000.2</v>
      </c>
      <c r="B304" s="178" t="s">
        <v>369</v>
      </c>
      <c r="C304" s="185">
        <v>45555</v>
      </c>
    </row>
    <row r="305" spans="1:3">
      <c r="A305" s="198">
        <v>51000.3</v>
      </c>
      <c r="B305" s="178" t="s">
        <v>370</v>
      </c>
      <c r="C305" s="185">
        <v>1246963</v>
      </c>
    </row>
    <row r="306" spans="1:3">
      <c r="A306" s="31" t="s">
        <v>399</v>
      </c>
      <c r="B306" s="31"/>
      <c r="C306" s="231"/>
    </row>
  </sheetData>
  <sheetProtection password="CEAA" sheet="1" objects="1" scenarios="1"/>
  <pageMargins left="0.7" right="0.7" top="0.75" bottom="0.75" header="0.3" footer="0.3"/>
  <pageSetup scale="96" fitToHeight="6"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308"/>
  <sheetViews>
    <sheetView workbookViewId="0"/>
  </sheetViews>
  <sheetFormatPr defaultColWidth="9.140625" defaultRowHeight="15"/>
  <cols>
    <col min="1" max="1" width="15.28515625" style="111" customWidth="1"/>
    <col min="2" max="2" width="55.5703125" style="111" bestFit="1" customWidth="1"/>
    <col min="3" max="3" width="16.85546875" style="111" customWidth="1"/>
    <col min="4" max="4" width="2.7109375" style="111" customWidth="1"/>
    <col min="5" max="9" width="19.28515625" style="111" customWidth="1"/>
    <col min="10" max="10" width="2.7109375" style="111" customWidth="1"/>
    <col min="11" max="15" width="19.28515625" style="111" customWidth="1"/>
    <col min="16" max="16" width="2.42578125" style="111" customWidth="1"/>
    <col min="17" max="21" width="19.28515625" style="111" customWidth="1"/>
    <col min="22" max="22" width="2.85546875" style="111" customWidth="1"/>
    <col min="23" max="23" width="19.28515625" style="111" customWidth="1"/>
    <col min="24" max="24" width="17.28515625" style="111" customWidth="1"/>
    <col min="25" max="25" width="16.28515625" style="111" customWidth="1"/>
    <col min="26" max="26" width="17" style="111" customWidth="1"/>
    <col min="27" max="27" width="16.140625" style="111" customWidth="1"/>
    <col min="28" max="28" width="4.140625" style="111" customWidth="1"/>
    <col min="29" max="29" width="18.140625" style="111" customWidth="1"/>
    <col min="30" max="30" width="16.42578125" style="111" customWidth="1"/>
    <col min="31" max="31" width="15.85546875" style="111" customWidth="1"/>
    <col min="32" max="32" width="16" style="111" customWidth="1"/>
    <col min="33" max="33" width="15.85546875" style="111" customWidth="1"/>
    <col min="34" max="34" width="4.140625" style="111" customWidth="1"/>
    <col min="35" max="35" width="16.28515625" style="111" customWidth="1"/>
    <col min="36" max="36" width="16.140625" style="111" customWidth="1"/>
    <col min="37" max="37" width="19.28515625" style="111" customWidth="1"/>
    <col min="38" max="39" width="13.42578125" style="111" customWidth="1"/>
    <col min="40" max="40" width="9.140625" style="111"/>
    <col min="41" max="41" width="10.5703125" style="111" bestFit="1" customWidth="1"/>
    <col min="42" max="16384" width="9.140625" style="111"/>
  </cols>
  <sheetData>
    <row r="1" spans="1:41">
      <c r="A1" s="111" t="s">
        <v>559</v>
      </c>
      <c r="E1" s="111" t="s">
        <v>520</v>
      </c>
      <c r="K1" s="111" t="s">
        <v>521</v>
      </c>
      <c r="Q1" s="111" t="s">
        <v>523</v>
      </c>
      <c r="W1" s="111" t="s">
        <v>524</v>
      </c>
    </row>
    <row r="2" spans="1:41">
      <c r="B2" s="244" t="s">
        <v>522</v>
      </c>
      <c r="C2" s="113">
        <v>0</v>
      </c>
      <c r="E2" s="113"/>
      <c r="F2" s="113"/>
      <c r="G2" s="113">
        <v>0</v>
      </c>
      <c r="H2" s="113">
        <v>0</v>
      </c>
      <c r="I2" s="113">
        <v>0</v>
      </c>
      <c r="K2" s="113">
        <v>0</v>
      </c>
      <c r="L2" s="113">
        <v>0</v>
      </c>
      <c r="M2" s="113">
        <v>0</v>
      </c>
      <c r="N2" s="113">
        <v>0</v>
      </c>
      <c r="O2" s="113">
        <v>0</v>
      </c>
      <c r="Q2" s="113">
        <v>0</v>
      </c>
      <c r="R2" s="113">
        <v>0</v>
      </c>
      <c r="S2" s="113">
        <v>0</v>
      </c>
      <c r="T2" s="113">
        <v>0</v>
      </c>
      <c r="U2" s="113">
        <v>0</v>
      </c>
      <c r="V2" s="113"/>
      <c r="W2" s="113">
        <v>0</v>
      </c>
      <c r="X2" s="113">
        <v>0</v>
      </c>
      <c r="Y2" s="113">
        <v>0</v>
      </c>
      <c r="Z2" s="113">
        <v>0</v>
      </c>
      <c r="AA2" s="113">
        <v>0</v>
      </c>
      <c r="AB2" s="113"/>
      <c r="AC2" s="113">
        <v>0</v>
      </c>
      <c r="AD2" s="113">
        <v>0</v>
      </c>
      <c r="AE2" s="113">
        <v>0</v>
      </c>
      <c r="AF2" s="113">
        <v>0</v>
      </c>
      <c r="AG2" s="113">
        <v>0</v>
      </c>
      <c r="AH2" s="113"/>
      <c r="AI2" s="113">
        <v>0</v>
      </c>
      <c r="AJ2" s="113">
        <v>0</v>
      </c>
      <c r="AK2" s="113">
        <v>0</v>
      </c>
      <c r="AL2" s="113">
        <v>0</v>
      </c>
      <c r="AM2" s="113">
        <v>0</v>
      </c>
    </row>
    <row r="3" spans="1:41">
      <c r="B3" s="244" t="s">
        <v>503</v>
      </c>
      <c r="C3" s="233">
        <v>1.0000000000000002</v>
      </c>
      <c r="E3" s="232">
        <f>SUM(E8:E301)</f>
        <v>1595881039</v>
      </c>
      <c r="F3" s="232">
        <f>SUM(F8:F301)</f>
        <v>1461743031.0000012</v>
      </c>
      <c r="G3" s="232">
        <f>SUM(G8:G301)</f>
        <v>513645000.00000006</v>
      </c>
      <c r="H3" s="232">
        <f>SUM(H8:H301)</f>
        <v>2336836000</v>
      </c>
      <c r="I3" s="232">
        <f>SUM(I8:I301)</f>
        <v>0</v>
      </c>
      <c r="K3" s="232">
        <f>SUM(K8:K301)</f>
        <v>-14626999.999999987</v>
      </c>
      <c r="L3" s="232">
        <f>SUM(L8:L301)</f>
        <v>-79250999.999999985</v>
      </c>
      <c r="M3" s="232">
        <f>SUM(M8:M301)</f>
        <v>-43799999.999999993</v>
      </c>
      <c r="N3" s="232">
        <f>SUM(N8:N301)</f>
        <v>0</v>
      </c>
      <c r="O3" s="232">
        <v>0</v>
      </c>
      <c r="Q3" s="232">
        <f t="shared" ref="Q3:U3" si="0">SUM(Q8:Q301)</f>
        <v>1025009999.9999999</v>
      </c>
      <c r="R3" s="232">
        <f t="shared" si="0"/>
        <v>955494999.9999994</v>
      </c>
      <c r="S3" s="232">
        <f t="shared" si="0"/>
        <v>557444999.99999988</v>
      </c>
      <c r="T3" s="232">
        <f t="shared" si="0"/>
        <v>2336836000</v>
      </c>
      <c r="U3" s="232">
        <f t="shared" si="0"/>
        <v>0</v>
      </c>
      <c r="V3" s="232"/>
      <c r="W3" s="232">
        <f t="shared" ref="W3:AA3" si="1">SUM(W8:W301)</f>
        <v>585498000</v>
      </c>
      <c r="X3" s="232">
        <f t="shared" si="1"/>
        <v>585498000</v>
      </c>
      <c r="Y3" s="232">
        <f t="shared" si="1"/>
        <v>0</v>
      </c>
      <c r="Z3" s="232">
        <f t="shared" si="1"/>
        <v>0</v>
      </c>
      <c r="AA3" s="232">
        <f t="shared" si="1"/>
        <v>0</v>
      </c>
      <c r="AB3" s="232"/>
      <c r="AC3" s="232">
        <f t="shared" ref="AC3:AG3" si="2">SUM(AC8:AC301)</f>
        <v>124720638.7201736</v>
      </c>
      <c r="AD3" s="232">
        <f t="shared" si="2"/>
        <v>97468851.720173538</v>
      </c>
      <c r="AE3" s="232">
        <f t="shared" si="2"/>
        <v>44844366.72017359</v>
      </c>
      <c r="AF3" s="232">
        <f t="shared" si="2"/>
        <v>0</v>
      </c>
      <c r="AG3" s="232">
        <f t="shared" si="2"/>
        <v>0</v>
      </c>
      <c r="AH3" s="232"/>
      <c r="AI3" s="232">
        <f t="shared" ref="AI3:AM3" si="3">SUM(AI8:AI301)</f>
        <v>124720638.7201736</v>
      </c>
      <c r="AJ3" s="232">
        <f t="shared" si="3"/>
        <v>97468851.720173538</v>
      </c>
      <c r="AK3" s="232">
        <f t="shared" si="3"/>
        <v>44844366.72017359</v>
      </c>
      <c r="AL3" s="232">
        <f t="shared" si="3"/>
        <v>0</v>
      </c>
      <c r="AM3" s="232">
        <f t="shared" si="3"/>
        <v>0</v>
      </c>
    </row>
    <row r="4" spans="1:41" s="232" customFormat="1">
      <c r="B4" s="234" t="s">
        <v>515</v>
      </c>
      <c r="C4" s="233">
        <v>1</v>
      </c>
      <c r="E4" s="185">
        <v>1595881039</v>
      </c>
      <c r="F4" s="185">
        <v>1461743031.0000012</v>
      </c>
      <c r="G4" s="185">
        <v>513645000.00000006</v>
      </c>
      <c r="H4" s="185">
        <v>2336836000</v>
      </c>
      <c r="I4" s="185">
        <v>0</v>
      </c>
      <c r="K4" s="185">
        <v>-14626999.999999987</v>
      </c>
      <c r="L4" s="185">
        <v>-79250999.999999985</v>
      </c>
      <c r="M4" s="185">
        <v>-43799999.999999993</v>
      </c>
      <c r="N4" s="185">
        <v>0</v>
      </c>
      <c r="O4" s="185">
        <v>0</v>
      </c>
      <c r="Q4" s="185">
        <v>1025009999.9999999</v>
      </c>
      <c r="R4" s="185">
        <v>955494999.9999994</v>
      </c>
      <c r="S4" s="185">
        <v>557444999.99999988</v>
      </c>
      <c r="T4" s="185">
        <v>2336836000</v>
      </c>
      <c r="U4" s="232">
        <v>0</v>
      </c>
      <c r="W4" s="185">
        <v>585498000</v>
      </c>
      <c r="X4" s="185">
        <v>585498000</v>
      </c>
      <c r="Y4" s="185">
        <v>0</v>
      </c>
      <c r="Z4" s="185">
        <v>0</v>
      </c>
      <c r="AA4" s="185">
        <v>0</v>
      </c>
      <c r="AC4" s="185">
        <v>124720638.7201736</v>
      </c>
      <c r="AD4" s="185">
        <v>97468851.720173538</v>
      </c>
      <c r="AE4" s="185">
        <v>44844366.72017359</v>
      </c>
      <c r="AF4" s="185">
        <v>0</v>
      </c>
      <c r="AG4" s="185">
        <v>0</v>
      </c>
      <c r="AI4" s="185">
        <v>124720638.7201736</v>
      </c>
      <c r="AJ4" s="185">
        <v>97468851.720173538</v>
      </c>
      <c r="AK4" s="185">
        <v>44844366.72017359</v>
      </c>
      <c r="AL4" s="185">
        <v>0</v>
      </c>
      <c r="AM4" s="185">
        <v>0</v>
      </c>
    </row>
    <row r="5" spans="1:41">
      <c r="E5" s="178">
        <v>2023</v>
      </c>
      <c r="F5" s="178">
        <v>2024</v>
      </c>
      <c r="G5" s="178">
        <v>2025</v>
      </c>
      <c r="H5" s="178">
        <v>2026</v>
      </c>
      <c r="I5" s="178">
        <v>2027</v>
      </c>
      <c r="K5" s="178">
        <v>2023</v>
      </c>
      <c r="L5" s="178">
        <v>2024</v>
      </c>
      <c r="M5" s="178">
        <v>2025</v>
      </c>
      <c r="N5" s="178">
        <v>2026</v>
      </c>
      <c r="O5" s="178">
        <v>2027</v>
      </c>
      <c r="Q5" s="178">
        <v>2023</v>
      </c>
      <c r="R5" s="178">
        <v>2024</v>
      </c>
      <c r="S5" s="178">
        <v>2025</v>
      </c>
      <c r="T5" s="178">
        <v>2026</v>
      </c>
      <c r="U5" s="178">
        <v>2027</v>
      </c>
      <c r="W5" s="178">
        <v>2023</v>
      </c>
      <c r="X5" s="178">
        <v>2024</v>
      </c>
      <c r="Y5" s="178">
        <v>2025</v>
      </c>
      <c r="Z5" s="178">
        <v>2026</v>
      </c>
      <c r="AA5" s="178">
        <v>2027</v>
      </c>
      <c r="AC5" s="178">
        <v>2023</v>
      </c>
      <c r="AD5" s="178">
        <v>2024</v>
      </c>
      <c r="AE5" s="178">
        <v>2025</v>
      </c>
      <c r="AF5" s="178">
        <v>2026</v>
      </c>
      <c r="AG5" s="178">
        <v>2027</v>
      </c>
      <c r="AI5" s="178">
        <v>2023</v>
      </c>
      <c r="AJ5" s="178">
        <v>2024</v>
      </c>
      <c r="AK5" s="178">
        <v>2025</v>
      </c>
      <c r="AL5" s="178">
        <v>2026</v>
      </c>
      <c r="AM5" s="178">
        <v>2027</v>
      </c>
    </row>
    <row r="6" spans="1:41" ht="90">
      <c r="A6" s="70" t="s">
        <v>280</v>
      </c>
      <c r="B6" s="70" t="s">
        <v>281</v>
      </c>
      <c r="C6" s="70" t="s">
        <v>341</v>
      </c>
      <c r="E6" s="181" t="s">
        <v>380</v>
      </c>
      <c r="F6" s="181" t="s">
        <v>380</v>
      </c>
      <c r="G6" s="181" t="s">
        <v>380</v>
      </c>
      <c r="H6" s="181" t="s">
        <v>380</v>
      </c>
      <c r="I6" s="181" t="s">
        <v>380</v>
      </c>
      <c r="K6" s="70" t="s">
        <v>294</v>
      </c>
      <c r="L6" s="70" t="s">
        <v>294</v>
      </c>
      <c r="M6" s="70" t="s">
        <v>294</v>
      </c>
      <c r="N6" s="70" t="s">
        <v>294</v>
      </c>
      <c r="O6" s="70" t="s">
        <v>294</v>
      </c>
      <c r="Q6" s="70" t="s">
        <v>295</v>
      </c>
      <c r="R6" s="70" t="s">
        <v>295</v>
      </c>
      <c r="S6" s="70" t="s">
        <v>295</v>
      </c>
      <c r="T6" s="70" t="s">
        <v>295</v>
      </c>
      <c r="U6" s="70" t="s">
        <v>295</v>
      </c>
      <c r="W6" s="70" t="s">
        <v>296</v>
      </c>
      <c r="X6" s="70" t="s">
        <v>296</v>
      </c>
      <c r="Y6" s="70" t="s">
        <v>296</v>
      </c>
      <c r="Z6" s="70" t="s">
        <v>296</v>
      </c>
      <c r="AA6" s="70" t="s">
        <v>296</v>
      </c>
      <c r="AC6" s="70" t="s">
        <v>381</v>
      </c>
      <c r="AD6" s="70" t="s">
        <v>381</v>
      </c>
      <c r="AE6" s="70" t="s">
        <v>381</v>
      </c>
      <c r="AF6" s="70" t="s">
        <v>381</v>
      </c>
      <c r="AG6" s="70" t="s">
        <v>381</v>
      </c>
      <c r="AI6" s="70" t="s">
        <v>382</v>
      </c>
      <c r="AJ6" s="70" t="s">
        <v>382</v>
      </c>
      <c r="AK6" s="70" t="s">
        <v>382</v>
      </c>
      <c r="AL6" s="70" t="s">
        <v>382</v>
      </c>
      <c r="AM6" s="70" t="s">
        <v>382</v>
      </c>
    </row>
    <row r="7" spans="1:41">
      <c r="A7" s="70" t="s">
        <v>428</v>
      </c>
      <c r="B7" s="70" t="s">
        <v>427</v>
      </c>
      <c r="C7" s="113">
        <v>0</v>
      </c>
      <c r="E7" s="113">
        <v>0</v>
      </c>
      <c r="F7" s="113">
        <v>0</v>
      </c>
      <c r="G7" s="113">
        <v>0</v>
      </c>
      <c r="H7" s="113">
        <v>0</v>
      </c>
      <c r="I7" s="113">
        <v>0</v>
      </c>
      <c r="K7" s="113">
        <v>0</v>
      </c>
      <c r="L7" s="113">
        <v>0</v>
      </c>
      <c r="M7" s="113">
        <v>0</v>
      </c>
      <c r="N7" s="113">
        <v>0</v>
      </c>
      <c r="O7" s="113">
        <v>0</v>
      </c>
      <c r="Q7" s="113">
        <v>0</v>
      </c>
      <c r="R7" s="113">
        <v>0</v>
      </c>
      <c r="S7" s="113">
        <v>0</v>
      </c>
      <c r="T7" s="113">
        <v>0</v>
      </c>
      <c r="U7" s="113">
        <v>0</v>
      </c>
      <c r="W7" s="113">
        <v>0</v>
      </c>
      <c r="X7" s="113">
        <v>0</v>
      </c>
      <c r="Y7" s="113">
        <v>0</v>
      </c>
      <c r="Z7" s="113">
        <v>0</v>
      </c>
      <c r="AA7" s="113">
        <v>0</v>
      </c>
      <c r="AC7" s="113">
        <v>0</v>
      </c>
      <c r="AD7" s="113">
        <v>0</v>
      </c>
      <c r="AE7" s="113">
        <v>0</v>
      </c>
      <c r="AF7" s="113">
        <v>0</v>
      </c>
      <c r="AG7" s="113">
        <v>0</v>
      </c>
      <c r="AI7" s="113">
        <v>0</v>
      </c>
      <c r="AJ7" s="113">
        <v>0</v>
      </c>
      <c r="AK7" s="113">
        <v>0</v>
      </c>
      <c r="AL7" s="113">
        <v>0</v>
      </c>
      <c r="AM7" s="113">
        <v>0</v>
      </c>
    </row>
    <row r="8" spans="1:41">
      <c r="A8" s="198">
        <v>10200</v>
      </c>
      <c r="B8" s="178" t="s">
        <v>0</v>
      </c>
      <c r="C8" s="182">
        <v>1.2585000000000001E-3</v>
      </c>
      <c r="E8" s="183">
        <v>2419985.4528239225</v>
      </c>
      <c r="F8" s="183">
        <v>2087494.7798239226</v>
      </c>
      <c r="G8" s="183">
        <v>751194.44682392257</v>
      </c>
      <c r="H8" s="183">
        <v>2940908.1060000001</v>
      </c>
      <c r="I8" s="183">
        <v>0</v>
      </c>
      <c r="J8" s="113"/>
      <c r="K8" s="183">
        <v>-18408.0795</v>
      </c>
      <c r="L8" s="183">
        <v>-99737.383500000011</v>
      </c>
      <c r="M8" s="183">
        <v>-55122.3</v>
      </c>
      <c r="N8" s="183">
        <v>0</v>
      </c>
      <c r="O8" s="183">
        <v>0</v>
      </c>
      <c r="P8" s="113"/>
      <c r="Q8" s="183">
        <v>1289975.085</v>
      </c>
      <c r="R8" s="183">
        <v>1202490.4575</v>
      </c>
      <c r="S8" s="183">
        <v>701544.53250000009</v>
      </c>
      <c r="T8" s="183">
        <v>2940908.1060000001</v>
      </c>
      <c r="U8" s="183">
        <v>0</v>
      </c>
      <c r="V8" s="113"/>
      <c r="W8" s="183">
        <v>736849.23300000001</v>
      </c>
      <c r="X8" s="183">
        <v>736849.23300000001</v>
      </c>
      <c r="Y8" s="183">
        <v>0</v>
      </c>
      <c r="Z8" s="183">
        <v>0</v>
      </c>
      <c r="AA8" s="183">
        <v>0</v>
      </c>
      <c r="AB8" s="113"/>
      <c r="AC8" s="183">
        <v>411569.21432392253</v>
      </c>
      <c r="AD8" s="183">
        <v>247891.21432392253</v>
      </c>
      <c r="AE8" s="183">
        <v>104772.21432392253</v>
      </c>
      <c r="AF8" s="183">
        <v>0</v>
      </c>
      <c r="AG8" s="183">
        <v>0</v>
      </c>
      <c r="AH8" s="113"/>
      <c r="AI8" s="183">
        <v>411569.21432392253</v>
      </c>
      <c r="AJ8" s="183">
        <v>247891.21432392253</v>
      </c>
      <c r="AK8" s="183">
        <v>104772.21432392253</v>
      </c>
      <c r="AL8" s="183">
        <v>0</v>
      </c>
      <c r="AM8" s="183">
        <v>0</v>
      </c>
    </row>
    <row r="9" spans="1:41">
      <c r="A9" s="198">
        <v>10400</v>
      </c>
      <c r="B9" s="178" t="s">
        <v>1</v>
      </c>
      <c r="C9" s="182">
        <v>3.3367000000000002E-3</v>
      </c>
      <c r="E9" s="183">
        <v>5761267.1010173848</v>
      </c>
      <c r="F9" s="183">
        <v>5227468.8364173854</v>
      </c>
      <c r="G9" s="183">
        <v>1557261.2398173851</v>
      </c>
      <c r="H9" s="183">
        <v>7797320.6812000005</v>
      </c>
      <c r="I9" s="185">
        <v>0</v>
      </c>
      <c r="J9" s="113"/>
      <c r="K9" s="183">
        <v>-48805.910900000003</v>
      </c>
      <c r="L9" s="183">
        <v>-264436.81170000002</v>
      </c>
      <c r="M9" s="183">
        <v>-146147.46000000002</v>
      </c>
      <c r="N9" s="185">
        <v>0</v>
      </c>
      <c r="O9" s="185">
        <v>0</v>
      </c>
      <c r="P9" s="113"/>
      <c r="Q9" s="183">
        <v>3420150.8670000001</v>
      </c>
      <c r="R9" s="183">
        <v>3188200.1665000003</v>
      </c>
      <c r="S9" s="183">
        <v>1860026.7315</v>
      </c>
      <c r="T9" s="183">
        <v>7797320.6812000005</v>
      </c>
      <c r="U9" s="183">
        <v>0</v>
      </c>
      <c r="V9" s="113"/>
      <c r="W9" s="183">
        <v>1953631.1766000001</v>
      </c>
      <c r="X9" s="183">
        <v>1953631.1766000001</v>
      </c>
      <c r="Y9" s="183">
        <v>0</v>
      </c>
      <c r="Z9" s="185">
        <v>0</v>
      </c>
      <c r="AA9" s="185">
        <v>0</v>
      </c>
      <c r="AB9" s="113"/>
      <c r="AC9" s="183">
        <v>592909</v>
      </c>
      <c r="AD9" s="183">
        <v>506689</v>
      </c>
      <c r="AE9" s="183">
        <v>0</v>
      </c>
      <c r="AF9" s="185">
        <v>0</v>
      </c>
      <c r="AG9" s="185">
        <v>0</v>
      </c>
      <c r="AH9" s="113"/>
      <c r="AI9" s="183">
        <v>592909</v>
      </c>
      <c r="AJ9" s="183">
        <v>506689</v>
      </c>
      <c r="AK9" s="183">
        <v>0</v>
      </c>
      <c r="AL9" s="185">
        <v>0</v>
      </c>
      <c r="AM9" s="185">
        <v>0</v>
      </c>
      <c r="AO9" s="113"/>
    </row>
    <row r="10" spans="1:41">
      <c r="A10" s="198">
        <v>10500</v>
      </c>
      <c r="B10" s="178" t="s">
        <v>2</v>
      </c>
      <c r="C10" s="182">
        <v>8.3199999999999995E-4</v>
      </c>
      <c r="E10" s="183">
        <v>1483847.4956039947</v>
      </c>
      <c r="F10" s="183">
        <v>1385884.6796039948</v>
      </c>
      <c r="G10" s="183">
        <v>490098.1436039948</v>
      </c>
      <c r="H10" s="183">
        <v>1944247.5519999999</v>
      </c>
      <c r="I10" s="185">
        <v>0</v>
      </c>
      <c r="J10" s="113"/>
      <c r="K10" s="183">
        <v>-12169.663999999999</v>
      </c>
      <c r="L10" s="183">
        <v>-65936.831999999995</v>
      </c>
      <c r="M10" s="183">
        <v>-36441.599999999999</v>
      </c>
      <c r="N10" s="185">
        <v>0</v>
      </c>
      <c r="O10" s="185">
        <v>0</v>
      </c>
      <c r="P10" s="113"/>
      <c r="Q10" s="183">
        <v>852808.32</v>
      </c>
      <c r="R10" s="183">
        <v>794971.84</v>
      </c>
      <c r="S10" s="183">
        <v>463794.24</v>
      </c>
      <c r="T10" s="183">
        <v>1944247.5519999999</v>
      </c>
      <c r="U10" s="183">
        <v>0</v>
      </c>
      <c r="V10" s="113"/>
      <c r="W10" s="183">
        <v>487134.33599999995</v>
      </c>
      <c r="X10" s="183">
        <v>487134.33599999995</v>
      </c>
      <c r="Y10" s="183">
        <v>0</v>
      </c>
      <c r="Z10" s="185">
        <v>0</v>
      </c>
      <c r="AA10" s="185">
        <v>0</v>
      </c>
      <c r="AB10" s="113"/>
      <c r="AC10" s="183">
        <v>169715.50360399479</v>
      </c>
      <c r="AD10" s="183">
        <v>169714.50360399479</v>
      </c>
      <c r="AE10" s="183">
        <v>62745.503603994788</v>
      </c>
      <c r="AF10" s="185">
        <v>0</v>
      </c>
      <c r="AG10" s="185">
        <v>0</v>
      </c>
      <c r="AH10" s="113"/>
      <c r="AI10" s="183">
        <v>169715.50360399479</v>
      </c>
      <c r="AJ10" s="183">
        <v>169714.50360399479</v>
      </c>
      <c r="AK10" s="183">
        <v>62745.503603994788</v>
      </c>
      <c r="AL10" s="185">
        <v>0</v>
      </c>
      <c r="AM10" s="185">
        <v>0</v>
      </c>
    </row>
    <row r="11" spans="1:41">
      <c r="A11" s="198">
        <v>10700</v>
      </c>
      <c r="B11" s="178" t="s">
        <v>3</v>
      </c>
      <c r="C11" s="182">
        <v>5.1174000000000002E-3</v>
      </c>
      <c r="E11" s="183">
        <v>8629115.3453195617</v>
      </c>
      <c r="F11" s="183">
        <v>7826013.5441195611</v>
      </c>
      <c r="G11" s="183">
        <v>2542731.8389195604</v>
      </c>
      <c r="H11" s="183">
        <v>11958524.546400001</v>
      </c>
      <c r="I11" s="185">
        <v>0</v>
      </c>
      <c r="J11" s="113"/>
      <c r="K11" s="183">
        <v>-74852.209799999997</v>
      </c>
      <c r="L11" s="183">
        <v>-405559.0674</v>
      </c>
      <c r="M11" s="183">
        <v>-224142.12000000002</v>
      </c>
      <c r="N11" s="185">
        <v>0</v>
      </c>
      <c r="O11" s="185">
        <v>0</v>
      </c>
      <c r="P11" s="113"/>
      <c r="Q11" s="183">
        <v>5245386.1740000006</v>
      </c>
      <c r="R11" s="183">
        <v>4889650.1129999999</v>
      </c>
      <c r="S11" s="183">
        <v>2852669.0430000001</v>
      </c>
      <c r="T11" s="183">
        <v>11958524.546400001</v>
      </c>
      <c r="U11" s="183">
        <v>0</v>
      </c>
      <c r="V11" s="113"/>
      <c r="W11" s="183">
        <v>2996227.4652</v>
      </c>
      <c r="X11" s="183">
        <v>2996227.4652</v>
      </c>
      <c r="Y11" s="183">
        <v>0</v>
      </c>
      <c r="Z11" s="185">
        <v>0</v>
      </c>
      <c r="AA11" s="185">
        <v>0</v>
      </c>
      <c r="AB11" s="113"/>
      <c r="AC11" s="183">
        <v>548149</v>
      </c>
      <c r="AD11" s="183">
        <v>431485</v>
      </c>
      <c r="AE11" s="183">
        <v>0</v>
      </c>
      <c r="AF11" s="185">
        <v>0</v>
      </c>
      <c r="AG11" s="185">
        <v>0</v>
      </c>
      <c r="AH11" s="113"/>
      <c r="AI11" s="183">
        <v>548149</v>
      </c>
      <c r="AJ11" s="183">
        <v>431485</v>
      </c>
      <c r="AK11" s="183">
        <v>0</v>
      </c>
      <c r="AL11" s="185">
        <v>0</v>
      </c>
      <c r="AM11" s="185">
        <v>0</v>
      </c>
    </row>
    <row r="12" spans="1:41">
      <c r="A12" s="198">
        <v>10800</v>
      </c>
      <c r="B12" s="178" t="s">
        <v>4</v>
      </c>
      <c r="C12" s="182">
        <v>2.0937899999999999E-2</v>
      </c>
      <c r="E12" s="183">
        <v>37760041.905038528</v>
      </c>
      <c r="F12" s="183">
        <v>34003615.874838531</v>
      </c>
      <c r="G12" s="183">
        <v>11333034.760638531</v>
      </c>
      <c r="H12" s="183">
        <v>48928438.484399997</v>
      </c>
      <c r="I12" s="185">
        <v>0</v>
      </c>
      <c r="J12" s="113"/>
      <c r="K12" s="183">
        <v>-306258.66329999996</v>
      </c>
      <c r="L12" s="183">
        <v>-1659349.5129</v>
      </c>
      <c r="M12" s="183">
        <v>-917080.0199999999</v>
      </c>
      <c r="N12" s="185">
        <v>0</v>
      </c>
      <c r="O12" s="185">
        <v>0</v>
      </c>
      <c r="P12" s="113"/>
      <c r="Q12" s="183">
        <v>21461556.879000001</v>
      </c>
      <c r="R12" s="183">
        <v>20006058.760499999</v>
      </c>
      <c r="S12" s="183">
        <v>11671727.6655</v>
      </c>
      <c r="T12" s="183">
        <v>48928438.484399997</v>
      </c>
      <c r="U12" s="183">
        <v>0</v>
      </c>
      <c r="V12" s="113"/>
      <c r="W12" s="183">
        <v>12259098.574199999</v>
      </c>
      <c r="X12" s="183">
        <v>12259098.574199999</v>
      </c>
      <c r="Y12" s="183">
        <v>0</v>
      </c>
      <c r="Z12" s="185">
        <v>0</v>
      </c>
      <c r="AA12" s="185">
        <v>0</v>
      </c>
      <c r="AB12" s="113"/>
      <c r="AC12" s="183">
        <v>4345645.1151385307</v>
      </c>
      <c r="AD12" s="183">
        <v>3397787.1151385307</v>
      </c>
      <c r="AE12" s="183">
        <v>578387.11513853073</v>
      </c>
      <c r="AF12" s="185">
        <v>0</v>
      </c>
      <c r="AG12" s="185">
        <v>0</v>
      </c>
      <c r="AH12" s="113"/>
      <c r="AI12" s="183">
        <v>4345645.1151385307</v>
      </c>
      <c r="AJ12" s="183">
        <v>3397787.1151385307</v>
      </c>
      <c r="AK12" s="183">
        <v>578387.11513853073</v>
      </c>
      <c r="AL12" s="185">
        <v>0</v>
      </c>
      <c r="AM12" s="185">
        <v>0</v>
      </c>
    </row>
    <row r="13" spans="1:41">
      <c r="A13" s="198">
        <v>10850</v>
      </c>
      <c r="B13" s="178" t="s">
        <v>5</v>
      </c>
      <c r="C13" s="182">
        <v>1.5449999999999999E-4</v>
      </c>
      <c r="E13" s="183">
        <v>348177.26142465742</v>
      </c>
      <c r="F13" s="183">
        <v>276722.94042465743</v>
      </c>
      <c r="G13" s="183">
        <v>77745.799424657438</v>
      </c>
      <c r="H13" s="183">
        <v>361041.16199999995</v>
      </c>
      <c r="I13" s="185">
        <v>0</v>
      </c>
      <c r="J13" s="113"/>
      <c r="K13" s="183">
        <v>-2259.8714999999997</v>
      </c>
      <c r="L13" s="183">
        <v>-12244.279499999999</v>
      </c>
      <c r="M13" s="183">
        <v>-6767.0999999999995</v>
      </c>
      <c r="N13" s="185">
        <v>0</v>
      </c>
      <c r="O13" s="185">
        <v>0</v>
      </c>
      <c r="P13" s="113"/>
      <c r="Q13" s="183">
        <v>158364.04499999998</v>
      </c>
      <c r="R13" s="183">
        <v>147623.97749999998</v>
      </c>
      <c r="S13" s="183">
        <v>86125.252499999988</v>
      </c>
      <c r="T13" s="183">
        <v>361041.16199999995</v>
      </c>
      <c r="U13" s="183">
        <v>0</v>
      </c>
      <c r="V13" s="113"/>
      <c r="W13" s="183">
        <v>90459.440999999992</v>
      </c>
      <c r="X13" s="183">
        <v>90459.440999999992</v>
      </c>
      <c r="Y13" s="183">
        <v>0</v>
      </c>
      <c r="Z13" s="185">
        <v>0</v>
      </c>
      <c r="AA13" s="185">
        <v>0</v>
      </c>
      <c r="AB13" s="113"/>
      <c r="AC13" s="183">
        <v>103226</v>
      </c>
      <c r="AD13" s="183">
        <v>52496</v>
      </c>
      <c r="AE13" s="183">
        <v>0</v>
      </c>
      <c r="AF13" s="185">
        <v>0</v>
      </c>
      <c r="AG13" s="185">
        <v>0</v>
      </c>
      <c r="AH13" s="113"/>
      <c r="AI13" s="183">
        <v>103226</v>
      </c>
      <c r="AJ13" s="183">
        <v>52496</v>
      </c>
      <c r="AK13" s="183">
        <v>0</v>
      </c>
      <c r="AL13" s="185">
        <v>0</v>
      </c>
      <c r="AM13" s="185">
        <v>0</v>
      </c>
    </row>
    <row r="14" spans="1:41">
      <c r="A14" s="198">
        <v>10900</v>
      </c>
      <c r="B14" s="178" t="s">
        <v>6</v>
      </c>
      <c r="C14" s="182">
        <v>1.7499E-3</v>
      </c>
      <c r="E14" s="183">
        <v>3730242.7915726965</v>
      </c>
      <c r="F14" s="183">
        <v>3285330.7053726963</v>
      </c>
      <c r="G14" s="183">
        <v>1040455.0151726963</v>
      </c>
      <c r="H14" s="183">
        <v>4089229.3163999999</v>
      </c>
      <c r="I14" s="185">
        <v>0</v>
      </c>
      <c r="J14" s="113"/>
      <c r="K14" s="183">
        <v>-25595.7873</v>
      </c>
      <c r="L14" s="183">
        <v>-138681.32490000001</v>
      </c>
      <c r="M14" s="183">
        <v>-76645.62</v>
      </c>
      <c r="N14" s="185">
        <v>0</v>
      </c>
      <c r="O14" s="185">
        <v>0</v>
      </c>
      <c r="P14" s="113"/>
      <c r="Q14" s="183">
        <v>1793664.9990000001</v>
      </c>
      <c r="R14" s="183">
        <v>1672020.7005</v>
      </c>
      <c r="S14" s="183">
        <v>975473.00549999997</v>
      </c>
      <c r="T14" s="183">
        <v>4089229.3163999999</v>
      </c>
      <c r="U14" s="183">
        <v>0</v>
      </c>
      <c r="V14" s="113"/>
      <c r="W14" s="183">
        <v>1024562.9502</v>
      </c>
      <c r="X14" s="183">
        <v>1024562.9502</v>
      </c>
      <c r="Y14" s="183">
        <v>0</v>
      </c>
      <c r="Z14" s="185">
        <v>0</v>
      </c>
      <c r="AA14" s="185">
        <v>0</v>
      </c>
      <c r="AB14" s="113"/>
      <c r="AC14" s="183">
        <v>937610.62967269635</v>
      </c>
      <c r="AD14" s="183">
        <v>727426.62967269635</v>
      </c>
      <c r="AE14" s="183">
        <v>141627.62967269635</v>
      </c>
      <c r="AF14" s="185">
        <v>0</v>
      </c>
      <c r="AG14" s="185">
        <v>0</v>
      </c>
      <c r="AH14" s="113"/>
      <c r="AI14" s="183">
        <v>937610.62967269635</v>
      </c>
      <c r="AJ14" s="183">
        <v>727426.62967269635</v>
      </c>
      <c r="AK14" s="183">
        <v>141627.62967269635</v>
      </c>
      <c r="AL14" s="185">
        <v>0</v>
      </c>
      <c r="AM14" s="185">
        <v>0</v>
      </c>
    </row>
    <row r="15" spans="1:41">
      <c r="A15" s="198">
        <v>10910</v>
      </c>
      <c r="B15" s="178" t="s">
        <v>7</v>
      </c>
      <c r="C15" s="182">
        <v>5.3280000000000005E-4</v>
      </c>
      <c r="E15" s="183">
        <v>1309578.0381782982</v>
      </c>
      <c r="F15" s="183">
        <v>1173223.3117782981</v>
      </c>
      <c r="G15" s="183">
        <v>443284.69737829815</v>
      </c>
      <c r="H15" s="183">
        <v>1245066.2208</v>
      </c>
      <c r="I15" s="185">
        <v>0</v>
      </c>
      <c r="J15" s="113"/>
      <c r="K15" s="183">
        <v>-7793.2656000000006</v>
      </c>
      <c r="L15" s="183">
        <v>-42224.932800000002</v>
      </c>
      <c r="M15" s="183">
        <v>-23336.640000000003</v>
      </c>
      <c r="N15" s="185">
        <v>0</v>
      </c>
      <c r="O15" s="185">
        <v>0</v>
      </c>
      <c r="P15" s="113"/>
      <c r="Q15" s="183">
        <v>546125.3280000001</v>
      </c>
      <c r="R15" s="183">
        <v>509087.73600000003</v>
      </c>
      <c r="S15" s="183">
        <v>297006.69600000005</v>
      </c>
      <c r="T15" s="183">
        <v>1245066.2208</v>
      </c>
      <c r="U15" s="183">
        <v>0</v>
      </c>
      <c r="V15" s="113"/>
      <c r="W15" s="183">
        <v>311953.33440000005</v>
      </c>
      <c r="X15" s="183">
        <v>311953.33440000005</v>
      </c>
      <c r="Y15" s="183">
        <v>0</v>
      </c>
      <c r="Z15" s="185">
        <v>0</v>
      </c>
      <c r="AA15" s="185">
        <v>0</v>
      </c>
      <c r="AB15" s="113"/>
      <c r="AC15" s="183">
        <v>459292.64137829817</v>
      </c>
      <c r="AD15" s="183">
        <v>394406.64137829817</v>
      </c>
      <c r="AE15" s="183">
        <v>169614.64137829814</v>
      </c>
      <c r="AF15" s="185">
        <v>0</v>
      </c>
      <c r="AG15" s="185">
        <v>0</v>
      </c>
      <c r="AH15" s="113"/>
      <c r="AI15" s="183">
        <v>459292.64137829817</v>
      </c>
      <c r="AJ15" s="183">
        <v>394406.64137829817</v>
      </c>
      <c r="AK15" s="183">
        <v>169614.64137829814</v>
      </c>
      <c r="AL15" s="185">
        <v>0</v>
      </c>
      <c r="AM15" s="185">
        <v>0</v>
      </c>
    </row>
    <row r="16" spans="1:41">
      <c r="A16" s="198">
        <v>10930</v>
      </c>
      <c r="B16" s="178" t="s">
        <v>8</v>
      </c>
      <c r="C16" s="182">
        <v>5.5661E-3</v>
      </c>
      <c r="E16" s="183">
        <v>12212170.297816863</v>
      </c>
      <c r="F16" s="183">
        <v>9935135.7760168631</v>
      </c>
      <c r="G16" s="183">
        <v>3020349.4982168637</v>
      </c>
      <c r="H16" s="183">
        <v>13007062.8596</v>
      </c>
      <c r="I16" s="185">
        <v>0</v>
      </c>
      <c r="J16" s="113"/>
      <c r="K16" s="183">
        <v>-81415.344700000001</v>
      </c>
      <c r="L16" s="183">
        <v>-441118.99109999998</v>
      </c>
      <c r="M16" s="183">
        <v>-243795.18</v>
      </c>
      <c r="N16" s="185">
        <v>0</v>
      </c>
      <c r="O16" s="185">
        <v>0</v>
      </c>
      <c r="P16" s="113"/>
      <c r="Q16" s="183">
        <v>5705308.1610000003</v>
      </c>
      <c r="R16" s="183">
        <v>5318380.7194999997</v>
      </c>
      <c r="S16" s="183">
        <v>3102794.6145000001</v>
      </c>
      <c r="T16" s="183">
        <v>13007062.8596</v>
      </c>
      <c r="U16" s="183">
        <v>0</v>
      </c>
      <c r="V16" s="113"/>
      <c r="W16" s="183">
        <v>3258940.4177999999</v>
      </c>
      <c r="X16" s="183">
        <v>3258940.4177999999</v>
      </c>
      <c r="Y16" s="183">
        <v>0</v>
      </c>
      <c r="Z16" s="185">
        <v>0</v>
      </c>
      <c r="AA16" s="185">
        <v>0</v>
      </c>
      <c r="AB16" s="113"/>
      <c r="AC16" s="183">
        <v>3329337.0637168637</v>
      </c>
      <c r="AD16" s="183">
        <v>1798928.0637168637</v>
      </c>
      <c r="AE16" s="183">
        <v>161350.06371686375</v>
      </c>
      <c r="AF16" s="185">
        <v>0</v>
      </c>
      <c r="AG16" s="185">
        <v>0</v>
      </c>
      <c r="AH16" s="113"/>
      <c r="AI16" s="183">
        <v>3329337.0637168637</v>
      </c>
      <c r="AJ16" s="183">
        <v>1798928.0637168637</v>
      </c>
      <c r="AK16" s="183">
        <v>161350.06371686375</v>
      </c>
      <c r="AL16" s="185">
        <v>0</v>
      </c>
      <c r="AM16" s="185">
        <v>0</v>
      </c>
    </row>
    <row r="17" spans="1:39">
      <c r="A17" s="198">
        <v>10940</v>
      </c>
      <c r="B17" s="178" t="s">
        <v>9</v>
      </c>
      <c r="C17" s="182">
        <v>7.4989999999999996E-4</v>
      </c>
      <c r="E17" s="183">
        <v>1635642.3362676967</v>
      </c>
      <c r="F17" s="183">
        <v>1397906.2500676967</v>
      </c>
      <c r="G17" s="183">
        <v>553389.55986769672</v>
      </c>
      <c r="H17" s="183">
        <v>1752393.3163999999</v>
      </c>
      <c r="I17" s="185">
        <v>0</v>
      </c>
      <c r="J17" s="113"/>
      <c r="K17" s="183">
        <v>-10968.7873</v>
      </c>
      <c r="L17" s="183">
        <v>-59430.3249</v>
      </c>
      <c r="M17" s="183">
        <v>-32845.619999999995</v>
      </c>
      <c r="N17" s="185">
        <v>0</v>
      </c>
      <c r="O17" s="185">
        <v>0</v>
      </c>
      <c r="P17" s="113"/>
      <c r="Q17" s="183">
        <v>768654.99899999995</v>
      </c>
      <c r="R17" s="183">
        <v>716525.70049999992</v>
      </c>
      <c r="S17" s="183">
        <v>418028.00549999997</v>
      </c>
      <c r="T17" s="183">
        <v>1752393.3163999999</v>
      </c>
      <c r="U17" s="183">
        <v>0</v>
      </c>
      <c r="V17" s="113"/>
      <c r="W17" s="183">
        <v>439064.95019999996</v>
      </c>
      <c r="X17" s="183">
        <v>439064.95019999996</v>
      </c>
      <c r="Y17" s="183">
        <v>0</v>
      </c>
      <c r="Z17" s="185">
        <v>0</v>
      </c>
      <c r="AA17" s="185">
        <v>0</v>
      </c>
      <c r="AB17" s="113"/>
      <c r="AC17" s="183">
        <v>438891.17436769675</v>
      </c>
      <c r="AD17" s="183">
        <v>301745.17436769675</v>
      </c>
      <c r="AE17" s="183">
        <v>168207.17436769675</v>
      </c>
      <c r="AF17" s="185">
        <v>0</v>
      </c>
      <c r="AG17" s="185">
        <v>0</v>
      </c>
      <c r="AH17" s="113"/>
      <c r="AI17" s="183">
        <v>438891.17436769675</v>
      </c>
      <c r="AJ17" s="183">
        <v>301745.17436769675</v>
      </c>
      <c r="AK17" s="183">
        <v>168207.17436769675</v>
      </c>
      <c r="AL17" s="185">
        <v>0</v>
      </c>
      <c r="AM17" s="185">
        <v>0</v>
      </c>
    </row>
    <row r="18" spans="1:39">
      <c r="A18" s="198">
        <v>10950</v>
      </c>
      <c r="B18" s="178" t="s">
        <v>10</v>
      </c>
      <c r="C18" s="182">
        <v>7.3490000000000003E-4</v>
      </c>
      <c r="E18" s="183">
        <v>1360498.1462616716</v>
      </c>
      <c r="F18" s="183">
        <v>1219439.1300616716</v>
      </c>
      <c r="G18" s="183">
        <v>498738.90986167162</v>
      </c>
      <c r="H18" s="183">
        <v>1717340.7764000001</v>
      </c>
      <c r="I18" s="185">
        <v>0</v>
      </c>
      <c r="J18" s="113"/>
      <c r="K18" s="183">
        <v>-10749.382300000001</v>
      </c>
      <c r="L18" s="183">
        <v>-58241.5599</v>
      </c>
      <c r="M18" s="183">
        <v>-32188.620000000003</v>
      </c>
      <c r="N18" s="185">
        <v>0</v>
      </c>
      <c r="O18" s="185">
        <v>0</v>
      </c>
      <c r="P18" s="113"/>
      <c r="Q18" s="183">
        <v>753279.84900000005</v>
      </c>
      <c r="R18" s="183">
        <v>702193.27549999999</v>
      </c>
      <c r="S18" s="183">
        <v>409666.33050000004</v>
      </c>
      <c r="T18" s="183">
        <v>1717340.7764000001</v>
      </c>
      <c r="U18" s="183">
        <v>0</v>
      </c>
      <c r="V18" s="113"/>
      <c r="W18" s="183">
        <v>430282.48019999999</v>
      </c>
      <c r="X18" s="183">
        <v>430282.48019999999</v>
      </c>
      <c r="Y18" s="183">
        <v>0</v>
      </c>
      <c r="Z18" s="185">
        <v>0</v>
      </c>
      <c r="AA18" s="185">
        <v>0</v>
      </c>
      <c r="AB18" s="113"/>
      <c r="AC18" s="183">
        <v>187685.19936167158</v>
      </c>
      <c r="AD18" s="183">
        <v>145204.19936167158</v>
      </c>
      <c r="AE18" s="183">
        <v>121261.19936167158</v>
      </c>
      <c r="AF18" s="185">
        <v>0</v>
      </c>
      <c r="AG18" s="185">
        <v>0</v>
      </c>
      <c r="AH18" s="113"/>
      <c r="AI18" s="183">
        <v>187685.19936167158</v>
      </c>
      <c r="AJ18" s="183">
        <v>145204.19936167158</v>
      </c>
      <c r="AK18" s="183">
        <v>121261.19936167158</v>
      </c>
      <c r="AL18" s="185">
        <v>0</v>
      </c>
      <c r="AM18" s="185">
        <v>0</v>
      </c>
    </row>
    <row r="19" spans="1:39">
      <c r="A19" s="198">
        <v>11050</v>
      </c>
      <c r="B19" s="178" t="s">
        <v>431</v>
      </c>
      <c r="C19" s="182">
        <v>2.5349999999999998E-4</v>
      </c>
      <c r="E19" s="183">
        <v>503597.93524237233</v>
      </c>
      <c r="F19" s="183">
        <v>418894.95224237232</v>
      </c>
      <c r="G19" s="183">
        <v>101876.1092423724</v>
      </c>
      <c r="H19" s="183">
        <v>592387.92599999998</v>
      </c>
      <c r="I19" s="185">
        <v>0</v>
      </c>
      <c r="J19" s="113"/>
      <c r="K19" s="183">
        <v>-3707.9444999999996</v>
      </c>
      <c r="L19" s="183">
        <v>-20090.128499999999</v>
      </c>
      <c r="M19" s="183">
        <v>-11103.3</v>
      </c>
      <c r="N19" s="185">
        <v>0</v>
      </c>
      <c r="O19" s="185">
        <v>0</v>
      </c>
      <c r="P19" s="113"/>
      <c r="Q19" s="183">
        <v>259840.03499999997</v>
      </c>
      <c r="R19" s="183">
        <v>242217.98249999998</v>
      </c>
      <c r="S19" s="183">
        <v>141312.3075</v>
      </c>
      <c r="T19" s="183">
        <v>592387.92599999998</v>
      </c>
      <c r="U19" s="183">
        <v>0</v>
      </c>
      <c r="V19" s="113"/>
      <c r="W19" s="183">
        <v>148423.74299999999</v>
      </c>
      <c r="X19" s="183">
        <v>148423.74299999999</v>
      </c>
      <c r="Y19" s="183">
        <v>0</v>
      </c>
      <c r="Z19" s="185">
        <v>0</v>
      </c>
      <c r="AA19" s="185">
        <v>0</v>
      </c>
      <c r="AB19" s="113"/>
      <c r="AC19" s="183">
        <v>127375</v>
      </c>
      <c r="AD19" s="183">
        <v>76676</v>
      </c>
      <c r="AE19" s="183">
        <v>0</v>
      </c>
      <c r="AF19" s="185">
        <v>0</v>
      </c>
      <c r="AG19" s="185">
        <v>0</v>
      </c>
      <c r="AH19" s="113"/>
      <c r="AI19" s="183">
        <v>127375</v>
      </c>
      <c r="AJ19" s="183">
        <v>76676</v>
      </c>
      <c r="AK19" s="183">
        <v>0</v>
      </c>
      <c r="AL19" s="185">
        <v>0</v>
      </c>
      <c r="AM19" s="185">
        <v>0</v>
      </c>
    </row>
    <row r="20" spans="1:39">
      <c r="A20" s="198">
        <v>11300</v>
      </c>
      <c r="B20" s="178" t="s">
        <v>11</v>
      </c>
      <c r="C20" s="182">
        <v>4.8979999999999996E-3</v>
      </c>
      <c r="E20" s="183">
        <v>9184263.3567156792</v>
      </c>
      <c r="F20" s="183">
        <v>8146062.4327156786</v>
      </c>
      <c r="G20" s="183">
        <v>2732578.4287156793</v>
      </c>
      <c r="H20" s="183">
        <v>11445822.727999998</v>
      </c>
      <c r="I20" s="185">
        <v>0</v>
      </c>
      <c r="J20" s="113"/>
      <c r="K20" s="183">
        <v>-71643.045999999988</v>
      </c>
      <c r="L20" s="183">
        <v>-388171.39799999999</v>
      </c>
      <c r="M20" s="183">
        <v>-214532.4</v>
      </c>
      <c r="N20" s="185">
        <v>0</v>
      </c>
      <c r="O20" s="185">
        <v>0</v>
      </c>
      <c r="P20" s="113"/>
      <c r="Q20" s="183">
        <v>5020498.9799999995</v>
      </c>
      <c r="R20" s="183">
        <v>4680014.51</v>
      </c>
      <c r="S20" s="183">
        <v>2730365.61</v>
      </c>
      <c r="T20" s="183">
        <v>11445822.727999998</v>
      </c>
      <c r="U20" s="183">
        <v>0</v>
      </c>
      <c r="V20" s="113"/>
      <c r="W20" s="183">
        <v>2867769.2039999999</v>
      </c>
      <c r="X20" s="183">
        <v>2867769.2039999999</v>
      </c>
      <c r="Y20" s="183">
        <v>0</v>
      </c>
      <c r="Z20" s="185">
        <v>0</v>
      </c>
      <c r="AA20" s="185">
        <v>0</v>
      </c>
      <c r="AB20" s="113"/>
      <c r="AC20" s="183">
        <v>1367638.2187156794</v>
      </c>
      <c r="AD20" s="183">
        <v>986445.21871567937</v>
      </c>
      <c r="AE20" s="183">
        <v>216745.21871567937</v>
      </c>
      <c r="AF20" s="185">
        <v>0</v>
      </c>
      <c r="AG20" s="185">
        <v>0</v>
      </c>
      <c r="AH20" s="113"/>
      <c r="AI20" s="183">
        <v>1367638.2187156794</v>
      </c>
      <c r="AJ20" s="183">
        <v>986445.21871567937</v>
      </c>
      <c r="AK20" s="183">
        <v>216745.21871567937</v>
      </c>
      <c r="AL20" s="185">
        <v>0</v>
      </c>
      <c r="AM20" s="185">
        <v>0</v>
      </c>
    </row>
    <row r="21" spans="1:39">
      <c r="A21" s="198">
        <v>11310</v>
      </c>
      <c r="B21" s="178" t="s">
        <v>12</v>
      </c>
      <c r="C21" s="182">
        <v>5.7689999999999998E-4</v>
      </c>
      <c r="E21" s="183">
        <v>1076937.4380430165</v>
      </c>
      <c r="F21" s="183">
        <v>943453.22584301641</v>
      </c>
      <c r="G21" s="183">
        <v>317067.48964301636</v>
      </c>
      <c r="H21" s="183">
        <v>1348120.6883999999</v>
      </c>
      <c r="I21" s="185">
        <v>0</v>
      </c>
      <c r="J21" s="113"/>
      <c r="K21" s="183">
        <v>-8438.3163000000004</v>
      </c>
      <c r="L21" s="183">
        <v>-45719.901899999997</v>
      </c>
      <c r="M21" s="183">
        <v>-25268.219999999998</v>
      </c>
      <c r="N21" s="185">
        <v>0</v>
      </c>
      <c r="O21" s="185">
        <v>0</v>
      </c>
      <c r="P21" s="113"/>
      <c r="Q21" s="183">
        <v>591328.26899999997</v>
      </c>
      <c r="R21" s="183">
        <v>551225.06550000003</v>
      </c>
      <c r="S21" s="183">
        <v>321590.02049999998</v>
      </c>
      <c r="T21" s="183">
        <v>1348120.6883999999</v>
      </c>
      <c r="U21" s="183">
        <v>0</v>
      </c>
      <c r="V21" s="113"/>
      <c r="W21" s="183">
        <v>337773.79619999998</v>
      </c>
      <c r="X21" s="183">
        <v>337773.79619999998</v>
      </c>
      <c r="Y21" s="183">
        <v>0</v>
      </c>
      <c r="Z21" s="185">
        <v>0</v>
      </c>
      <c r="AA21" s="185">
        <v>0</v>
      </c>
      <c r="AB21" s="113"/>
      <c r="AC21" s="183">
        <v>156273.68914301635</v>
      </c>
      <c r="AD21" s="183">
        <v>100173.68914301635</v>
      </c>
      <c r="AE21" s="183">
        <v>20745.689143016352</v>
      </c>
      <c r="AF21" s="185">
        <v>0</v>
      </c>
      <c r="AG21" s="185">
        <v>0</v>
      </c>
      <c r="AH21" s="113"/>
      <c r="AI21" s="183">
        <v>156273.68914301635</v>
      </c>
      <c r="AJ21" s="183">
        <v>100173.68914301635</v>
      </c>
      <c r="AK21" s="183">
        <v>20745.689143016352</v>
      </c>
      <c r="AL21" s="185">
        <v>0</v>
      </c>
      <c r="AM21" s="185">
        <v>0</v>
      </c>
    </row>
    <row r="22" spans="1:39">
      <c r="A22" s="198">
        <v>11600</v>
      </c>
      <c r="B22" s="178" t="s">
        <v>13</v>
      </c>
      <c r="C22" s="182">
        <v>2.4396999999999999E-3</v>
      </c>
      <c r="E22" s="183">
        <v>4027255.1948123639</v>
      </c>
      <c r="F22" s="183">
        <v>3588021.7162123639</v>
      </c>
      <c r="G22" s="183">
        <v>1275508.0256123643</v>
      </c>
      <c r="H22" s="183">
        <v>5701178.7891999995</v>
      </c>
      <c r="I22" s="185">
        <v>0</v>
      </c>
      <c r="J22" s="113"/>
      <c r="K22" s="183">
        <v>-35685.491900000001</v>
      </c>
      <c r="L22" s="183">
        <v>-193348.66469999999</v>
      </c>
      <c r="M22" s="183">
        <v>-106858.86</v>
      </c>
      <c r="N22" s="185">
        <v>0</v>
      </c>
      <c r="O22" s="185">
        <v>0</v>
      </c>
      <c r="P22" s="113"/>
      <c r="Q22" s="183">
        <v>2500716.8969999999</v>
      </c>
      <c r="R22" s="183">
        <v>2331121.1515000002</v>
      </c>
      <c r="S22" s="183">
        <v>1359998.5665</v>
      </c>
      <c r="T22" s="183">
        <v>5701178.7891999995</v>
      </c>
      <c r="U22" s="183">
        <v>0</v>
      </c>
      <c r="V22" s="113"/>
      <c r="W22" s="183">
        <v>1428439.4705999999</v>
      </c>
      <c r="X22" s="183">
        <v>1428439.4705999999</v>
      </c>
      <c r="Y22" s="183">
        <v>0</v>
      </c>
      <c r="Z22" s="185">
        <v>0</v>
      </c>
      <c r="AA22" s="185">
        <v>0</v>
      </c>
      <c r="AB22" s="113"/>
      <c r="AC22" s="183">
        <v>134347.31911236444</v>
      </c>
      <c r="AD22" s="183">
        <v>22368.319112364436</v>
      </c>
      <c r="AE22" s="183">
        <v>22368.319112364436</v>
      </c>
      <c r="AF22" s="185">
        <v>0</v>
      </c>
      <c r="AG22" s="185">
        <v>0</v>
      </c>
      <c r="AH22" s="113"/>
      <c r="AI22" s="183">
        <v>134347.31911236444</v>
      </c>
      <c r="AJ22" s="183">
        <v>22368.319112364436</v>
      </c>
      <c r="AK22" s="183">
        <v>22368.319112364436</v>
      </c>
      <c r="AL22" s="185">
        <v>0</v>
      </c>
      <c r="AM22" s="185">
        <v>0</v>
      </c>
    </row>
    <row r="23" spans="1:39">
      <c r="A23" s="198">
        <v>11900</v>
      </c>
      <c r="B23" s="178" t="s">
        <v>14</v>
      </c>
      <c r="C23" s="182">
        <v>4.4969999999999998E-4</v>
      </c>
      <c r="E23" s="183">
        <v>1139731.0151158394</v>
      </c>
      <c r="F23" s="183">
        <v>1038583.1565158395</v>
      </c>
      <c r="G23" s="183">
        <v>285505.48591583956</v>
      </c>
      <c r="H23" s="183">
        <v>1050875.1491999999</v>
      </c>
      <c r="I23" s="185">
        <v>0</v>
      </c>
      <c r="J23" s="113"/>
      <c r="K23" s="183">
        <v>-6577.7618999999995</v>
      </c>
      <c r="L23" s="183">
        <v>-35639.174699999996</v>
      </c>
      <c r="M23" s="183">
        <v>-19696.86</v>
      </c>
      <c r="N23" s="185">
        <v>0</v>
      </c>
      <c r="O23" s="185">
        <v>0</v>
      </c>
      <c r="P23" s="113"/>
      <c r="Q23" s="183">
        <v>460946.99699999997</v>
      </c>
      <c r="R23" s="183">
        <v>429686.10149999999</v>
      </c>
      <c r="S23" s="183">
        <v>250683.0165</v>
      </c>
      <c r="T23" s="183">
        <v>1050875.1491999999</v>
      </c>
      <c r="U23" s="183">
        <v>0</v>
      </c>
      <c r="V23" s="113"/>
      <c r="W23" s="183">
        <v>263298.45059999998</v>
      </c>
      <c r="X23" s="183">
        <v>263298.45059999998</v>
      </c>
      <c r="Y23" s="183">
        <v>0</v>
      </c>
      <c r="Z23" s="185">
        <v>0</v>
      </c>
      <c r="AA23" s="185">
        <v>0</v>
      </c>
      <c r="AB23" s="113"/>
      <c r="AC23" s="183">
        <v>422063.32941583951</v>
      </c>
      <c r="AD23" s="183">
        <v>381237.32941583951</v>
      </c>
      <c r="AE23" s="183">
        <v>54519.329415839544</v>
      </c>
      <c r="AF23" s="185">
        <v>0</v>
      </c>
      <c r="AG23" s="185">
        <v>0</v>
      </c>
      <c r="AH23" s="113"/>
      <c r="AI23" s="183">
        <v>422063.32941583951</v>
      </c>
      <c r="AJ23" s="183">
        <v>381237.32941583951</v>
      </c>
      <c r="AK23" s="183">
        <v>54519.329415839544</v>
      </c>
      <c r="AL23" s="185">
        <v>0</v>
      </c>
      <c r="AM23" s="185">
        <v>0</v>
      </c>
    </row>
    <row r="24" spans="1:39">
      <c r="A24" s="198">
        <v>12100</v>
      </c>
      <c r="B24" s="178" t="s">
        <v>15</v>
      </c>
      <c r="C24" s="182">
        <v>2.968E-4</v>
      </c>
      <c r="E24" s="183">
        <v>569004.37914416299</v>
      </c>
      <c r="F24" s="183">
        <v>506695.22074416303</v>
      </c>
      <c r="G24" s="183">
        <v>157795.73434416298</v>
      </c>
      <c r="H24" s="183">
        <v>693572.92480000004</v>
      </c>
      <c r="I24" s="185">
        <v>0</v>
      </c>
      <c r="J24" s="113"/>
      <c r="K24" s="183">
        <v>-4341.2936</v>
      </c>
      <c r="L24" s="183">
        <v>-23521.696800000002</v>
      </c>
      <c r="M24" s="183">
        <v>-12999.84</v>
      </c>
      <c r="N24" s="185">
        <v>0</v>
      </c>
      <c r="O24" s="185">
        <v>0</v>
      </c>
      <c r="P24" s="113"/>
      <c r="Q24" s="183">
        <v>304222.96799999999</v>
      </c>
      <c r="R24" s="183">
        <v>283590.91600000003</v>
      </c>
      <c r="S24" s="183">
        <v>165449.67600000001</v>
      </c>
      <c r="T24" s="183">
        <v>693572.92480000004</v>
      </c>
      <c r="U24" s="183">
        <v>0</v>
      </c>
      <c r="V24" s="113"/>
      <c r="W24" s="183">
        <v>173775.8064</v>
      </c>
      <c r="X24" s="183">
        <v>173775.8064</v>
      </c>
      <c r="Y24" s="183">
        <v>0</v>
      </c>
      <c r="Z24" s="185">
        <v>0</v>
      </c>
      <c r="AA24" s="185">
        <v>0</v>
      </c>
      <c r="AB24" s="113"/>
      <c r="AC24" s="183">
        <v>95346.898344162968</v>
      </c>
      <c r="AD24" s="183">
        <v>72849.898344162968</v>
      </c>
      <c r="AE24" s="183">
        <v>5345.898344162968</v>
      </c>
      <c r="AF24" s="185">
        <v>0</v>
      </c>
      <c r="AG24" s="185">
        <v>0</v>
      </c>
      <c r="AH24" s="113"/>
      <c r="AI24" s="183">
        <v>95346.898344162968</v>
      </c>
      <c r="AJ24" s="183">
        <v>72849.898344162968</v>
      </c>
      <c r="AK24" s="183">
        <v>5345.898344162968</v>
      </c>
      <c r="AL24" s="185">
        <v>0</v>
      </c>
      <c r="AM24" s="185">
        <v>0</v>
      </c>
    </row>
    <row r="25" spans="1:39">
      <c r="A25" s="198">
        <v>12150</v>
      </c>
      <c r="B25" s="178" t="s">
        <v>16</v>
      </c>
      <c r="C25" s="182">
        <v>4.1300000000000001E-5</v>
      </c>
      <c r="E25" s="183">
        <v>54321.46306272049</v>
      </c>
      <c r="F25" s="183">
        <v>69040.563662720495</v>
      </c>
      <c r="G25" s="183">
        <v>28295.116262720498</v>
      </c>
      <c r="H25" s="183">
        <v>96511.326799999995</v>
      </c>
      <c r="I25" s="185">
        <v>0</v>
      </c>
      <c r="J25" s="113"/>
      <c r="K25" s="183">
        <v>-604.0951</v>
      </c>
      <c r="L25" s="183">
        <v>-3273.0663</v>
      </c>
      <c r="M25" s="183">
        <v>-1808.94</v>
      </c>
      <c r="N25" s="185">
        <v>0</v>
      </c>
      <c r="O25" s="185">
        <v>0</v>
      </c>
      <c r="P25" s="113"/>
      <c r="Q25" s="183">
        <v>42332.913</v>
      </c>
      <c r="R25" s="183">
        <v>39461.943500000001</v>
      </c>
      <c r="S25" s="183">
        <v>23022.478500000001</v>
      </c>
      <c r="T25" s="183">
        <v>96511.326799999995</v>
      </c>
      <c r="U25" s="183">
        <v>0</v>
      </c>
      <c r="V25" s="113"/>
      <c r="W25" s="183">
        <v>24181.0674</v>
      </c>
      <c r="X25" s="183">
        <v>24181.0674</v>
      </c>
      <c r="Y25" s="183">
        <v>0</v>
      </c>
      <c r="Z25" s="185">
        <v>0</v>
      </c>
      <c r="AA25" s="185">
        <v>0</v>
      </c>
      <c r="AB25" s="113"/>
      <c r="AC25" s="183">
        <v>8672.5777627204952</v>
      </c>
      <c r="AD25" s="183">
        <v>8670.5777627204952</v>
      </c>
      <c r="AE25" s="183">
        <v>7081.5777627204952</v>
      </c>
      <c r="AF25" s="185">
        <v>0</v>
      </c>
      <c r="AG25" s="185">
        <v>0</v>
      </c>
      <c r="AH25" s="113"/>
      <c r="AI25" s="183">
        <v>8672.5777627204952</v>
      </c>
      <c r="AJ25" s="183">
        <v>8670.5777627204952</v>
      </c>
      <c r="AK25" s="183">
        <v>7081.5777627204952</v>
      </c>
      <c r="AL25" s="185">
        <v>0</v>
      </c>
      <c r="AM25" s="185">
        <v>0</v>
      </c>
    </row>
    <row r="26" spans="1:39">
      <c r="A26" s="198">
        <v>12160</v>
      </c>
      <c r="B26" s="178" t="s">
        <v>17</v>
      </c>
      <c r="C26" s="182">
        <v>2.0443000000000002E-3</v>
      </c>
      <c r="E26" s="183">
        <v>4072718.8916490758</v>
      </c>
      <c r="F26" s="183">
        <v>3487122.5782490755</v>
      </c>
      <c r="G26" s="183">
        <v>1252075.8368490757</v>
      </c>
      <c r="H26" s="183">
        <v>4777193.8348000003</v>
      </c>
      <c r="I26" s="185">
        <v>0</v>
      </c>
      <c r="J26" s="113"/>
      <c r="K26" s="183">
        <v>-29901.976100000003</v>
      </c>
      <c r="L26" s="183">
        <v>-162012.8193</v>
      </c>
      <c r="M26" s="183">
        <v>-89540.340000000011</v>
      </c>
      <c r="N26" s="185">
        <v>0</v>
      </c>
      <c r="O26" s="185">
        <v>0</v>
      </c>
      <c r="P26" s="113"/>
      <c r="Q26" s="183">
        <v>2095427.9430000002</v>
      </c>
      <c r="R26" s="183">
        <v>1953318.4285000002</v>
      </c>
      <c r="S26" s="183">
        <v>1139584.8135000002</v>
      </c>
      <c r="T26" s="183">
        <v>4777193.8348000003</v>
      </c>
      <c r="U26" s="183">
        <v>0</v>
      </c>
      <c r="V26" s="113"/>
      <c r="W26" s="183">
        <v>1196933.5614</v>
      </c>
      <c r="X26" s="183">
        <v>1196933.5614</v>
      </c>
      <c r="Y26" s="183">
        <v>0</v>
      </c>
      <c r="Z26" s="185">
        <v>0</v>
      </c>
      <c r="AA26" s="185">
        <v>0</v>
      </c>
      <c r="AB26" s="113"/>
      <c r="AC26" s="183">
        <v>810259.36334907566</v>
      </c>
      <c r="AD26" s="183">
        <v>498881.36334907566</v>
      </c>
      <c r="AE26" s="183">
        <v>202031.36334907566</v>
      </c>
      <c r="AF26" s="185">
        <v>0</v>
      </c>
      <c r="AG26" s="185">
        <v>0</v>
      </c>
      <c r="AH26" s="113"/>
      <c r="AI26" s="183">
        <v>810259.36334907566</v>
      </c>
      <c r="AJ26" s="183">
        <v>498881.36334907566</v>
      </c>
      <c r="AK26" s="183">
        <v>202031.36334907566</v>
      </c>
      <c r="AL26" s="185">
        <v>0</v>
      </c>
      <c r="AM26" s="185">
        <v>0</v>
      </c>
    </row>
    <row r="27" spans="1:39">
      <c r="A27" s="198">
        <v>12220</v>
      </c>
      <c r="B27" s="178" t="s">
        <v>18</v>
      </c>
      <c r="C27" s="182">
        <v>4.8642499999999998E-2</v>
      </c>
      <c r="E27" s="183">
        <v>86658224.589049116</v>
      </c>
      <c r="F27" s="183">
        <v>76023155.924049109</v>
      </c>
      <c r="G27" s="183">
        <v>15496637.959049113</v>
      </c>
      <c r="H27" s="183">
        <v>113669545.13</v>
      </c>
      <c r="I27" s="185">
        <v>0</v>
      </c>
      <c r="J27" s="113"/>
      <c r="K27" s="183">
        <v>-711493.84749999992</v>
      </c>
      <c r="L27" s="183">
        <v>-3854966.7675000001</v>
      </c>
      <c r="M27" s="183">
        <v>-2130541.5</v>
      </c>
      <c r="N27" s="185">
        <v>0</v>
      </c>
      <c r="O27" s="185">
        <v>0</v>
      </c>
      <c r="P27" s="113"/>
      <c r="Q27" s="183">
        <v>49859048.924999997</v>
      </c>
      <c r="R27" s="183">
        <v>46477665.537500001</v>
      </c>
      <c r="S27" s="183">
        <v>27115518.412499998</v>
      </c>
      <c r="T27" s="183">
        <v>113669545.13</v>
      </c>
      <c r="U27" s="183">
        <v>0</v>
      </c>
      <c r="V27" s="113"/>
      <c r="W27" s="183">
        <v>28480086.465</v>
      </c>
      <c r="X27" s="183">
        <v>28480086.465</v>
      </c>
      <c r="Y27" s="183">
        <v>0</v>
      </c>
      <c r="Z27" s="185">
        <v>0</v>
      </c>
      <c r="AA27" s="185">
        <v>0</v>
      </c>
      <c r="AB27" s="113"/>
      <c r="AC27" s="183">
        <v>18518922</v>
      </c>
      <c r="AD27" s="183">
        <v>14408661</v>
      </c>
      <c r="AE27" s="183">
        <v>0</v>
      </c>
      <c r="AF27" s="185">
        <v>0</v>
      </c>
      <c r="AG27" s="185">
        <v>0</v>
      </c>
      <c r="AH27" s="113"/>
      <c r="AI27" s="183">
        <v>18518922</v>
      </c>
      <c r="AJ27" s="183">
        <v>14408661</v>
      </c>
      <c r="AK27" s="183">
        <v>0</v>
      </c>
      <c r="AL27" s="185">
        <v>0</v>
      </c>
      <c r="AM27" s="185">
        <v>0</v>
      </c>
    </row>
    <row r="28" spans="1:39">
      <c r="A28" s="198">
        <v>12510</v>
      </c>
      <c r="B28" s="178" t="s">
        <v>19</v>
      </c>
      <c r="C28" s="182">
        <v>5.2258000000000001E-3</v>
      </c>
      <c r="E28" s="183">
        <v>11853918.242560305</v>
      </c>
      <c r="F28" s="183">
        <v>10700672.882160306</v>
      </c>
      <c r="G28" s="183">
        <v>3598793.3537603049</v>
      </c>
      <c r="H28" s="183">
        <v>12211837.5688</v>
      </c>
      <c r="I28" s="185">
        <v>0</v>
      </c>
      <c r="J28" s="113"/>
      <c r="K28" s="183">
        <v>-76437.776599999997</v>
      </c>
      <c r="L28" s="183">
        <v>-414149.87579999998</v>
      </c>
      <c r="M28" s="183">
        <v>-228890.04</v>
      </c>
      <c r="N28" s="185">
        <v>0</v>
      </c>
      <c r="O28" s="185">
        <v>0</v>
      </c>
      <c r="P28" s="113"/>
      <c r="Q28" s="183">
        <v>5356497.2580000004</v>
      </c>
      <c r="R28" s="183">
        <v>4993225.7709999997</v>
      </c>
      <c r="S28" s="183">
        <v>2913096.0810000002</v>
      </c>
      <c r="T28" s="183">
        <v>12211837.5688</v>
      </c>
      <c r="U28" s="183">
        <v>0</v>
      </c>
      <c r="V28" s="113"/>
      <c r="W28" s="183">
        <v>3059695.4484000001</v>
      </c>
      <c r="X28" s="183">
        <v>3059695.4484000001</v>
      </c>
      <c r="Y28" s="183">
        <v>0</v>
      </c>
      <c r="Z28" s="185">
        <v>0</v>
      </c>
      <c r="AA28" s="185">
        <v>0</v>
      </c>
      <c r="AB28" s="113"/>
      <c r="AC28" s="183">
        <v>3514163.3127603047</v>
      </c>
      <c r="AD28" s="183">
        <v>3061896.3127603047</v>
      </c>
      <c r="AE28" s="183">
        <v>914587.31276030466</v>
      </c>
      <c r="AF28" s="185">
        <v>0</v>
      </c>
      <c r="AG28" s="185">
        <v>0</v>
      </c>
      <c r="AH28" s="113"/>
      <c r="AI28" s="183">
        <v>3514163.3127603047</v>
      </c>
      <c r="AJ28" s="183">
        <v>3061896.3127603047</v>
      </c>
      <c r="AK28" s="183">
        <v>914587.31276030466</v>
      </c>
      <c r="AL28" s="185">
        <v>0</v>
      </c>
      <c r="AM28" s="185">
        <v>0</v>
      </c>
    </row>
    <row r="29" spans="1:39">
      <c r="A29" s="198">
        <v>12600</v>
      </c>
      <c r="B29" s="178" t="s">
        <v>20</v>
      </c>
      <c r="C29" s="182">
        <v>1.9740999999999999E-3</v>
      </c>
      <c r="E29" s="183">
        <v>3629963.8066661428</v>
      </c>
      <c r="F29" s="183">
        <v>3167823.980866143</v>
      </c>
      <c r="G29" s="183">
        <v>1078218.719066143</v>
      </c>
      <c r="H29" s="183">
        <v>4613147.9475999996</v>
      </c>
      <c r="I29" s="185">
        <v>0</v>
      </c>
      <c r="J29" s="113"/>
      <c r="K29" s="183">
        <v>-28875.160699999997</v>
      </c>
      <c r="L29" s="183">
        <v>-156449.39909999998</v>
      </c>
      <c r="M29" s="183">
        <v>-86465.58</v>
      </c>
      <c r="N29" s="185">
        <v>0</v>
      </c>
      <c r="O29" s="185">
        <v>0</v>
      </c>
      <c r="P29" s="113"/>
      <c r="Q29" s="183">
        <v>2023472.2409999999</v>
      </c>
      <c r="R29" s="183">
        <v>1886242.6794999999</v>
      </c>
      <c r="S29" s="183">
        <v>1100452.1745</v>
      </c>
      <c r="T29" s="183">
        <v>4613147.9475999996</v>
      </c>
      <c r="U29" s="183">
        <v>0</v>
      </c>
      <c r="V29" s="113"/>
      <c r="W29" s="183">
        <v>1155831.6017999998</v>
      </c>
      <c r="X29" s="183">
        <v>1155831.6017999998</v>
      </c>
      <c r="Y29" s="183">
        <v>0</v>
      </c>
      <c r="Z29" s="185">
        <v>0</v>
      </c>
      <c r="AA29" s="185">
        <v>0</v>
      </c>
      <c r="AB29" s="113"/>
      <c r="AC29" s="183">
        <v>479535.12456614291</v>
      </c>
      <c r="AD29" s="183">
        <v>282197.12456614291</v>
      </c>
      <c r="AE29" s="183">
        <v>64232.124566142913</v>
      </c>
      <c r="AF29" s="185">
        <v>0</v>
      </c>
      <c r="AG29" s="185">
        <v>0</v>
      </c>
      <c r="AH29" s="113"/>
      <c r="AI29" s="183">
        <v>479535.12456614291</v>
      </c>
      <c r="AJ29" s="183">
        <v>282197.12456614291</v>
      </c>
      <c r="AK29" s="183">
        <v>64232.124566142913</v>
      </c>
      <c r="AL29" s="185">
        <v>0</v>
      </c>
      <c r="AM29" s="185">
        <v>0</v>
      </c>
    </row>
    <row r="30" spans="1:39">
      <c r="A30" s="198">
        <v>12700</v>
      </c>
      <c r="B30" s="178" t="s">
        <v>21</v>
      </c>
      <c r="C30" s="182">
        <v>1.1153999999999999E-3</v>
      </c>
      <c r="E30" s="183">
        <v>2074320.1906568636</v>
      </c>
      <c r="F30" s="183">
        <v>1897735.6654568636</v>
      </c>
      <c r="G30" s="183">
        <v>726043.15625686373</v>
      </c>
      <c r="H30" s="183">
        <v>2606506.8743999996</v>
      </c>
      <c r="I30" s="185">
        <v>0</v>
      </c>
      <c r="J30" s="113"/>
      <c r="K30" s="183">
        <v>-16314.955799999998</v>
      </c>
      <c r="L30" s="183">
        <v>-88396.565399999992</v>
      </c>
      <c r="M30" s="183">
        <v>-48854.52</v>
      </c>
      <c r="N30" s="185">
        <v>0</v>
      </c>
      <c r="O30" s="185">
        <v>0</v>
      </c>
      <c r="P30" s="113"/>
      <c r="Q30" s="183">
        <v>1143296.1539999999</v>
      </c>
      <c r="R30" s="183">
        <v>1065759.1229999999</v>
      </c>
      <c r="S30" s="183">
        <v>621774.15299999993</v>
      </c>
      <c r="T30" s="183">
        <v>2606506.8743999996</v>
      </c>
      <c r="U30" s="183">
        <v>0</v>
      </c>
      <c r="V30" s="113"/>
      <c r="W30" s="183">
        <v>653064.46919999993</v>
      </c>
      <c r="X30" s="183">
        <v>653064.46919999993</v>
      </c>
      <c r="Y30" s="183">
        <v>0</v>
      </c>
      <c r="Z30" s="185">
        <v>0</v>
      </c>
      <c r="AA30" s="185">
        <v>0</v>
      </c>
      <c r="AB30" s="113"/>
      <c r="AC30" s="183">
        <v>294274.52325686382</v>
      </c>
      <c r="AD30" s="183">
        <v>267307.52325686382</v>
      </c>
      <c r="AE30" s="183">
        <v>153123.52325686382</v>
      </c>
      <c r="AF30" s="185">
        <v>0</v>
      </c>
      <c r="AG30" s="185">
        <v>0</v>
      </c>
      <c r="AH30" s="113"/>
      <c r="AI30" s="183">
        <v>294274.52325686382</v>
      </c>
      <c r="AJ30" s="183">
        <v>267307.52325686382</v>
      </c>
      <c r="AK30" s="183">
        <v>153123.52325686382</v>
      </c>
      <c r="AL30" s="185">
        <v>0</v>
      </c>
      <c r="AM30" s="185">
        <v>0</v>
      </c>
    </row>
    <row r="31" spans="1:39">
      <c r="A31" s="198">
        <v>13500</v>
      </c>
      <c r="B31" s="178" t="s">
        <v>22</v>
      </c>
      <c r="C31" s="182">
        <v>4.4738E-3</v>
      </c>
      <c r="E31" s="183">
        <v>8185326.9345551077</v>
      </c>
      <c r="F31" s="183">
        <v>7104025.3501551077</v>
      </c>
      <c r="G31" s="183">
        <v>2344518.5177551075</v>
      </c>
      <c r="H31" s="183">
        <v>10454536.8968</v>
      </c>
      <c r="I31" s="185">
        <v>0</v>
      </c>
      <c r="J31" s="113"/>
      <c r="K31" s="183">
        <v>-65438.272599999997</v>
      </c>
      <c r="L31" s="183">
        <v>-354553.1238</v>
      </c>
      <c r="M31" s="183">
        <v>-195952.44</v>
      </c>
      <c r="N31" s="185">
        <v>0</v>
      </c>
      <c r="O31" s="185">
        <v>0</v>
      </c>
      <c r="P31" s="113"/>
      <c r="Q31" s="183">
        <v>4585689.7379999999</v>
      </c>
      <c r="R31" s="183">
        <v>4274693.5310000004</v>
      </c>
      <c r="S31" s="183">
        <v>2493897.4410000001</v>
      </c>
      <c r="T31" s="183">
        <v>10454536.8968</v>
      </c>
      <c r="U31" s="183">
        <v>0</v>
      </c>
      <c r="V31" s="113"/>
      <c r="W31" s="183">
        <v>2619400.9523999998</v>
      </c>
      <c r="X31" s="183">
        <v>2619400.9523999998</v>
      </c>
      <c r="Y31" s="183">
        <v>0</v>
      </c>
      <c r="Z31" s="185">
        <v>0</v>
      </c>
      <c r="AA31" s="185">
        <v>0</v>
      </c>
      <c r="AB31" s="113"/>
      <c r="AC31" s="183">
        <v>1045674.5167551073</v>
      </c>
      <c r="AD31" s="183">
        <v>564479.51675510732</v>
      </c>
      <c r="AE31" s="183">
        <v>46573.516755107325</v>
      </c>
      <c r="AF31" s="185">
        <v>0</v>
      </c>
      <c r="AG31" s="185">
        <v>0</v>
      </c>
      <c r="AH31" s="113"/>
      <c r="AI31" s="183">
        <v>1045674.5167551073</v>
      </c>
      <c r="AJ31" s="183">
        <v>564479.51675510732</v>
      </c>
      <c r="AK31" s="183">
        <v>46573.516755107325</v>
      </c>
      <c r="AL31" s="185">
        <v>0</v>
      </c>
      <c r="AM31" s="185">
        <v>0</v>
      </c>
    </row>
    <row r="32" spans="1:39">
      <c r="A32" s="198">
        <v>13700</v>
      </c>
      <c r="B32" s="178" t="s">
        <v>23</v>
      </c>
      <c r="C32" s="182">
        <v>4.682E-4</v>
      </c>
      <c r="E32" s="183">
        <v>917836.12614373676</v>
      </c>
      <c r="F32" s="183">
        <v>720361.71454373701</v>
      </c>
      <c r="G32" s="183">
        <v>201593.23094373688</v>
      </c>
      <c r="H32" s="183">
        <v>1094106.6151999999</v>
      </c>
      <c r="I32" s="185">
        <v>0</v>
      </c>
      <c r="J32" s="113"/>
      <c r="K32" s="183">
        <v>-6848.3613999999998</v>
      </c>
      <c r="L32" s="183">
        <v>-37105.318200000002</v>
      </c>
      <c r="M32" s="183">
        <v>-20507.16</v>
      </c>
      <c r="N32" s="185">
        <v>0</v>
      </c>
      <c r="O32" s="185">
        <v>0</v>
      </c>
      <c r="P32" s="113"/>
      <c r="Q32" s="183">
        <v>479909.68199999997</v>
      </c>
      <c r="R32" s="183">
        <v>447362.75900000002</v>
      </c>
      <c r="S32" s="183">
        <v>260995.74900000001</v>
      </c>
      <c r="T32" s="183">
        <v>1094106.6151999999</v>
      </c>
      <c r="U32" s="183">
        <v>0</v>
      </c>
      <c r="V32" s="113"/>
      <c r="W32" s="183">
        <v>274130.16359999997</v>
      </c>
      <c r="X32" s="183">
        <v>274130.16359999997</v>
      </c>
      <c r="Y32" s="183">
        <v>0</v>
      </c>
      <c r="Z32" s="185">
        <v>0</v>
      </c>
      <c r="AA32" s="185">
        <v>0</v>
      </c>
      <c r="AB32" s="113"/>
      <c r="AC32" s="183">
        <v>209540</v>
      </c>
      <c r="AD32" s="183">
        <v>74869</v>
      </c>
      <c r="AE32" s="183">
        <v>0</v>
      </c>
      <c r="AF32" s="185">
        <v>0</v>
      </c>
      <c r="AG32" s="185">
        <v>0</v>
      </c>
      <c r="AH32" s="113"/>
      <c r="AI32" s="183">
        <v>209540</v>
      </c>
      <c r="AJ32" s="183">
        <v>74869</v>
      </c>
      <c r="AK32" s="183">
        <v>0</v>
      </c>
      <c r="AL32" s="185">
        <v>0</v>
      </c>
      <c r="AM32" s="185">
        <v>0</v>
      </c>
    </row>
    <row r="33" spans="1:39">
      <c r="A33" s="198">
        <v>14300</v>
      </c>
      <c r="B33" s="178" t="s">
        <v>363</v>
      </c>
      <c r="C33" s="182">
        <v>1.5712E-3</v>
      </c>
      <c r="E33" s="183">
        <v>2838697.5249585919</v>
      </c>
      <c r="F33" s="183">
        <v>2575495.899358592</v>
      </c>
      <c r="G33" s="183">
        <v>780136.32175859204</v>
      </c>
      <c r="H33" s="183">
        <v>3671636.7231999999</v>
      </c>
      <c r="I33" s="185">
        <v>0</v>
      </c>
      <c r="J33" s="113"/>
      <c r="K33" s="183">
        <v>-22981.9424</v>
      </c>
      <c r="L33" s="183">
        <v>-124519.1712</v>
      </c>
      <c r="M33" s="183">
        <v>-68818.559999999998</v>
      </c>
      <c r="N33" s="185">
        <v>0</v>
      </c>
      <c r="O33" s="185">
        <v>0</v>
      </c>
      <c r="P33" s="113"/>
      <c r="Q33" s="183">
        <v>1610495.7120000001</v>
      </c>
      <c r="R33" s="183">
        <v>1501273.7439999999</v>
      </c>
      <c r="S33" s="183">
        <v>875857.58400000003</v>
      </c>
      <c r="T33" s="183">
        <v>3671636.7231999999</v>
      </c>
      <c r="U33" s="183">
        <v>0</v>
      </c>
      <c r="V33" s="113"/>
      <c r="W33" s="183">
        <v>919934.45759999997</v>
      </c>
      <c r="X33" s="183">
        <v>919934.45759999997</v>
      </c>
      <c r="Y33" s="183">
        <v>0</v>
      </c>
      <c r="Z33" s="185">
        <v>0</v>
      </c>
      <c r="AA33" s="185">
        <v>0</v>
      </c>
      <c r="AB33" s="113"/>
      <c r="AC33" s="183">
        <v>358152</v>
      </c>
      <c r="AD33" s="183">
        <v>305708</v>
      </c>
      <c r="AE33" s="183">
        <v>0</v>
      </c>
      <c r="AF33" s="185">
        <v>0</v>
      </c>
      <c r="AG33" s="185">
        <v>0</v>
      </c>
      <c r="AH33" s="113"/>
      <c r="AI33" s="183">
        <v>358152</v>
      </c>
      <c r="AJ33" s="183">
        <v>305708</v>
      </c>
      <c r="AK33" s="183">
        <v>0</v>
      </c>
      <c r="AL33" s="185">
        <v>0</v>
      </c>
      <c r="AM33" s="185">
        <v>0</v>
      </c>
    </row>
    <row r="34" spans="1:39">
      <c r="A34" s="198">
        <v>14300.2</v>
      </c>
      <c r="B34" s="178" t="s">
        <v>364</v>
      </c>
      <c r="C34" s="182">
        <v>2.1680000000000001E-4</v>
      </c>
      <c r="E34" s="183">
        <v>315107.09257373807</v>
      </c>
      <c r="F34" s="183">
        <v>282690.97417373804</v>
      </c>
      <c r="G34" s="183">
        <v>119298.32777373807</v>
      </c>
      <c r="H34" s="183">
        <v>506626.04480000003</v>
      </c>
      <c r="I34" s="185">
        <v>0</v>
      </c>
      <c r="J34" s="113"/>
      <c r="K34" s="183">
        <v>-3171.1336000000001</v>
      </c>
      <c r="L34" s="183">
        <v>-17181.6168</v>
      </c>
      <c r="M34" s="183">
        <v>-9495.84</v>
      </c>
      <c r="N34" s="185">
        <v>0</v>
      </c>
      <c r="O34" s="185">
        <v>0</v>
      </c>
      <c r="P34" s="113"/>
      <c r="Q34" s="183">
        <v>222222.16800000001</v>
      </c>
      <c r="R34" s="183">
        <v>207151.31600000002</v>
      </c>
      <c r="S34" s="183">
        <v>120854.076</v>
      </c>
      <c r="T34" s="183">
        <v>506626.04480000003</v>
      </c>
      <c r="U34" s="183">
        <v>0</v>
      </c>
      <c r="V34" s="113"/>
      <c r="W34" s="183">
        <v>126935.9664</v>
      </c>
      <c r="X34" s="183">
        <v>126935.9664</v>
      </c>
      <c r="Y34" s="183">
        <v>0</v>
      </c>
      <c r="Z34" s="185">
        <v>0</v>
      </c>
      <c r="AA34" s="185">
        <v>0</v>
      </c>
      <c r="AB34" s="113"/>
      <c r="AC34" s="183">
        <v>11274.091773738066</v>
      </c>
      <c r="AD34" s="183">
        <v>7940.091773738066</v>
      </c>
      <c r="AE34" s="183">
        <v>7940.091773738066</v>
      </c>
      <c r="AF34" s="185">
        <v>0</v>
      </c>
      <c r="AG34" s="185">
        <v>0</v>
      </c>
      <c r="AH34" s="113"/>
      <c r="AI34" s="183">
        <v>11274.091773738066</v>
      </c>
      <c r="AJ34" s="183">
        <v>7940.091773738066</v>
      </c>
      <c r="AK34" s="183">
        <v>7940.091773738066</v>
      </c>
      <c r="AL34" s="185">
        <v>0</v>
      </c>
      <c r="AM34" s="185">
        <v>0</v>
      </c>
    </row>
    <row r="35" spans="1:39">
      <c r="A35" s="198">
        <v>18400</v>
      </c>
      <c r="B35" s="178" t="s">
        <v>25</v>
      </c>
      <c r="C35" s="182">
        <v>5.4356999999999999E-3</v>
      </c>
      <c r="E35" s="183">
        <v>9314716.4110848494</v>
      </c>
      <c r="F35" s="183">
        <v>8342804.4844848495</v>
      </c>
      <c r="G35" s="183">
        <v>3004226.1858848487</v>
      </c>
      <c r="H35" s="183">
        <v>12702339.4452</v>
      </c>
      <c r="I35" s="185">
        <v>0</v>
      </c>
      <c r="J35" s="113"/>
      <c r="K35" s="183">
        <v>-79507.983899999992</v>
      </c>
      <c r="L35" s="183">
        <v>-430784.66070000001</v>
      </c>
      <c r="M35" s="183">
        <v>-238083.66</v>
      </c>
      <c r="N35" s="185">
        <v>0</v>
      </c>
      <c r="O35" s="185">
        <v>0</v>
      </c>
      <c r="P35" s="113"/>
      <c r="Q35" s="183">
        <v>5571646.8569999998</v>
      </c>
      <c r="R35" s="183">
        <v>5193784.1715000002</v>
      </c>
      <c r="S35" s="183">
        <v>3030103.7864999999</v>
      </c>
      <c r="T35" s="183">
        <v>12702339.4452</v>
      </c>
      <c r="U35" s="183">
        <v>0</v>
      </c>
      <c r="V35" s="113"/>
      <c r="W35" s="183">
        <v>3182591.4786</v>
      </c>
      <c r="X35" s="183">
        <v>3182591.4786</v>
      </c>
      <c r="Y35" s="183">
        <v>0</v>
      </c>
      <c r="Z35" s="185">
        <v>0</v>
      </c>
      <c r="AA35" s="185">
        <v>0</v>
      </c>
      <c r="AB35" s="113"/>
      <c r="AC35" s="183">
        <v>639986.05938484892</v>
      </c>
      <c r="AD35" s="183">
        <v>397208.05938484892</v>
      </c>
      <c r="AE35" s="183">
        <v>212206.05938484892</v>
      </c>
      <c r="AF35" s="185">
        <v>0</v>
      </c>
      <c r="AG35" s="185">
        <v>0</v>
      </c>
      <c r="AH35" s="113"/>
      <c r="AI35" s="183">
        <v>639986.05938484892</v>
      </c>
      <c r="AJ35" s="183">
        <v>397208.05938484892</v>
      </c>
      <c r="AK35" s="183">
        <v>212206.05938484892</v>
      </c>
      <c r="AL35" s="185">
        <v>0</v>
      </c>
      <c r="AM35" s="185">
        <v>0</v>
      </c>
    </row>
    <row r="36" spans="1:39">
      <c r="A36" s="198">
        <v>18600</v>
      </c>
      <c r="B36" s="178" t="s">
        <v>26</v>
      </c>
      <c r="C36" s="182">
        <v>1.7099999999999999E-5</v>
      </c>
      <c r="E36" s="183">
        <v>34330.610420648489</v>
      </c>
      <c r="F36" s="183">
        <v>33216.850620648489</v>
      </c>
      <c r="G36" s="183">
        <v>11454.374820648492</v>
      </c>
      <c r="H36" s="183">
        <v>39959.895599999996</v>
      </c>
      <c r="I36" s="185">
        <v>0</v>
      </c>
      <c r="J36" s="113"/>
      <c r="K36" s="183">
        <v>-250.12169999999998</v>
      </c>
      <c r="L36" s="183">
        <v>-1355.1921</v>
      </c>
      <c r="M36" s="183">
        <v>-748.9799999999999</v>
      </c>
      <c r="N36" s="185">
        <v>0</v>
      </c>
      <c r="O36" s="185">
        <v>0</v>
      </c>
      <c r="P36" s="113"/>
      <c r="Q36" s="183">
        <v>17527.670999999998</v>
      </c>
      <c r="R36" s="183">
        <v>16338.964499999998</v>
      </c>
      <c r="S36" s="183">
        <v>9532.3094999999994</v>
      </c>
      <c r="T36" s="183">
        <v>39959.895599999996</v>
      </c>
      <c r="U36" s="183">
        <v>0</v>
      </c>
      <c r="V36" s="113"/>
      <c r="W36" s="183">
        <v>10012.015799999999</v>
      </c>
      <c r="X36" s="183">
        <v>10012.015799999999</v>
      </c>
      <c r="Y36" s="183">
        <v>0</v>
      </c>
      <c r="Z36" s="185">
        <v>0</v>
      </c>
      <c r="AA36" s="185">
        <v>0</v>
      </c>
      <c r="AB36" s="113"/>
      <c r="AC36" s="183">
        <v>8223.0453206484926</v>
      </c>
      <c r="AD36" s="183">
        <v>8221.0453206484926</v>
      </c>
      <c r="AE36" s="183">
        <v>2671.0453206484926</v>
      </c>
      <c r="AF36" s="185">
        <v>0</v>
      </c>
      <c r="AG36" s="185">
        <v>0</v>
      </c>
      <c r="AH36" s="113"/>
      <c r="AI36" s="183">
        <v>8223.0453206484926</v>
      </c>
      <c r="AJ36" s="183">
        <v>8221.0453206484926</v>
      </c>
      <c r="AK36" s="183">
        <v>2671.0453206484926</v>
      </c>
      <c r="AL36" s="185">
        <v>0</v>
      </c>
      <c r="AM36" s="185">
        <v>0</v>
      </c>
    </row>
    <row r="37" spans="1:39">
      <c r="A37" s="198">
        <v>18640</v>
      </c>
      <c r="B37" s="178" t="s">
        <v>27</v>
      </c>
      <c r="C37" s="182">
        <v>2.3E-6</v>
      </c>
      <c r="E37" s="183">
        <v>5448.8594701055008</v>
      </c>
      <c r="F37" s="183">
        <v>4955.3420701055002</v>
      </c>
      <c r="G37" s="183">
        <v>1635.7166701055005</v>
      </c>
      <c r="H37" s="183">
        <v>5374.7227999999996</v>
      </c>
      <c r="I37" s="185">
        <v>0</v>
      </c>
      <c r="J37" s="113"/>
      <c r="K37" s="183">
        <v>-33.642099999999999</v>
      </c>
      <c r="L37" s="183">
        <v>-182.2773</v>
      </c>
      <c r="M37" s="183">
        <v>-100.74</v>
      </c>
      <c r="N37" s="185">
        <v>0</v>
      </c>
      <c r="O37" s="185">
        <v>0</v>
      </c>
      <c r="P37" s="113"/>
      <c r="Q37" s="183">
        <v>2357.5230000000001</v>
      </c>
      <c r="R37" s="183">
        <v>2197.6385</v>
      </c>
      <c r="S37" s="183">
        <v>1282.1234999999999</v>
      </c>
      <c r="T37" s="183">
        <v>5374.7227999999996</v>
      </c>
      <c r="U37" s="183">
        <v>0</v>
      </c>
      <c r="V37" s="113"/>
      <c r="W37" s="183">
        <v>1346.6454000000001</v>
      </c>
      <c r="X37" s="183">
        <v>1346.6454000000001</v>
      </c>
      <c r="Y37" s="183">
        <v>0</v>
      </c>
      <c r="Z37" s="185">
        <v>0</v>
      </c>
      <c r="AA37" s="185">
        <v>0</v>
      </c>
      <c r="AB37" s="113"/>
      <c r="AC37" s="183">
        <v>1778.3331701055006</v>
      </c>
      <c r="AD37" s="183">
        <v>1593.3331701055006</v>
      </c>
      <c r="AE37" s="183">
        <v>454.33317010550059</v>
      </c>
      <c r="AF37" s="185">
        <v>0</v>
      </c>
      <c r="AG37" s="185">
        <v>0</v>
      </c>
      <c r="AH37" s="113"/>
      <c r="AI37" s="183">
        <v>1778.3331701055006</v>
      </c>
      <c r="AJ37" s="183">
        <v>1593.3331701055006</v>
      </c>
      <c r="AK37" s="183">
        <v>454.33317010550059</v>
      </c>
      <c r="AL37" s="185">
        <v>0</v>
      </c>
      <c r="AM37" s="185">
        <v>0</v>
      </c>
    </row>
    <row r="38" spans="1:39">
      <c r="A38" s="198">
        <v>18740</v>
      </c>
      <c r="B38" s="178" t="s">
        <v>29</v>
      </c>
      <c r="C38" s="182">
        <v>6.9E-6</v>
      </c>
      <c r="E38" s="183">
        <v>12072.567937941498</v>
      </c>
      <c r="F38" s="183">
        <v>11475.015737941498</v>
      </c>
      <c r="G38" s="183">
        <v>3821.1395379414976</v>
      </c>
      <c r="H38" s="183">
        <v>16124.1684</v>
      </c>
      <c r="I38" s="185">
        <v>0</v>
      </c>
      <c r="J38" s="113"/>
      <c r="K38" s="183">
        <v>-100.9263</v>
      </c>
      <c r="L38" s="183">
        <v>-546.83190000000002</v>
      </c>
      <c r="M38" s="183">
        <v>-302.22000000000003</v>
      </c>
      <c r="N38" s="185">
        <v>0</v>
      </c>
      <c r="O38" s="185">
        <v>0</v>
      </c>
      <c r="P38" s="113"/>
      <c r="Q38" s="183">
        <v>7072.5690000000004</v>
      </c>
      <c r="R38" s="183">
        <v>6592.9155000000001</v>
      </c>
      <c r="S38" s="183">
        <v>3846.3705</v>
      </c>
      <c r="T38" s="183">
        <v>16124.1684</v>
      </c>
      <c r="U38" s="183">
        <v>0</v>
      </c>
      <c r="V38" s="113"/>
      <c r="W38" s="183">
        <v>4039.9362000000001</v>
      </c>
      <c r="X38" s="183">
        <v>4039.9362000000001</v>
      </c>
      <c r="Y38" s="183">
        <v>0</v>
      </c>
      <c r="Z38" s="185">
        <v>0</v>
      </c>
      <c r="AA38" s="185">
        <v>0</v>
      </c>
      <c r="AB38" s="113"/>
      <c r="AC38" s="183">
        <v>1390.9890379414978</v>
      </c>
      <c r="AD38" s="183">
        <v>1388.9890379414978</v>
      </c>
      <c r="AE38" s="183">
        <v>276.98903794149783</v>
      </c>
      <c r="AF38" s="185">
        <v>0</v>
      </c>
      <c r="AG38" s="185">
        <v>0</v>
      </c>
      <c r="AH38" s="113"/>
      <c r="AI38" s="183">
        <v>1390.9890379414978</v>
      </c>
      <c r="AJ38" s="183">
        <v>1388.9890379414978</v>
      </c>
      <c r="AK38" s="183">
        <v>276.98903794149783</v>
      </c>
      <c r="AL38" s="185">
        <v>0</v>
      </c>
      <c r="AM38" s="185">
        <v>0</v>
      </c>
    </row>
    <row r="39" spans="1:39">
      <c r="A39" s="198">
        <v>18780</v>
      </c>
      <c r="B39" s="178" t="s">
        <v>30</v>
      </c>
      <c r="C39" s="182">
        <v>2.5000000000000001E-5</v>
      </c>
      <c r="E39" s="183">
        <v>38669.110450250009</v>
      </c>
      <c r="F39" s="183">
        <v>35866.660450249998</v>
      </c>
      <c r="G39" s="183">
        <v>12186.210450250004</v>
      </c>
      <c r="H39" s="183">
        <v>58420.9</v>
      </c>
      <c r="I39" s="185">
        <v>0</v>
      </c>
      <c r="J39" s="113"/>
      <c r="K39" s="183">
        <v>-365.67500000000001</v>
      </c>
      <c r="L39" s="183">
        <v>-1981.2750000000001</v>
      </c>
      <c r="M39" s="183">
        <v>-1095</v>
      </c>
      <c r="N39" s="185">
        <v>0</v>
      </c>
      <c r="O39" s="185">
        <v>0</v>
      </c>
      <c r="P39" s="113"/>
      <c r="Q39" s="183">
        <v>25625.25</v>
      </c>
      <c r="R39" s="183">
        <v>23887.375</v>
      </c>
      <c r="S39" s="183">
        <v>13936.125</v>
      </c>
      <c r="T39" s="183">
        <v>58420.9</v>
      </c>
      <c r="U39" s="183">
        <v>0</v>
      </c>
      <c r="V39" s="113"/>
      <c r="W39" s="183">
        <v>14637.45</v>
      </c>
      <c r="X39" s="183">
        <v>14637.45</v>
      </c>
      <c r="Y39" s="183">
        <v>0</v>
      </c>
      <c r="Z39" s="185">
        <v>0</v>
      </c>
      <c r="AA39" s="185">
        <v>0</v>
      </c>
      <c r="AB39" s="113"/>
      <c r="AC39" s="183">
        <v>0</v>
      </c>
      <c r="AD39" s="183">
        <v>0</v>
      </c>
      <c r="AE39" s="183">
        <v>0</v>
      </c>
      <c r="AF39" s="185">
        <v>0</v>
      </c>
      <c r="AG39" s="185">
        <v>0</v>
      </c>
      <c r="AH39" s="113"/>
      <c r="AI39" s="183">
        <v>0</v>
      </c>
      <c r="AJ39" s="183">
        <v>0</v>
      </c>
      <c r="AK39" s="183">
        <v>0</v>
      </c>
      <c r="AL39" s="185">
        <v>0</v>
      </c>
      <c r="AM39" s="185">
        <v>0</v>
      </c>
    </row>
    <row r="40" spans="1:39">
      <c r="A40" s="198">
        <v>19005</v>
      </c>
      <c r="B40" s="178" t="s">
        <v>31</v>
      </c>
      <c r="C40" s="182">
        <v>8.0259999999999999E-4</v>
      </c>
      <c r="E40" s="183">
        <v>1643295.4856727661</v>
      </c>
      <c r="F40" s="183">
        <v>1473627.326872766</v>
      </c>
      <c r="G40" s="183">
        <v>590593.87207276607</v>
      </c>
      <c r="H40" s="183">
        <v>1875544.5736</v>
      </c>
      <c r="I40" s="185">
        <v>0</v>
      </c>
      <c r="J40" s="113"/>
      <c r="K40" s="183">
        <v>-11739.6302</v>
      </c>
      <c r="L40" s="183">
        <v>-63606.852599999998</v>
      </c>
      <c r="M40" s="183">
        <v>-35153.879999999997</v>
      </c>
      <c r="N40" s="185">
        <v>0</v>
      </c>
      <c r="O40" s="185">
        <v>0</v>
      </c>
      <c r="P40" s="113"/>
      <c r="Q40" s="183">
        <v>822673.02599999995</v>
      </c>
      <c r="R40" s="183">
        <v>766880.28700000001</v>
      </c>
      <c r="S40" s="183">
        <v>447405.35700000002</v>
      </c>
      <c r="T40" s="183">
        <v>1875544.5736</v>
      </c>
      <c r="U40" s="183">
        <v>0</v>
      </c>
      <c r="V40" s="113"/>
      <c r="W40" s="183">
        <v>469920.6948</v>
      </c>
      <c r="X40" s="183">
        <v>469920.6948</v>
      </c>
      <c r="Y40" s="183">
        <v>0</v>
      </c>
      <c r="Z40" s="185">
        <v>0</v>
      </c>
      <c r="AA40" s="185">
        <v>0</v>
      </c>
      <c r="AB40" s="113"/>
      <c r="AC40" s="183">
        <v>362441.39507276606</v>
      </c>
      <c r="AD40" s="183">
        <v>300432.39507276606</v>
      </c>
      <c r="AE40" s="183">
        <v>178342.39507276606</v>
      </c>
      <c r="AF40" s="185">
        <v>0</v>
      </c>
      <c r="AG40" s="185">
        <v>0</v>
      </c>
      <c r="AH40" s="113"/>
      <c r="AI40" s="183">
        <v>362441.39507276606</v>
      </c>
      <c r="AJ40" s="183">
        <v>300432.39507276606</v>
      </c>
      <c r="AK40" s="183">
        <v>178342.39507276606</v>
      </c>
      <c r="AL40" s="185">
        <v>0</v>
      </c>
      <c r="AM40" s="185">
        <v>0</v>
      </c>
    </row>
    <row r="41" spans="1:39">
      <c r="A41" s="198">
        <v>19100</v>
      </c>
      <c r="B41" s="178" t="s">
        <v>32</v>
      </c>
      <c r="C41" s="182">
        <v>7.0665499999999992E-2</v>
      </c>
      <c r="E41" s="183">
        <v>116594951.7974081</v>
      </c>
      <c r="F41" s="183">
        <v>105020943.95840812</v>
      </c>
      <c r="G41" s="183">
        <v>23693294.739408135</v>
      </c>
      <c r="H41" s="183">
        <v>165133684.35799998</v>
      </c>
      <c r="I41" s="185">
        <v>0</v>
      </c>
      <c r="J41" s="113"/>
      <c r="K41" s="183">
        <v>-1033624.2684999999</v>
      </c>
      <c r="L41" s="183">
        <v>-5600311.5404999992</v>
      </c>
      <c r="M41" s="183">
        <v>-3095148.8999999994</v>
      </c>
      <c r="N41" s="185">
        <v>0</v>
      </c>
      <c r="O41" s="185">
        <v>0</v>
      </c>
      <c r="P41" s="113"/>
      <c r="Q41" s="183">
        <v>72432844.154999986</v>
      </c>
      <c r="R41" s="183">
        <v>67520531.922499999</v>
      </c>
      <c r="S41" s="183">
        <v>39392129.647499993</v>
      </c>
      <c r="T41" s="183">
        <v>165133684.35799998</v>
      </c>
      <c r="U41" s="183">
        <v>0</v>
      </c>
      <c r="V41" s="113"/>
      <c r="W41" s="183">
        <v>41374508.918999992</v>
      </c>
      <c r="X41" s="183">
        <v>41374508.918999992</v>
      </c>
      <c r="Y41" s="183">
        <v>0</v>
      </c>
      <c r="Z41" s="185">
        <v>0</v>
      </c>
      <c r="AA41" s="185">
        <v>0</v>
      </c>
      <c r="AB41" s="113"/>
      <c r="AC41" s="183">
        <v>16424909</v>
      </c>
      <c r="AD41" s="183">
        <v>14329830</v>
      </c>
      <c r="AE41" s="183">
        <v>0</v>
      </c>
      <c r="AF41" s="185">
        <v>0</v>
      </c>
      <c r="AG41" s="185">
        <v>0</v>
      </c>
      <c r="AH41" s="113"/>
      <c r="AI41" s="183">
        <v>16424909</v>
      </c>
      <c r="AJ41" s="183">
        <v>14329830</v>
      </c>
      <c r="AK41" s="183">
        <v>0</v>
      </c>
      <c r="AL41" s="185">
        <v>0</v>
      </c>
      <c r="AM41" s="185">
        <v>0</v>
      </c>
    </row>
    <row r="42" spans="1:39">
      <c r="A42" s="198">
        <v>20100</v>
      </c>
      <c r="B42" s="178" t="s">
        <v>33</v>
      </c>
      <c r="C42" s="182">
        <v>6.7134999999999998E-3</v>
      </c>
      <c r="E42" s="183">
        <v>10485717.974024724</v>
      </c>
      <c r="F42" s="183">
        <v>9491779.5110247247</v>
      </c>
      <c r="G42" s="183">
        <v>3259392.5880247243</v>
      </c>
      <c r="H42" s="183">
        <v>15688348.486</v>
      </c>
      <c r="I42" s="185">
        <v>0</v>
      </c>
      <c r="J42" s="113"/>
      <c r="K42" s="183">
        <v>-98198.364499999996</v>
      </c>
      <c r="L42" s="183">
        <v>-532051.58849999995</v>
      </c>
      <c r="M42" s="183">
        <v>-294051.3</v>
      </c>
      <c r="N42" s="185">
        <v>0</v>
      </c>
      <c r="O42" s="185">
        <v>0</v>
      </c>
      <c r="P42" s="113"/>
      <c r="Q42" s="183">
        <v>6881404.6349999998</v>
      </c>
      <c r="R42" s="183">
        <v>6414715.6825000001</v>
      </c>
      <c r="S42" s="183">
        <v>3742407.0074999998</v>
      </c>
      <c r="T42" s="183">
        <v>15688348.486</v>
      </c>
      <c r="U42" s="183">
        <v>0</v>
      </c>
      <c r="V42" s="113"/>
      <c r="W42" s="183">
        <v>3930740.8229999999</v>
      </c>
      <c r="X42" s="183">
        <v>3930740.8229999999</v>
      </c>
      <c r="Y42" s="183">
        <v>0</v>
      </c>
      <c r="Z42" s="185">
        <v>0</v>
      </c>
      <c r="AA42" s="185">
        <v>0</v>
      </c>
      <c r="AB42" s="113"/>
      <c r="AC42" s="183">
        <v>93402</v>
      </c>
      <c r="AD42" s="183">
        <v>0</v>
      </c>
      <c r="AE42" s="183">
        <v>0</v>
      </c>
      <c r="AF42" s="185">
        <v>0</v>
      </c>
      <c r="AG42" s="185">
        <v>0</v>
      </c>
      <c r="AH42" s="113"/>
      <c r="AI42" s="183">
        <v>93402</v>
      </c>
      <c r="AJ42" s="183">
        <v>0</v>
      </c>
      <c r="AK42" s="183">
        <v>0</v>
      </c>
      <c r="AL42" s="185">
        <v>0</v>
      </c>
      <c r="AM42" s="185">
        <v>0</v>
      </c>
    </row>
    <row r="43" spans="1:39">
      <c r="A43" s="198">
        <v>20200</v>
      </c>
      <c r="B43" s="178" t="s">
        <v>34</v>
      </c>
      <c r="C43" s="182">
        <v>9.5739999999999996E-4</v>
      </c>
      <c r="E43" s="183">
        <v>1755598.6847509588</v>
      </c>
      <c r="F43" s="183">
        <v>1536946.9635509588</v>
      </c>
      <c r="G43" s="183">
        <v>567482.93835095887</v>
      </c>
      <c r="H43" s="183">
        <v>2237286.7864000001</v>
      </c>
      <c r="I43" s="185">
        <v>0</v>
      </c>
      <c r="J43" s="113"/>
      <c r="K43" s="183">
        <v>-14003.889799999999</v>
      </c>
      <c r="L43" s="183">
        <v>-75874.907399999996</v>
      </c>
      <c r="M43" s="183">
        <v>-41934.119999999995</v>
      </c>
      <c r="N43" s="185">
        <v>0</v>
      </c>
      <c r="O43" s="185">
        <v>0</v>
      </c>
      <c r="P43" s="113"/>
      <c r="Q43" s="183">
        <v>981344.57399999991</v>
      </c>
      <c r="R43" s="183">
        <v>914790.91299999994</v>
      </c>
      <c r="S43" s="183">
        <v>533697.84299999999</v>
      </c>
      <c r="T43" s="183">
        <v>2237286.7864000001</v>
      </c>
      <c r="U43" s="183">
        <v>0</v>
      </c>
      <c r="V43" s="113"/>
      <c r="W43" s="183">
        <v>560555.78519999993</v>
      </c>
      <c r="X43" s="183">
        <v>560555.78519999993</v>
      </c>
      <c r="Y43" s="183">
        <v>0</v>
      </c>
      <c r="Z43" s="185">
        <v>0</v>
      </c>
      <c r="AA43" s="185">
        <v>0</v>
      </c>
      <c r="AB43" s="113"/>
      <c r="AC43" s="183">
        <v>227702.21535095887</v>
      </c>
      <c r="AD43" s="183">
        <v>137474.21535095887</v>
      </c>
      <c r="AE43" s="183">
        <v>75719.215350958868</v>
      </c>
      <c r="AF43" s="185">
        <v>0</v>
      </c>
      <c r="AG43" s="185">
        <v>0</v>
      </c>
      <c r="AH43" s="113"/>
      <c r="AI43" s="183">
        <v>227702.21535095887</v>
      </c>
      <c r="AJ43" s="183">
        <v>137474.21535095887</v>
      </c>
      <c r="AK43" s="183">
        <v>75719.215350958868</v>
      </c>
      <c r="AL43" s="185">
        <v>0</v>
      </c>
      <c r="AM43" s="185">
        <v>0</v>
      </c>
    </row>
    <row r="44" spans="1:39">
      <c r="A44" s="198">
        <v>20300</v>
      </c>
      <c r="B44" s="178" t="s">
        <v>35</v>
      </c>
      <c r="C44" s="182">
        <v>1.2429300000000001E-2</v>
      </c>
      <c r="E44" s="183">
        <v>16569534.142552182</v>
      </c>
      <c r="F44" s="183">
        <v>15412063.699152179</v>
      </c>
      <c r="G44" s="183">
        <v>4760769.2277521789</v>
      </c>
      <c r="H44" s="183">
        <v>29045235.694800001</v>
      </c>
      <c r="I44" s="185">
        <v>0</v>
      </c>
      <c r="J44" s="113"/>
      <c r="K44" s="183">
        <v>-181803.37110000002</v>
      </c>
      <c r="L44" s="183">
        <v>-985034.4543000001</v>
      </c>
      <c r="M44" s="183">
        <v>-544403.34000000008</v>
      </c>
      <c r="N44" s="185">
        <v>0</v>
      </c>
      <c r="O44" s="185">
        <v>0</v>
      </c>
      <c r="P44" s="113"/>
      <c r="Q44" s="183">
        <v>12740156.793000001</v>
      </c>
      <c r="R44" s="183">
        <v>11876134.003500002</v>
      </c>
      <c r="S44" s="183">
        <v>6928651.1385000004</v>
      </c>
      <c r="T44" s="183">
        <v>29045235.694800001</v>
      </c>
      <c r="U44" s="183">
        <v>0</v>
      </c>
      <c r="V44" s="113"/>
      <c r="W44" s="183">
        <v>7277330.2914000005</v>
      </c>
      <c r="X44" s="183">
        <v>7277330.2914000005</v>
      </c>
      <c r="Y44" s="183">
        <v>0</v>
      </c>
      <c r="Z44" s="185">
        <v>0</v>
      </c>
      <c r="AA44" s="185">
        <v>0</v>
      </c>
      <c r="AB44" s="113"/>
      <c r="AC44" s="183">
        <v>0</v>
      </c>
      <c r="AD44" s="183">
        <v>0</v>
      </c>
      <c r="AE44" s="183">
        <v>0</v>
      </c>
      <c r="AF44" s="185">
        <v>0</v>
      </c>
      <c r="AG44" s="185">
        <v>0</v>
      </c>
      <c r="AH44" s="113"/>
      <c r="AI44" s="183">
        <v>0</v>
      </c>
      <c r="AJ44" s="183">
        <v>0</v>
      </c>
      <c r="AK44" s="183">
        <v>0</v>
      </c>
      <c r="AL44" s="185">
        <v>0</v>
      </c>
      <c r="AM44" s="185">
        <v>0</v>
      </c>
    </row>
    <row r="45" spans="1:39">
      <c r="A45" s="198">
        <v>20400</v>
      </c>
      <c r="B45" s="178" t="s">
        <v>36</v>
      </c>
      <c r="C45" s="182">
        <v>1.041E-3</v>
      </c>
      <c r="E45" s="183">
        <v>1819346.501009935</v>
      </c>
      <c r="F45" s="183">
        <v>1645403.8430099348</v>
      </c>
      <c r="G45" s="183">
        <v>577942.82500993484</v>
      </c>
      <c r="H45" s="183">
        <v>2432646.2760000001</v>
      </c>
      <c r="I45" s="185">
        <v>0</v>
      </c>
      <c r="J45" s="113"/>
      <c r="K45" s="183">
        <v>-15226.707</v>
      </c>
      <c r="L45" s="183">
        <v>-82500.290999999997</v>
      </c>
      <c r="M45" s="183">
        <v>-45595.8</v>
      </c>
      <c r="N45" s="185">
        <v>0</v>
      </c>
      <c r="O45" s="185">
        <v>0</v>
      </c>
      <c r="P45" s="113"/>
      <c r="Q45" s="183">
        <v>1067035.4100000001</v>
      </c>
      <c r="R45" s="183">
        <v>994670.29500000004</v>
      </c>
      <c r="S45" s="183">
        <v>580300.245</v>
      </c>
      <c r="T45" s="183">
        <v>2432646.2760000001</v>
      </c>
      <c r="U45" s="183">
        <v>0</v>
      </c>
      <c r="V45" s="113"/>
      <c r="W45" s="183">
        <v>609503.41800000006</v>
      </c>
      <c r="X45" s="183">
        <v>609503.41800000006</v>
      </c>
      <c r="Y45" s="183">
        <v>0</v>
      </c>
      <c r="Z45" s="185">
        <v>0</v>
      </c>
      <c r="AA45" s="185">
        <v>0</v>
      </c>
      <c r="AB45" s="113"/>
      <c r="AC45" s="183">
        <v>158034.38000993489</v>
      </c>
      <c r="AD45" s="183">
        <v>123729.38000993489</v>
      </c>
      <c r="AE45" s="183">
        <v>43238.380009934888</v>
      </c>
      <c r="AF45" s="185">
        <v>0</v>
      </c>
      <c r="AG45" s="185">
        <v>0</v>
      </c>
      <c r="AH45" s="113"/>
      <c r="AI45" s="183">
        <v>158034.38000993489</v>
      </c>
      <c r="AJ45" s="183">
        <v>123729.38000993489</v>
      </c>
      <c r="AK45" s="183">
        <v>43238.380009934888</v>
      </c>
      <c r="AL45" s="185">
        <v>0</v>
      </c>
      <c r="AM45" s="185">
        <v>0</v>
      </c>
    </row>
    <row r="46" spans="1:39">
      <c r="A46" s="198">
        <v>20600</v>
      </c>
      <c r="B46" s="178" t="s">
        <v>37</v>
      </c>
      <c r="C46" s="182">
        <v>1.8936999999999999E-3</v>
      </c>
      <c r="E46" s="183">
        <v>2846486.651315379</v>
      </c>
      <c r="F46" s="183">
        <v>2817004.5207153792</v>
      </c>
      <c r="G46" s="183">
        <v>1104736.3381153792</v>
      </c>
      <c r="H46" s="183">
        <v>4425266.3331999993</v>
      </c>
      <c r="I46" s="185">
        <v>0</v>
      </c>
      <c r="J46" s="113"/>
      <c r="K46" s="183">
        <v>-27699.149899999997</v>
      </c>
      <c r="L46" s="183">
        <v>-150077.61869999999</v>
      </c>
      <c r="M46" s="183">
        <v>-82944.06</v>
      </c>
      <c r="N46" s="185">
        <v>0</v>
      </c>
      <c r="O46" s="185">
        <v>0</v>
      </c>
      <c r="P46" s="113"/>
      <c r="Q46" s="183">
        <v>1941061.4369999999</v>
      </c>
      <c r="R46" s="183">
        <v>1809420.8814999999</v>
      </c>
      <c r="S46" s="183">
        <v>1055633.5965</v>
      </c>
      <c r="T46" s="183">
        <v>4425266.3331999993</v>
      </c>
      <c r="U46" s="183">
        <v>0</v>
      </c>
      <c r="V46" s="113"/>
      <c r="W46" s="183">
        <v>1108757.5625999998</v>
      </c>
      <c r="X46" s="183">
        <v>1108757.5625999998</v>
      </c>
      <c r="Y46" s="183">
        <v>0</v>
      </c>
      <c r="Z46" s="185">
        <v>0</v>
      </c>
      <c r="AA46" s="185">
        <v>0</v>
      </c>
      <c r="AB46" s="113"/>
      <c r="AC46" s="183">
        <v>132046.80161537929</v>
      </c>
      <c r="AD46" s="183">
        <v>132046.80161537929</v>
      </c>
      <c r="AE46" s="183">
        <v>132046.80161537929</v>
      </c>
      <c r="AF46" s="185">
        <v>0</v>
      </c>
      <c r="AG46" s="185">
        <v>0</v>
      </c>
      <c r="AH46" s="113"/>
      <c r="AI46" s="183">
        <v>132046.80161537929</v>
      </c>
      <c r="AJ46" s="183">
        <v>132046.80161537929</v>
      </c>
      <c r="AK46" s="183">
        <v>132046.80161537929</v>
      </c>
      <c r="AL46" s="185">
        <v>0</v>
      </c>
      <c r="AM46" s="185">
        <v>0</v>
      </c>
    </row>
    <row r="47" spans="1:39">
      <c r="A47" s="198">
        <v>20700</v>
      </c>
      <c r="B47" s="178" t="s">
        <v>38</v>
      </c>
      <c r="C47" s="182">
        <v>4.0800999999999997E-3</v>
      </c>
      <c r="E47" s="183">
        <v>6598734.1116124783</v>
      </c>
      <c r="F47" s="183">
        <v>5872787.657812478</v>
      </c>
      <c r="G47" s="183">
        <v>1760266.0080124787</v>
      </c>
      <c r="H47" s="183">
        <v>9534524.5636</v>
      </c>
      <c r="I47" s="185">
        <v>0</v>
      </c>
      <c r="J47" s="113"/>
      <c r="K47" s="183">
        <v>-59679.622699999993</v>
      </c>
      <c r="L47" s="183">
        <v>-323352.00509999995</v>
      </c>
      <c r="M47" s="183">
        <v>-178708.37999999998</v>
      </c>
      <c r="N47" s="185">
        <v>0</v>
      </c>
      <c r="O47" s="185">
        <v>0</v>
      </c>
      <c r="P47" s="113"/>
      <c r="Q47" s="183">
        <v>4182143.3009999995</v>
      </c>
      <c r="R47" s="183">
        <v>3898515.1494999998</v>
      </c>
      <c r="S47" s="183">
        <v>2274431.3444999997</v>
      </c>
      <c r="T47" s="183">
        <v>9534524.5636</v>
      </c>
      <c r="U47" s="183">
        <v>0</v>
      </c>
      <c r="V47" s="113"/>
      <c r="W47" s="183">
        <v>2388890.3898</v>
      </c>
      <c r="X47" s="183">
        <v>2388890.3898</v>
      </c>
      <c r="Y47" s="183">
        <v>0</v>
      </c>
      <c r="Z47" s="185">
        <v>0</v>
      </c>
      <c r="AA47" s="185">
        <v>0</v>
      </c>
      <c r="AB47" s="113"/>
      <c r="AC47" s="183">
        <v>422837</v>
      </c>
      <c r="AD47" s="183">
        <v>244187</v>
      </c>
      <c r="AE47" s="183">
        <v>0</v>
      </c>
      <c r="AF47" s="185">
        <v>0</v>
      </c>
      <c r="AG47" s="185">
        <v>0</v>
      </c>
      <c r="AH47" s="113"/>
      <c r="AI47" s="183">
        <v>422837</v>
      </c>
      <c r="AJ47" s="183">
        <v>244187</v>
      </c>
      <c r="AK47" s="183">
        <v>0</v>
      </c>
      <c r="AL47" s="185">
        <v>0</v>
      </c>
      <c r="AM47" s="185">
        <v>0</v>
      </c>
    </row>
    <row r="48" spans="1:39">
      <c r="A48" s="198">
        <v>20800</v>
      </c>
      <c r="B48" s="178" t="s">
        <v>39</v>
      </c>
      <c r="C48" s="182">
        <v>3.3313000000000001E-3</v>
      </c>
      <c r="E48" s="183">
        <v>5471529.7007817458</v>
      </c>
      <c r="F48" s="183">
        <v>4980347.7813817468</v>
      </c>
      <c r="G48" s="183">
        <v>1778336.9139817462</v>
      </c>
      <c r="H48" s="183">
        <v>7784701.7668000003</v>
      </c>
      <c r="I48" s="185">
        <v>0</v>
      </c>
      <c r="J48" s="113"/>
      <c r="K48" s="183">
        <v>-48726.9251</v>
      </c>
      <c r="L48" s="183">
        <v>-264008.85629999998</v>
      </c>
      <c r="M48" s="183">
        <v>-145910.94</v>
      </c>
      <c r="N48" s="185">
        <v>0</v>
      </c>
      <c r="O48" s="185">
        <v>0</v>
      </c>
      <c r="P48" s="113"/>
      <c r="Q48" s="183">
        <v>3414615.8130000001</v>
      </c>
      <c r="R48" s="183">
        <v>3183040.4935000003</v>
      </c>
      <c r="S48" s="183">
        <v>1857016.5285</v>
      </c>
      <c r="T48" s="183">
        <v>7784701.7668000003</v>
      </c>
      <c r="U48" s="183">
        <v>0</v>
      </c>
      <c r="V48" s="113"/>
      <c r="W48" s="183">
        <v>1950469.4874</v>
      </c>
      <c r="X48" s="183">
        <v>1950469.4874</v>
      </c>
      <c r="Y48" s="183">
        <v>0</v>
      </c>
      <c r="Z48" s="185">
        <v>0</v>
      </c>
      <c r="AA48" s="185">
        <v>0</v>
      </c>
      <c r="AB48" s="113"/>
      <c r="AC48" s="183">
        <v>155171.32548174611</v>
      </c>
      <c r="AD48" s="183">
        <v>110843.32548174611</v>
      </c>
      <c r="AE48" s="183">
        <v>67231.325481746113</v>
      </c>
      <c r="AF48" s="185">
        <v>0</v>
      </c>
      <c r="AG48" s="185">
        <v>0</v>
      </c>
      <c r="AH48" s="113"/>
      <c r="AI48" s="183">
        <v>155171.32548174611</v>
      </c>
      <c r="AJ48" s="183">
        <v>110843.32548174611</v>
      </c>
      <c r="AK48" s="183">
        <v>67231.325481746113</v>
      </c>
      <c r="AL48" s="185">
        <v>0</v>
      </c>
      <c r="AM48" s="185">
        <v>0</v>
      </c>
    </row>
    <row r="49" spans="1:39">
      <c r="A49" s="198">
        <v>20900</v>
      </c>
      <c r="B49" s="178" t="s">
        <v>40</v>
      </c>
      <c r="C49" s="182">
        <v>5.2401000000000001E-3</v>
      </c>
      <c r="E49" s="183">
        <v>8673941.5194992051</v>
      </c>
      <c r="F49" s="183">
        <v>7752013.9856992047</v>
      </c>
      <c r="G49" s="183">
        <v>2402842.6558992043</v>
      </c>
      <c r="H49" s="183">
        <v>12245254.3236</v>
      </c>
      <c r="I49" s="185">
        <v>0</v>
      </c>
      <c r="J49" s="113"/>
      <c r="K49" s="183">
        <v>-76646.9427</v>
      </c>
      <c r="L49" s="183">
        <v>-415283.16509999998</v>
      </c>
      <c r="M49" s="183">
        <v>-229516.38</v>
      </c>
      <c r="N49" s="185">
        <v>0</v>
      </c>
      <c r="O49" s="185">
        <v>0</v>
      </c>
      <c r="P49" s="113"/>
      <c r="Q49" s="183">
        <v>5371154.9010000005</v>
      </c>
      <c r="R49" s="183">
        <v>5006889.3495000005</v>
      </c>
      <c r="S49" s="183">
        <v>2921067.5445000003</v>
      </c>
      <c r="T49" s="183">
        <v>12245254.3236</v>
      </c>
      <c r="U49" s="183">
        <v>0</v>
      </c>
      <c r="V49" s="113"/>
      <c r="W49" s="183">
        <v>3068068.0698000002</v>
      </c>
      <c r="X49" s="183">
        <v>3068068.0698000002</v>
      </c>
      <c r="Y49" s="183">
        <v>0</v>
      </c>
      <c r="Z49" s="185">
        <v>0</v>
      </c>
      <c r="AA49" s="185">
        <v>0</v>
      </c>
      <c r="AB49" s="113"/>
      <c r="AC49" s="183">
        <v>600074</v>
      </c>
      <c r="AD49" s="183">
        <v>381043</v>
      </c>
      <c r="AE49" s="183">
        <v>0</v>
      </c>
      <c r="AF49" s="185">
        <v>0</v>
      </c>
      <c r="AG49" s="185">
        <v>0</v>
      </c>
      <c r="AH49" s="113"/>
      <c r="AI49" s="183">
        <v>600074</v>
      </c>
      <c r="AJ49" s="183">
        <v>381043</v>
      </c>
      <c r="AK49" s="183">
        <v>0</v>
      </c>
      <c r="AL49" s="185">
        <v>0</v>
      </c>
      <c r="AM49" s="185">
        <v>0</v>
      </c>
    </row>
    <row r="50" spans="1:39">
      <c r="A50" s="198">
        <v>21200</v>
      </c>
      <c r="B50" s="178" t="s">
        <v>41</v>
      </c>
      <c r="C50" s="182">
        <v>1.905E-3</v>
      </c>
      <c r="E50" s="183">
        <v>3148661.6757114246</v>
      </c>
      <c r="F50" s="183">
        <v>2626408.7857114249</v>
      </c>
      <c r="G50" s="183">
        <v>782533.09571142495</v>
      </c>
      <c r="H50" s="183">
        <v>4451672.58</v>
      </c>
      <c r="I50" s="185">
        <v>0</v>
      </c>
      <c r="J50" s="113"/>
      <c r="K50" s="183">
        <v>-27864.435000000001</v>
      </c>
      <c r="L50" s="183">
        <v>-150973.155</v>
      </c>
      <c r="M50" s="183">
        <v>-83439</v>
      </c>
      <c r="N50" s="185">
        <v>0</v>
      </c>
      <c r="O50" s="185">
        <v>0</v>
      </c>
      <c r="P50" s="113"/>
      <c r="Q50" s="183">
        <v>1952644.05</v>
      </c>
      <c r="R50" s="183">
        <v>1820217.9750000001</v>
      </c>
      <c r="S50" s="183">
        <v>1061932.7250000001</v>
      </c>
      <c r="T50" s="183">
        <v>4451672.58</v>
      </c>
      <c r="U50" s="183">
        <v>0</v>
      </c>
      <c r="V50" s="113"/>
      <c r="W50" s="183">
        <v>1115373.69</v>
      </c>
      <c r="X50" s="183">
        <v>1115373.69</v>
      </c>
      <c r="Y50" s="183">
        <v>0</v>
      </c>
      <c r="Z50" s="185">
        <v>0</v>
      </c>
      <c r="AA50" s="185">
        <v>0</v>
      </c>
      <c r="AB50" s="113"/>
      <c r="AC50" s="183">
        <v>304469</v>
      </c>
      <c r="AD50" s="183">
        <v>37749</v>
      </c>
      <c r="AE50" s="183">
        <v>0</v>
      </c>
      <c r="AF50" s="185">
        <v>0</v>
      </c>
      <c r="AG50" s="185">
        <v>0</v>
      </c>
      <c r="AH50" s="113"/>
      <c r="AI50" s="183">
        <v>304469</v>
      </c>
      <c r="AJ50" s="183">
        <v>37749</v>
      </c>
      <c r="AK50" s="183">
        <v>0</v>
      </c>
      <c r="AL50" s="185">
        <v>0</v>
      </c>
      <c r="AM50" s="185">
        <v>0</v>
      </c>
    </row>
    <row r="51" spans="1:39">
      <c r="A51" s="198">
        <v>21300</v>
      </c>
      <c r="B51" s="178" t="s">
        <v>42</v>
      </c>
      <c r="C51" s="182">
        <v>2.0891199999999999E-2</v>
      </c>
      <c r="E51" s="183">
        <v>29771085.801879413</v>
      </c>
      <c r="F51" s="183">
        <v>26818472.016279414</v>
      </c>
      <c r="G51" s="183">
        <v>8768745.0786794182</v>
      </c>
      <c r="H51" s="183">
        <v>48819308.243199997</v>
      </c>
      <c r="I51" s="185">
        <v>0</v>
      </c>
      <c r="J51" s="113"/>
      <c r="K51" s="183">
        <v>-305575.58239999996</v>
      </c>
      <c r="L51" s="183">
        <v>-1655648.4911999998</v>
      </c>
      <c r="M51" s="183">
        <v>-915034.55999999994</v>
      </c>
      <c r="N51" s="185">
        <v>0</v>
      </c>
      <c r="O51" s="185">
        <v>0</v>
      </c>
      <c r="P51" s="113"/>
      <c r="Q51" s="183">
        <v>21413688.912</v>
      </c>
      <c r="R51" s="183">
        <v>19961437.143999998</v>
      </c>
      <c r="S51" s="183">
        <v>11645694.983999999</v>
      </c>
      <c r="T51" s="183">
        <v>48819308.243199997</v>
      </c>
      <c r="U51" s="183">
        <v>0</v>
      </c>
      <c r="V51" s="113"/>
      <c r="W51" s="183">
        <v>12231755.817599999</v>
      </c>
      <c r="X51" s="183">
        <v>12231755.817599999</v>
      </c>
      <c r="Y51" s="183">
        <v>0</v>
      </c>
      <c r="Z51" s="185">
        <v>0</v>
      </c>
      <c r="AA51" s="185">
        <v>0</v>
      </c>
      <c r="AB51" s="113"/>
      <c r="AC51" s="183">
        <v>150309</v>
      </c>
      <c r="AD51" s="183">
        <v>0</v>
      </c>
      <c r="AE51" s="183">
        <v>0</v>
      </c>
      <c r="AF51" s="185">
        <v>0</v>
      </c>
      <c r="AG51" s="185">
        <v>0</v>
      </c>
      <c r="AH51" s="113"/>
      <c r="AI51" s="183">
        <v>150309</v>
      </c>
      <c r="AJ51" s="183">
        <v>0</v>
      </c>
      <c r="AK51" s="183">
        <v>0</v>
      </c>
      <c r="AL51" s="185">
        <v>0</v>
      </c>
      <c r="AM51" s="185">
        <v>0</v>
      </c>
    </row>
    <row r="52" spans="1:39">
      <c r="A52" s="198">
        <v>21520</v>
      </c>
      <c r="B52" s="178" t="s">
        <v>43</v>
      </c>
      <c r="C52" s="182">
        <v>3.1330700000000003E-2</v>
      </c>
      <c r="E52" s="183">
        <v>49369795.293336436</v>
      </c>
      <c r="F52" s="183">
        <v>45410625.856736436</v>
      </c>
      <c r="G52" s="183">
        <v>12858307.848136432</v>
      </c>
      <c r="H52" s="183">
        <v>73214707.66520001</v>
      </c>
      <c r="I52" s="185">
        <v>0</v>
      </c>
      <c r="J52" s="113"/>
      <c r="K52" s="183">
        <v>-458274.14890000003</v>
      </c>
      <c r="L52" s="183">
        <v>-2482989.3057000004</v>
      </c>
      <c r="M52" s="183">
        <v>-1372284.6600000001</v>
      </c>
      <c r="N52" s="185">
        <v>0</v>
      </c>
      <c r="O52" s="185">
        <v>0</v>
      </c>
      <c r="P52" s="113"/>
      <c r="Q52" s="183">
        <v>32114280.807000004</v>
      </c>
      <c r="R52" s="183">
        <v>29936327.196500003</v>
      </c>
      <c r="S52" s="183">
        <v>17465142.061500002</v>
      </c>
      <c r="T52" s="183">
        <v>73214707.66520001</v>
      </c>
      <c r="U52" s="183">
        <v>0</v>
      </c>
      <c r="V52" s="113"/>
      <c r="W52" s="183">
        <v>18344062.1886</v>
      </c>
      <c r="X52" s="183">
        <v>18344062.1886</v>
      </c>
      <c r="Y52" s="183">
        <v>0</v>
      </c>
      <c r="Z52" s="185">
        <v>0</v>
      </c>
      <c r="AA52" s="185">
        <v>0</v>
      </c>
      <c r="AB52" s="113"/>
      <c r="AC52" s="183">
        <v>2847745</v>
      </c>
      <c r="AD52" s="183">
        <v>2847744</v>
      </c>
      <c r="AE52" s="183">
        <v>0</v>
      </c>
      <c r="AF52" s="185">
        <v>0</v>
      </c>
      <c r="AG52" s="185">
        <v>0</v>
      </c>
      <c r="AH52" s="113"/>
      <c r="AI52" s="183">
        <v>2847745</v>
      </c>
      <c r="AJ52" s="183">
        <v>2847744</v>
      </c>
      <c r="AK52" s="183">
        <v>0</v>
      </c>
      <c r="AL52" s="185">
        <v>0</v>
      </c>
      <c r="AM52" s="185">
        <v>0</v>
      </c>
    </row>
    <row r="53" spans="1:39">
      <c r="A53" s="198">
        <v>21525</v>
      </c>
      <c r="B53" s="178" t="s">
        <v>365</v>
      </c>
      <c r="C53" s="182">
        <v>1.2683E-3</v>
      </c>
      <c r="E53" s="183">
        <v>2793901.0542232906</v>
      </c>
      <c r="F53" s="183">
        <v>2487758.8288232908</v>
      </c>
      <c r="G53" s="183">
        <v>884089.13542329043</v>
      </c>
      <c r="H53" s="183">
        <v>2963809.0987999998</v>
      </c>
      <c r="I53" s="185">
        <v>0</v>
      </c>
      <c r="J53" s="113"/>
      <c r="K53" s="183">
        <v>-18551.4241</v>
      </c>
      <c r="L53" s="183">
        <v>-100514.0433</v>
      </c>
      <c r="M53" s="183">
        <v>-55551.54</v>
      </c>
      <c r="N53" s="185">
        <v>0</v>
      </c>
      <c r="O53" s="185">
        <v>0</v>
      </c>
      <c r="P53" s="113"/>
      <c r="Q53" s="183">
        <v>1300020.183</v>
      </c>
      <c r="R53" s="183">
        <v>1211854.3085</v>
      </c>
      <c r="S53" s="183">
        <v>707007.49349999998</v>
      </c>
      <c r="T53" s="183">
        <v>2963809.0987999998</v>
      </c>
      <c r="U53" s="183">
        <v>0</v>
      </c>
      <c r="V53" s="113"/>
      <c r="W53" s="183">
        <v>742587.11340000003</v>
      </c>
      <c r="X53" s="183">
        <v>742587.11340000003</v>
      </c>
      <c r="Y53" s="183">
        <v>0</v>
      </c>
      <c r="Z53" s="185">
        <v>0</v>
      </c>
      <c r="AA53" s="185">
        <v>0</v>
      </c>
      <c r="AB53" s="113"/>
      <c r="AC53" s="183">
        <v>769845.18192329048</v>
      </c>
      <c r="AD53" s="183">
        <v>633830.18192329048</v>
      </c>
      <c r="AE53" s="183">
        <v>232633.18192329048</v>
      </c>
      <c r="AF53" s="185">
        <v>0</v>
      </c>
      <c r="AG53" s="185">
        <v>0</v>
      </c>
      <c r="AH53" s="113"/>
      <c r="AI53" s="183">
        <v>769845.18192329048</v>
      </c>
      <c r="AJ53" s="183">
        <v>633830.18192329048</v>
      </c>
      <c r="AK53" s="183">
        <v>232633.18192329048</v>
      </c>
      <c r="AL53" s="185">
        <v>0</v>
      </c>
      <c r="AM53" s="185">
        <v>0</v>
      </c>
    </row>
    <row r="54" spans="1:39">
      <c r="A54" s="198">
        <v>21525.200000000001</v>
      </c>
      <c r="B54" s="178" t="s">
        <v>366</v>
      </c>
      <c r="C54" s="182">
        <v>1.5860000000000001E-4</v>
      </c>
      <c r="E54" s="183">
        <v>374803.10882985103</v>
      </c>
      <c r="F54" s="183">
        <v>364658.82202985103</v>
      </c>
      <c r="G54" s="183">
        <v>148856.47922985104</v>
      </c>
      <c r="H54" s="183">
        <v>370622.18960000004</v>
      </c>
      <c r="I54" s="185">
        <v>0</v>
      </c>
      <c r="J54" s="113"/>
      <c r="K54" s="183">
        <v>-2319.8422</v>
      </c>
      <c r="L54" s="183">
        <v>-12569.2086</v>
      </c>
      <c r="M54" s="183">
        <v>-6946.68</v>
      </c>
      <c r="N54" s="185">
        <v>0</v>
      </c>
      <c r="O54" s="185">
        <v>0</v>
      </c>
      <c r="P54" s="113"/>
      <c r="Q54" s="183">
        <v>162566.58600000001</v>
      </c>
      <c r="R54" s="183">
        <v>151541.50700000001</v>
      </c>
      <c r="S54" s="183">
        <v>88410.777000000002</v>
      </c>
      <c r="T54" s="183">
        <v>370622.18960000004</v>
      </c>
      <c r="U54" s="183">
        <v>0</v>
      </c>
      <c r="V54" s="113"/>
      <c r="W54" s="183">
        <v>92859.982799999998</v>
      </c>
      <c r="X54" s="183">
        <v>92859.982799999998</v>
      </c>
      <c r="Y54" s="183">
        <v>0</v>
      </c>
      <c r="Z54" s="185">
        <v>0</v>
      </c>
      <c r="AA54" s="185">
        <v>0</v>
      </c>
      <c r="AB54" s="113"/>
      <c r="AC54" s="183">
        <v>132825.38222985103</v>
      </c>
      <c r="AD54" s="183">
        <v>132826.38222985103</v>
      </c>
      <c r="AE54" s="183">
        <v>67392.382229851049</v>
      </c>
      <c r="AF54" s="185">
        <v>0</v>
      </c>
      <c r="AG54" s="185">
        <v>0</v>
      </c>
      <c r="AH54" s="113"/>
      <c r="AI54" s="183">
        <v>132825.38222985103</v>
      </c>
      <c r="AJ54" s="183">
        <v>132826.38222985103</v>
      </c>
      <c r="AK54" s="183">
        <v>67392.382229851049</v>
      </c>
      <c r="AL54" s="185">
        <v>0</v>
      </c>
      <c r="AM54" s="185">
        <v>0</v>
      </c>
    </row>
    <row r="55" spans="1:39">
      <c r="A55" s="198">
        <v>21550</v>
      </c>
      <c r="B55" s="178" t="s">
        <v>45</v>
      </c>
      <c r="C55" s="182">
        <v>3.96788E-2</v>
      </c>
      <c r="E55" s="183">
        <v>68277777.157630399</v>
      </c>
      <c r="F55" s="183">
        <v>60547339.283230394</v>
      </c>
      <c r="G55" s="183">
        <v>21512829.360830404</v>
      </c>
      <c r="H55" s="183">
        <v>92722848.276800007</v>
      </c>
      <c r="I55" s="185">
        <v>0</v>
      </c>
      <c r="J55" s="113"/>
      <c r="K55" s="183">
        <v>-580381.80760000006</v>
      </c>
      <c r="L55" s="183">
        <v>-3144584.5787999998</v>
      </c>
      <c r="M55" s="183">
        <v>-1737931.44</v>
      </c>
      <c r="N55" s="185">
        <v>0</v>
      </c>
      <c r="O55" s="185">
        <v>0</v>
      </c>
      <c r="P55" s="113"/>
      <c r="Q55" s="183">
        <v>40671166.788000003</v>
      </c>
      <c r="R55" s="183">
        <v>37912895.005999997</v>
      </c>
      <c r="S55" s="183">
        <v>22118748.666000001</v>
      </c>
      <c r="T55" s="183">
        <v>92722848.276800007</v>
      </c>
      <c r="U55" s="183">
        <v>0</v>
      </c>
      <c r="V55" s="113"/>
      <c r="W55" s="183">
        <v>23231858.042399999</v>
      </c>
      <c r="X55" s="183">
        <v>23231858.042399999</v>
      </c>
      <c r="Y55" s="183">
        <v>0</v>
      </c>
      <c r="Z55" s="185">
        <v>0</v>
      </c>
      <c r="AA55" s="185">
        <v>0</v>
      </c>
      <c r="AB55" s="113"/>
      <c r="AC55" s="183">
        <v>4955134.1348304041</v>
      </c>
      <c r="AD55" s="183">
        <v>2547131.1348304041</v>
      </c>
      <c r="AE55" s="183">
        <v>1132012.1348304041</v>
      </c>
      <c r="AF55" s="185">
        <v>0</v>
      </c>
      <c r="AG55" s="185">
        <v>0</v>
      </c>
      <c r="AH55" s="113"/>
      <c r="AI55" s="183">
        <v>4955134.1348304041</v>
      </c>
      <c r="AJ55" s="183">
        <v>2547131.1348304041</v>
      </c>
      <c r="AK55" s="183">
        <v>1132012.1348304041</v>
      </c>
      <c r="AL55" s="185">
        <v>0</v>
      </c>
      <c r="AM55" s="185">
        <v>0</v>
      </c>
    </row>
    <row r="56" spans="1:39">
      <c r="A56" s="198">
        <v>21570</v>
      </c>
      <c r="B56" s="178" t="s">
        <v>46</v>
      </c>
      <c r="C56" s="182">
        <v>1.808E-4</v>
      </c>
      <c r="E56" s="183">
        <v>356009.495558478</v>
      </c>
      <c r="F56" s="183">
        <v>322311.34515847801</v>
      </c>
      <c r="G56" s="183">
        <v>123111.22675847796</v>
      </c>
      <c r="H56" s="183">
        <v>422499.94880000001</v>
      </c>
      <c r="I56" s="185">
        <v>0</v>
      </c>
      <c r="J56" s="113"/>
      <c r="K56" s="183">
        <v>-2644.5616</v>
      </c>
      <c r="L56" s="183">
        <v>-14328.5808</v>
      </c>
      <c r="M56" s="183">
        <v>-7919.04</v>
      </c>
      <c r="N56" s="185">
        <v>0</v>
      </c>
      <c r="O56" s="185">
        <v>0</v>
      </c>
      <c r="P56" s="113"/>
      <c r="Q56" s="183">
        <v>185321.80799999999</v>
      </c>
      <c r="R56" s="183">
        <v>172753.49600000001</v>
      </c>
      <c r="S56" s="183">
        <v>100786.056</v>
      </c>
      <c r="T56" s="183">
        <v>422499.94880000001</v>
      </c>
      <c r="U56" s="183">
        <v>0</v>
      </c>
      <c r="V56" s="113"/>
      <c r="W56" s="183">
        <v>105858.0384</v>
      </c>
      <c r="X56" s="183">
        <v>105858.0384</v>
      </c>
      <c r="Y56" s="183">
        <v>0</v>
      </c>
      <c r="Z56" s="185">
        <v>0</v>
      </c>
      <c r="AA56" s="185">
        <v>0</v>
      </c>
      <c r="AB56" s="113"/>
      <c r="AC56" s="183">
        <v>67474.210758477959</v>
      </c>
      <c r="AD56" s="183">
        <v>58028.210758477959</v>
      </c>
      <c r="AE56" s="183">
        <v>30244.210758477959</v>
      </c>
      <c r="AF56" s="185">
        <v>0</v>
      </c>
      <c r="AG56" s="185">
        <v>0</v>
      </c>
      <c r="AH56" s="113"/>
      <c r="AI56" s="183">
        <v>67474.210758477959</v>
      </c>
      <c r="AJ56" s="183">
        <v>58028.210758477959</v>
      </c>
      <c r="AK56" s="183">
        <v>30244.210758477959</v>
      </c>
      <c r="AL56" s="185">
        <v>0</v>
      </c>
      <c r="AM56" s="185">
        <v>0</v>
      </c>
    </row>
    <row r="57" spans="1:39">
      <c r="A57" s="198">
        <v>21800</v>
      </c>
      <c r="B57" s="178" t="s">
        <v>47</v>
      </c>
      <c r="C57" s="182">
        <v>3.3769E-3</v>
      </c>
      <c r="E57" s="183">
        <v>5796547.8995892648</v>
      </c>
      <c r="F57" s="183">
        <v>5078750.2873892644</v>
      </c>
      <c r="G57" s="183">
        <v>1676326.1511892651</v>
      </c>
      <c r="H57" s="183">
        <v>7891261.4884000001</v>
      </c>
      <c r="I57" s="185">
        <v>0</v>
      </c>
      <c r="J57" s="113"/>
      <c r="K57" s="183">
        <v>-49393.916299999997</v>
      </c>
      <c r="L57" s="183">
        <v>-267622.70189999999</v>
      </c>
      <c r="M57" s="183">
        <v>-147908.22</v>
      </c>
      <c r="N57" s="185">
        <v>0</v>
      </c>
      <c r="O57" s="185">
        <v>0</v>
      </c>
      <c r="P57" s="113"/>
      <c r="Q57" s="183">
        <v>3461356.2689999999</v>
      </c>
      <c r="R57" s="183">
        <v>3226611.0655</v>
      </c>
      <c r="S57" s="183">
        <v>1882436.0204999999</v>
      </c>
      <c r="T57" s="183">
        <v>7891261.4884000001</v>
      </c>
      <c r="U57" s="183">
        <v>0</v>
      </c>
      <c r="V57" s="113"/>
      <c r="W57" s="183">
        <v>1977168.1961999999</v>
      </c>
      <c r="X57" s="183">
        <v>1977168.1961999999</v>
      </c>
      <c r="Y57" s="183">
        <v>0</v>
      </c>
      <c r="Z57" s="185">
        <v>0</v>
      </c>
      <c r="AA57" s="185">
        <v>0</v>
      </c>
      <c r="AB57" s="113"/>
      <c r="AC57" s="183">
        <v>465619</v>
      </c>
      <c r="AD57" s="183">
        <v>200792</v>
      </c>
      <c r="AE57" s="183">
        <v>0</v>
      </c>
      <c r="AF57" s="185">
        <v>0</v>
      </c>
      <c r="AG57" s="185">
        <v>0</v>
      </c>
      <c r="AH57" s="113"/>
      <c r="AI57" s="183">
        <v>465619</v>
      </c>
      <c r="AJ57" s="183">
        <v>200792</v>
      </c>
      <c r="AK57" s="183">
        <v>0</v>
      </c>
      <c r="AL57" s="185">
        <v>0</v>
      </c>
      <c r="AM57" s="185">
        <v>0</v>
      </c>
    </row>
    <row r="58" spans="1:39">
      <c r="A58" s="198">
        <v>21900</v>
      </c>
      <c r="B58" s="178" t="s">
        <v>48</v>
      </c>
      <c r="C58" s="182">
        <v>1.7286999999999999E-3</v>
      </c>
      <c r="E58" s="183">
        <v>2405459.9509037295</v>
      </c>
      <c r="F58" s="183">
        <v>2340932.5903037293</v>
      </c>
      <c r="G58" s="183">
        <v>688902.57770372974</v>
      </c>
      <c r="H58" s="183">
        <v>4039688.3931999998</v>
      </c>
      <c r="I58" s="185">
        <v>0</v>
      </c>
      <c r="J58" s="113"/>
      <c r="K58" s="183">
        <v>-25285.694899999999</v>
      </c>
      <c r="L58" s="183">
        <v>-137001.20369999998</v>
      </c>
      <c r="M58" s="183">
        <v>-75717.06</v>
      </c>
      <c r="N58" s="185">
        <v>0</v>
      </c>
      <c r="O58" s="185">
        <v>0</v>
      </c>
      <c r="P58" s="113"/>
      <c r="Q58" s="183">
        <v>1771934.787</v>
      </c>
      <c r="R58" s="183">
        <v>1651764.2064999999</v>
      </c>
      <c r="S58" s="183">
        <v>963655.17149999994</v>
      </c>
      <c r="T58" s="183">
        <v>4039688.3931999998</v>
      </c>
      <c r="U58" s="183">
        <v>0</v>
      </c>
      <c r="V58" s="113"/>
      <c r="W58" s="183">
        <v>1012150.3925999999</v>
      </c>
      <c r="X58" s="183">
        <v>1012150.3925999999</v>
      </c>
      <c r="Y58" s="183">
        <v>0</v>
      </c>
      <c r="Z58" s="185">
        <v>0</v>
      </c>
      <c r="AA58" s="185">
        <v>0</v>
      </c>
      <c r="AB58" s="113"/>
      <c r="AC58" s="183">
        <v>13055</v>
      </c>
      <c r="AD58" s="183">
        <v>13053</v>
      </c>
      <c r="AE58" s="183">
        <v>0</v>
      </c>
      <c r="AF58" s="185">
        <v>0</v>
      </c>
      <c r="AG58" s="185">
        <v>0</v>
      </c>
      <c r="AH58" s="113"/>
      <c r="AI58" s="183">
        <v>13055</v>
      </c>
      <c r="AJ58" s="183">
        <v>13053</v>
      </c>
      <c r="AK58" s="183">
        <v>0</v>
      </c>
      <c r="AL58" s="185">
        <v>0</v>
      </c>
      <c r="AM58" s="185">
        <v>0</v>
      </c>
    </row>
    <row r="59" spans="1:39">
      <c r="A59" s="198">
        <v>22000</v>
      </c>
      <c r="B59" s="178" t="s">
        <v>49</v>
      </c>
      <c r="C59" s="182">
        <v>3.7607000000000001E-3</v>
      </c>
      <c r="E59" s="183">
        <v>8069426.2640003487</v>
      </c>
      <c r="F59" s="183">
        <v>7145951.4874003492</v>
      </c>
      <c r="G59" s="183">
        <v>2887912.3388003493</v>
      </c>
      <c r="H59" s="183">
        <v>8788139.1452000011</v>
      </c>
      <c r="I59" s="185">
        <v>0</v>
      </c>
      <c r="J59" s="113"/>
      <c r="K59" s="183">
        <v>-55007.758900000001</v>
      </c>
      <c r="L59" s="183">
        <v>-298039.23570000002</v>
      </c>
      <c r="M59" s="183">
        <v>-164718.66</v>
      </c>
      <c r="N59" s="185">
        <v>0</v>
      </c>
      <c r="O59" s="185">
        <v>0</v>
      </c>
      <c r="P59" s="113"/>
      <c r="Q59" s="183">
        <v>3854755.1069999998</v>
      </c>
      <c r="R59" s="183">
        <v>3593330.0465000002</v>
      </c>
      <c r="S59" s="183">
        <v>2096383.4114999999</v>
      </c>
      <c r="T59" s="183">
        <v>8788139.1452000011</v>
      </c>
      <c r="U59" s="183">
        <v>0</v>
      </c>
      <c r="V59" s="113"/>
      <c r="W59" s="183">
        <v>2201882.3286000001</v>
      </c>
      <c r="X59" s="183">
        <v>2201882.3286000001</v>
      </c>
      <c r="Y59" s="183">
        <v>0</v>
      </c>
      <c r="Z59" s="185">
        <v>0</v>
      </c>
      <c r="AA59" s="185">
        <v>0</v>
      </c>
      <c r="AB59" s="113"/>
      <c r="AC59" s="183">
        <v>2067796.5873003493</v>
      </c>
      <c r="AD59" s="183">
        <v>1648774.5873003493</v>
      </c>
      <c r="AE59" s="183">
        <v>956247.58730034926</v>
      </c>
      <c r="AF59" s="185">
        <v>0</v>
      </c>
      <c r="AG59" s="185">
        <v>0</v>
      </c>
      <c r="AH59" s="113"/>
      <c r="AI59" s="183">
        <v>2067796.5873003493</v>
      </c>
      <c r="AJ59" s="183">
        <v>1648774.5873003493</v>
      </c>
      <c r="AK59" s="183">
        <v>956247.58730034926</v>
      </c>
      <c r="AL59" s="185">
        <v>0</v>
      </c>
      <c r="AM59" s="185">
        <v>0</v>
      </c>
    </row>
    <row r="60" spans="1:39">
      <c r="A60" s="198">
        <v>23000</v>
      </c>
      <c r="B60" s="178" t="s">
        <v>50</v>
      </c>
      <c r="C60" s="182">
        <v>1.0495999999999999E-3</v>
      </c>
      <c r="E60" s="183">
        <v>1511698.9349587853</v>
      </c>
      <c r="F60" s="183">
        <v>1394191.6901587853</v>
      </c>
      <c r="G60" s="183">
        <v>391953.0293587856</v>
      </c>
      <c r="H60" s="183">
        <v>2452743.0655999999</v>
      </c>
      <c r="I60" s="185">
        <v>0</v>
      </c>
      <c r="J60" s="113"/>
      <c r="K60" s="183">
        <v>-15352.499199999998</v>
      </c>
      <c r="L60" s="183">
        <v>-83181.849599999987</v>
      </c>
      <c r="M60" s="183">
        <v>-45972.479999999996</v>
      </c>
      <c r="N60" s="185">
        <v>0</v>
      </c>
      <c r="O60" s="185">
        <v>0</v>
      </c>
      <c r="P60" s="113"/>
      <c r="Q60" s="183">
        <v>1075850.4959999998</v>
      </c>
      <c r="R60" s="183">
        <v>1002887.5519999999</v>
      </c>
      <c r="S60" s="183">
        <v>585094.272</v>
      </c>
      <c r="T60" s="183">
        <v>2452743.0655999999</v>
      </c>
      <c r="U60" s="183">
        <v>0</v>
      </c>
      <c r="V60" s="113"/>
      <c r="W60" s="183">
        <v>614538.70079999999</v>
      </c>
      <c r="X60" s="183">
        <v>614538.70079999999</v>
      </c>
      <c r="Y60" s="183">
        <v>0</v>
      </c>
      <c r="Z60" s="185">
        <v>0</v>
      </c>
      <c r="AA60" s="185">
        <v>0</v>
      </c>
      <c r="AB60" s="113"/>
      <c r="AC60" s="183">
        <v>7115</v>
      </c>
      <c r="AD60" s="183">
        <v>7115</v>
      </c>
      <c r="AE60" s="183">
        <v>0</v>
      </c>
      <c r="AF60" s="185">
        <v>0</v>
      </c>
      <c r="AG60" s="185">
        <v>0</v>
      </c>
      <c r="AH60" s="113"/>
      <c r="AI60" s="183">
        <v>7115</v>
      </c>
      <c r="AJ60" s="183">
        <v>7115</v>
      </c>
      <c r="AK60" s="183">
        <v>0</v>
      </c>
      <c r="AL60" s="185">
        <v>0</v>
      </c>
      <c r="AM60" s="185">
        <v>0</v>
      </c>
    </row>
    <row r="61" spans="1:39">
      <c r="A61" s="198">
        <v>23100</v>
      </c>
      <c r="B61" s="178" t="s">
        <v>51</v>
      </c>
      <c r="C61" s="182">
        <v>7.0108000000000002E-3</v>
      </c>
      <c r="E61" s="183">
        <v>10775728.31028378</v>
      </c>
      <c r="F61" s="183">
        <v>9460823.6198837794</v>
      </c>
      <c r="G61" s="183">
        <v>2710853.1614837791</v>
      </c>
      <c r="H61" s="183">
        <v>16383089.8288</v>
      </c>
      <c r="I61" s="185">
        <v>0</v>
      </c>
      <c r="J61" s="113"/>
      <c r="K61" s="183">
        <v>-102546.9716</v>
      </c>
      <c r="L61" s="183">
        <v>-555612.91080000007</v>
      </c>
      <c r="M61" s="183">
        <v>-307073.04000000004</v>
      </c>
      <c r="N61" s="185">
        <v>0</v>
      </c>
      <c r="O61" s="185">
        <v>0</v>
      </c>
      <c r="P61" s="113"/>
      <c r="Q61" s="183">
        <v>7186140.108</v>
      </c>
      <c r="R61" s="183">
        <v>6698784.3459999999</v>
      </c>
      <c r="S61" s="183">
        <v>3908135.406</v>
      </c>
      <c r="T61" s="183">
        <v>16383089.8288</v>
      </c>
      <c r="U61" s="183">
        <v>0</v>
      </c>
      <c r="V61" s="113"/>
      <c r="W61" s="183">
        <v>4104809.3784000003</v>
      </c>
      <c r="X61" s="183">
        <v>4104809.3784000003</v>
      </c>
      <c r="Y61" s="183">
        <v>0</v>
      </c>
      <c r="Z61" s="185">
        <v>0</v>
      </c>
      <c r="AA61" s="185">
        <v>0</v>
      </c>
      <c r="AB61" s="113"/>
      <c r="AC61" s="183">
        <v>477535</v>
      </c>
      <c r="AD61" s="183">
        <v>103045</v>
      </c>
      <c r="AE61" s="183">
        <v>0</v>
      </c>
      <c r="AF61" s="185">
        <v>0</v>
      </c>
      <c r="AG61" s="185">
        <v>0</v>
      </c>
      <c r="AH61" s="113"/>
      <c r="AI61" s="183">
        <v>477535</v>
      </c>
      <c r="AJ61" s="183">
        <v>103045</v>
      </c>
      <c r="AK61" s="183">
        <v>0</v>
      </c>
      <c r="AL61" s="185">
        <v>0</v>
      </c>
      <c r="AM61" s="185">
        <v>0</v>
      </c>
    </row>
    <row r="62" spans="1:39">
      <c r="A62" s="198">
        <v>23200</v>
      </c>
      <c r="B62" s="178" t="s">
        <v>52</v>
      </c>
      <c r="C62" s="182">
        <v>4.4183E-3</v>
      </c>
      <c r="E62" s="183">
        <v>7778988.3999931654</v>
      </c>
      <c r="F62" s="183">
        <v>7170136.4745931663</v>
      </c>
      <c r="G62" s="183">
        <v>2406738.0811931659</v>
      </c>
      <c r="H62" s="183">
        <v>10324842.4988</v>
      </c>
      <c r="I62" s="185">
        <v>0</v>
      </c>
      <c r="J62" s="113"/>
      <c r="K62" s="183">
        <v>-64626.474099999999</v>
      </c>
      <c r="L62" s="183">
        <v>-350154.69329999998</v>
      </c>
      <c r="M62" s="183">
        <v>-193521.54</v>
      </c>
      <c r="N62" s="185">
        <v>0</v>
      </c>
      <c r="O62" s="185">
        <v>0</v>
      </c>
      <c r="P62" s="113"/>
      <c r="Q62" s="183">
        <v>4528801.6830000002</v>
      </c>
      <c r="R62" s="183">
        <v>4221663.5585000003</v>
      </c>
      <c r="S62" s="183">
        <v>2462959.2434999999</v>
      </c>
      <c r="T62" s="183">
        <v>10324842.4988</v>
      </c>
      <c r="U62" s="183">
        <v>0</v>
      </c>
      <c r="V62" s="113"/>
      <c r="W62" s="183">
        <v>2586905.8133999999</v>
      </c>
      <c r="X62" s="183">
        <v>2586905.8133999999</v>
      </c>
      <c r="Y62" s="183">
        <v>0</v>
      </c>
      <c r="Z62" s="185">
        <v>0</v>
      </c>
      <c r="AA62" s="185">
        <v>0</v>
      </c>
      <c r="AB62" s="113"/>
      <c r="AC62" s="183">
        <v>727907.37769316602</v>
      </c>
      <c r="AD62" s="183">
        <v>711717.37769316602</v>
      </c>
      <c r="AE62" s="183">
        <v>137300.37769316602</v>
      </c>
      <c r="AF62" s="185">
        <v>0</v>
      </c>
      <c r="AG62" s="185">
        <v>0</v>
      </c>
      <c r="AH62" s="113"/>
      <c r="AI62" s="183">
        <v>727907.37769316602</v>
      </c>
      <c r="AJ62" s="183">
        <v>711717.37769316602</v>
      </c>
      <c r="AK62" s="183">
        <v>137300.37769316602</v>
      </c>
      <c r="AL62" s="185">
        <v>0</v>
      </c>
      <c r="AM62" s="185">
        <v>0</v>
      </c>
    </row>
    <row r="63" spans="1:39">
      <c r="A63" s="198">
        <v>30000</v>
      </c>
      <c r="B63" s="178" t="s">
        <v>53</v>
      </c>
      <c r="C63" s="182">
        <v>8.1479999999999996E-4</v>
      </c>
      <c r="E63" s="183">
        <v>1090295.4862780427</v>
      </c>
      <c r="F63" s="183">
        <v>1017572.8438780429</v>
      </c>
      <c r="G63" s="183">
        <v>393608.59347804281</v>
      </c>
      <c r="H63" s="183">
        <v>1904053.9727999999</v>
      </c>
      <c r="I63" s="185">
        <v>0</v>
      </c>
      <c r="J63" s="113"/>
      <c r="K63" s="183">
        <v>-11918.079599999999</v>
      </c>
      <c r="L63" s="183">
        <v>-64573.714799999994</v>
      </c>
      <c r="M63" s="183">
        <v>-35688.239999999998</v>
      </c>
      <c r="N63" s="185">
        <v>0</v>
      </c>
      <c r="O63" s="185">
        <v>0</v>
      </c>
      <c r="P63" s="113"/>
      <c r="Q63" s="183">
        <v>835178.14799999993</v>
      </c>
      <c r="R63" s="183">
        <v>778537.326</v>
      </c>
      <c r="S63" s="183">
        <v>454206.18599999999</v>
      </c>
      <c r="T63" s="183">
        <v>1904053.9727999999</v>
      </c>
      <c r="U63" s="183">
        <v>0</v>
      </c>
      <c r="V63" s="113"/>
      <c r="W63" s="183">
        <v>477063.77039999998</v>
      </c>
      <c r="X63" s="183">
        <v>477063.77039999998</v>
      </c>
      <c r="Y63" s="183">
        <v>0</v>
      </c>
      <c r="Z63" s="185">
        <v>0</v>
      </c>
      <c r="AA63" s="185">
        <v>0</v>
      </c>
      <c r="AB63" s="113"/>
      <c r="AC63" s="183">
        <v>0</v>
      </c>
      <c r="AD63" s="183">
        <v>0</v>
      </c>
      <c r="AE63" s="183">
        <v>0</v>
      </c>
      <c r="AF63" s="185">
        <v>0</v>
      </c>
      <c r="AG63" s="185">
        <v>0</v>
      </c>
      <c r="AH63" s="113"/>
      <c r="AI63" s="183">
        <v>0</v>
      </c>
      <c r="AJ63" s="183">
        <v>0</v>
      </c>
      <c r="AK63" s="183">
        <v>0</v>
      </c>
      <c r="AL63" s="185">
        <v>0</v>
      </c>
      <c r="AM63" s="185">
        <v>0</v>
      </c>
    </row>
    <row r="64" spans="1:39">
      <c r="A64" s="198">
        <v>30100</v>
      </c>
      <c r="B64" s="178" t="s">
        <v>54</v>
      </c>
      <c r="C64" s="182">
        <v>8.7881999999999995E-3</v>
      </c>
      <c r="E64" s="183">
        <v>14091929.003865559</v>
      </c>
      <c r="F64" s="183">
        <v>13154689.432265561</v>
      </c>
      <c r="G64" s="183">
        <v>5411196.5886655599</v>
      </c>
      <c r="H64" s="183">
        <v>20536582.135199998</v>
      </c>
      <c r="I64" s="185">
        <v>0</v>
      </c>
      <c r="J64" s="113"/>
      <c r="K64" s="183">
        <v>-128545.00139999999</v>
      </c>
      <c r="L64" s="183">
        <v>-696473.63819999993</v>
      </c>
      <c r="M64" s="183">
        <v>-384923.16</v>
      </c>
      <c r="N64" s="185">
        <v>0</v>
      </c>
      <c r="O64" s="185">
        <v>0</v>
      </c>
      <c r="P64" s="113"/>
      <c r="Q64" s="183">
        <v>9007992.8819999993</v>
      </c>
      <c r="R64" s="183">
        <v>8397081.159</v>
      </c>
      <c r="S64" s="183">
        <v>4898938.1489999993</v>
      </c>
      <c r="T64" s="183">
        <v>20536582.135199998</v>
      </c>
      <c r="U64" s="183">
        <v>0</v>
      </c>
      <c r="V64" s="113"/>
      <c r="W64" s="183">
        <v>5145473.5236</v>
      </c>
      <c r="X64" s="183">
        <v>5145473.5236</v>
      </c>
      <c r="Y64" s="183">
        <v>0</v>
      </c>
      <c r="Z64" s="185">
        <v>0</v>
      </c>
      <c r="AA64" s="185">
        <v>0</v>
      </c>
      <c r="AB64" s="113"/>
      <c r="AC64" s="183">
        <v>897181.59966556076</v>
      </c>
      <c r="AD64" s="183">
        <v>897181.59966556076</v>
      </c>
      <c r="AE64" s="183">
        <v>897181.59966556076</v>
      </c>
      <c r="AF64" s="185">
        <v>0</v>
      </c>
      <c r="AG64" s="185">
        <v>0</v>
      </c>
      <c r="AH64" s="113"/>
      <c r="AI64" s="183">
        <v>897181.59966556076</v>
      </c>
      <c r="AJ64" s="183">
        <v>897181.59966556076</v>
      </c>
      <c r="AK64" s="183">
        <v>897181.59966556076</v>
      </c>
      <c r="AL64" s="185">
        <v>0</v>
      </c>
      <c r="AM64" s="185">
        <v>0</v>
      </c>
    </row>
    <row r="65" spans="1:39">
      <c r="A65" s="198">
        <v>30102</v>
      </c>
      <c r="B65" s="178" t="s">
        <v>55</v>
      </c>
      <c r="C65" s="182">
        <v>1.8929999999999999E-4</v>
      </c>
      <c r="E65" s="183">
        <v>304084.18252565048</v>
      </c>
      <c r="F65" s="183">
        <v>280373.85912565049</v>
      </c>
      <c r="G65" s="183">
        <v>105647.90772565051</v>
      </c>
      <c r="H65" s="183">
        <v>442363.05479999998</v>
      </c>
      <c r="I65" s="185">
        <v>0</v>
      </c>
      <c r="J65" s="113"/>
      <c r="K65" s="183">
        <v>-2768.8910999999998</v>
      </c>
      <c r="L65" s="183">
        <v>-15002.2143</v>
      </c>
      <c r="M65" s="183">
        <v>-8291.34</v>
      </c>
      <c r="N65" s="185">
        <v>0</v>
      </c>
      <c r="O65" s="185">
        <v>0</v>
      </c>
      <c r="P65" s="113"/>
      <c r="Q65" s="183">
        <v>194034.39299999998</v>
      </c>
      <c r="R65" s="183">
        <v>180875.2035</v>
      </c>
      <c r="S65" s="183">
        <v>105524.3385</v>
      </c>
      <c r="T65" s="183">
        <v>442363.05479999998</v>
      </c>
      <c r="U65" s="183">
        <v>0</v>
      </c>
      <c r="V65" s="113"/>
      <c r="W65" s="183">
        <v>110834.7714</v>
      </c>
      <c r="X65" s="183">
        <v>110834.7714</v>
      </c>
      <c r="Y65" s="183">
        <v>0</v>
      </c>
      <c r="Z65" s="185">
        <v>0</v>
      </c>
      <c r="AA65" s="185">
        <v>0</v>
      </c>
      <c r="AB65" s="113"/>
      <c r="AC65" s="183">
        <v>8414.9092256505101</v>
      </c>
      <c r="AD65" s="183">
        <v>8414.9092256505101</v>
      </c>
      <c r="AE65" s="183">
        <v>8414.9092256505101</v>
      </c>
      <c r="AF65" s="185">
        <v>0</v>
      </c>
      <c r="AG65" s="185">
        <v>0</v>
      </c>
      <c r="AH65" s="113"/>
      <c r="AI65" s="183">
        <v>8414.9092256505101</v>
      </c>
      <c r="AJ65" s="183">
        <v>8414.9092256505101</v>
      </c>
      <c r="AK65" s="183">
        <v>8414.9092256505101</v>
      </c>
      <c r="AL65" s="185">
        <v>0</v>
      </c>
      <c r="AM65" s="185">
        <v>0</v>
      </c>
    </row>
    <row r="66" spans="1:39">
      <c r="A66" s="198">
        <v>30103</v>
      </c>
      <c r="B66" s="178" t="s">
        <v>56</v>
      </c>
      <c r="C66" s="182">
        <v>2.2939999999999999E-4</v>
      </c>
      <c r="E66" s="183">
        <v>348822.67896397901</v>
      </c>
      <c r="F66" s="183">
        <v>286905.42176397901</v>
      </c>
      <c r="G66" s="183">
        <v>104124.74056397899</v>
      </c>
      <c r="H66" s="183">
        <v>536070.17839999998</v>
      </c>
      <c r="I66" s="185">
        <v>0</v>
      </c>
      <c r="J66" s="113"/>
      <c r="K66" s="183">
        <v>-3355.4337999999998</v>
      </c>
      <c r="L66" s="183">
        <v>-18180.179400000001</v>
      </c>
      <c r="M66" s="183">
        <v>-10047.719999999999</v>
      </c>
      <c r="N66" s="185">
        <v>0</v>
      </c>
      <c r="O66" s="185">
        <v>0</v>
      </c>
      <c r="P66" s="113"/>
      <c r="Q66" s="183">
        <v>235137.29399999999</v>
      </c>
      <c r="R66" s="183">
        <v>219190.55299999999</v>
      </c>
      <c r="S66" s="183">
        <v>127877.883</v>
      </c>
      <c r="T66" s="183">
        <v>536070.17839999998</v>
      </c>
      <c r="U66" s="183">
        <v>0</v>
      </c>
      <c r="V66" s="113"/>
      <c r="W66" s="183">
        <v>134313.24119999999</v>
      </c>
      <c r="X66" s="183">
        <v>134313.24119999999</v>
      </c>
      <c r="Y66" s="183">
        <v>0</v>
      </c>
      <c r="Z66" s="185">
        <v>0</v>
      </c>
      <c r="AA66" s="185">
        <v>0</v>
      </c>
      <c r="AB66" s="113"/>
      <c r="AC66" s="183">
        <v>31148</v>
      </c>
      <c r="AD66" s="183">
        <v>0</v>
      </c>
      <c r="AE66" s="183">
        <v>0</v>
      </c>
      <c r="AF66" s="185">
        <v>0</v>
      </c>
      <c r="AG66" s="185">
        <v>0</v>
      </c>
      <c r="AH66" s="113"/>
      <c r="AI66" s="183">
        <v>31148</v>
      </c>
      <c r="AJ66" s="183">
        <v>0</v>
      </c>
      <c r="AK66" s="183">
        <v>0</v>
      </c>
      <c r="AL66" s="185">
        <v>0</v>
      </c>
      <c r="AM66" s="185">
        <v>0</v>
      </c>
    </row>
    <row r="67" spans="1:39">
      <c r="A67" s="198">
        <v>30104</v>
      </c>
      <c r="B67" s="178" t="s">
        <v>57</v>
      </c>
      <c r="C67" s="182">
        <v>1.852E-4</v>
      </c>
      <c r="E67" s="183">
        <v>390207.49108470703</v>
      </c>
      <c r="F67" s="183">
        <v>382061.13348470698</v>
      </c>
      <c r="G67" s="183">
        <v>204425.383884707</v>
      </c>
      <c r="H67" s="183">
        <v>432782.02720000001</v>
      </c>
      <c r="I67" s="185">
        <v>0</v>
      </c>
      <c r="J67" s="113"/>
      <c r="K67" s="183">
        <v>-2708.9204</v>
      </c>
      <c r="L67" s="183">
        <v>-14677.2852</v>
      </c>
      <c r="M67" s="183">
        <v>-8111.76</v>
      </c>
      <c r="N67" s="185">
        <v>0</v>
      </c>
      <c r="O67" s="185">
        <v>0</v>
      </c>
      <c r="P67" s="113"/>
      <c r="Q67" s="183">
        <v>189831.85200000001</v>
      </c>
      <c r="R67" s="183">
        <v>176957.674</v>
      </c>
      <c r="S67" s="183">
        <v>103238.814</v>
      </c>
      <c r="T67" s="183">
        <v>432782.02720000001</v>
      </c>
      <c r="U67" s="183">
        <v>0</v>
      </c>
      <c r="V67" s="113"/>
      <c r="W67" s="183">
        <v>108434.22960000001</v>
      </c>
      <c r="X67" s="183">
        <v>108434.22960000001</v>
      </c>
      <c r="Y67" s="183">
        <v>0</v>
      </c>
      <c r="Z67" s="185">
        <v>0</v>
      </c>
      <c r="AA67" s="185">
        <v>0</v>
      </c>
      <c r="AB67" s="113"/>
      <c r="AC67" s="183">
        <v>111347.32988470701</v>
      </c>
      <c r="AD67" s="183">
        <v>111346.32988470701</v>
      </c>
      <c r="AE67" s="183">
        <v>109298.32988470701</v>
      </c>
      <c r="AF67" s="185">
        <v>0</v>
      </c>
      <c r="AG67" s="185">
        <v>0</v>
      </c>
      <c r="AH67" s="113"/>
      <c r="AI67" s="183">
        <v>111347.32988470701</v>
      </c>
      <c r="AJ67" s="183">
        <v>111346.32988470701</v>
      </c>
      <c r="AK67" s="183">
        <v>109298.32988470701</v>
      </c>
      <c r="AL67" s="185">
        <v>0</v>
      </c>
      <c r="AM67" s="185">
        <v>0</v>
      </c>
    </row>
    <row r="68" spans="1:39">
      <c r="A68" s="198">
        <v>30105</v>
      </c>
      <c r="B68" s="178" t="s">
        <v>58</v>
      </c>
      <c r="C68" s="182">
        <v>8.2580000000000001E-4</v>
      </c>
      <c r="E68" s="183">
        <v>1252416.9126460529</v>
      </c>
      <c r="F68" s="183">
        <v>1211417.7522460532</v>
      </c>
      <c r="G68" s="183">
        <v>457725.42384605308</v>
      </c>
      <c r="H68" s="183">
        <v>1929759.1688000001</v>
      </c>
      <c r="I68" s="185">
        <v>0</v>
      </c>
      <c r="J68" s="113"/>
      <c r="K68" s="183">
        <v>-12078.9766</v>
      </c>
      <c r="L68" s="183">
        <v>-65445.4758</v>
      </c>
      <c r="M68" s="183">
        <v>-36170.04</v>
      </c>
      <c r="N68" s="185">
        <v>0</v>
      </c>
      <c r="O68" s="185">
        <v>0</v>
      </c>
      <c r="P68" s="113"/>
      <c r="Q68" s="183">
        <v>846453.25800000003</v>
      </c>
      <c r="R68" s="183">
        <v>789047.77100000007</v>
      </c>
      <c r="S68" s="183">
        <v>460338.08100000001</v>
      </c>
      <c r="T68" s="183">
        <v>1929759.1688000001</v>
      </c>
      <c r="U68" s="183">
        <v>0</v>
      </c>
      <c r="V68" s="113"/>
      <c r="W68" s="183">
        <v>483504.24839999998</v>
      </c>
      <c r="X68" s="183">
        <v>483504.24839999998</v>
      </c>
      <c r="Y68" s="183">
        <v>0</v>
      </c>
      <c r="Z68" s="185">
        <v>0</v>
      </c>
      <c r="AA68" s="185">
        <v>0</v>
      </c>
      <c r="AB68" s="113"/>
      <c r="AC68" s="183">
        <v>33557.382846053049</v>
      </c>
      <c r="AD68" s="183">
        <v>33557.382846053049</v>
      </c>
      <c r="AE68" s="183">
        <v>33557.382846053049</v>
      </c>
      <c r="AF68" s="185">
        <v>0</v>
      </c>
      <c r="AG68" s="185">
        <v>0</v>
      </c>
      <c r="AH68" s="113"/>
      <c r="AI68" s="183">
        <v>33557.382846053049</v>
      </c>
      <c r="AJ68" s="183">
        <v>33557.382846053049</v>
      </c>
      <c r="AK68" s="183">
        <v>33557.382846053049</v>
      </c>
      <c r="AL68" s="185">
        <v>0</v>
      </c>
      <c r="AM68" s="185">
        <v>0</v>
      </c>
    </row>
    <row r="69" spans="1:39">
      <c r="A69" s="198">
        <v>30200</v>
      </c>
      <c r="B69" s="178" t="s">
        <v>59</v>
      </c>
      <c r="C69" s="182">
        <v>1.954E-3</v>
      </c>
      <c r="E69" s="183">
        <v>3173329.1792772654</v>
      </c>
      <c r="F69" s="183">
        <v>2981397.5272772657</v>
      </c>
      <c r="G69" s="183">
        <v>1296560.0352772656</v>
      </c>
      <c r="H69" s="183">
        <v>4566177.5439999998</v>
      </c>
      <c r="I69" s="185">
        <v>0</v>
      </c>
      <c r="J69" s="113"/>
      <c r="K69" s="183">
        <v>-28581.157999999999</v>
      </c>
      <c r="L69" s="183">
        <v>-154856.454</v>
      </c>
      <c r="M69" s="183">
        <v>-85585.2</v>
      </c>
      <c r="N69" s="185">
        <v>0</v>
      </c>
      <c r="O69" s="185">
        <v>0</v>
      </c>
      <c r="P69" s="113"/>
      <c r="Q69" s="183">
        <v>2002869.54</v>
      </c>
      <c r="R69" s="183">
        <v>1867037.23</v>
      </c>
      <c r="S69" s="183">
        <v>1089247.53</v>
      </c>
      <c r="T69" s="183">
        <v>4566177.5439999998</v>
      </c>
      <c r="U69" s="183">
        <v>0</v>
      </c>
      <c r="V69" s="113"/>
      <c r="W69" s="183">
        <v>1144063.0919999999</v>
      </c>
      <c r="X69" s="183">
        <v>1144063.0919999999</v>
      </c>
      <c r="Y69" s="183">
        <v>0</v>
      </c>
      <c r="Z69" s="185">
        <v>0</v>
      </c>
      <c r="AA69" s="185">
        <v>0</v>
      </c>
      <c r="AB69" s="113"/>
      <c r="AC69" s="183">
        <v>292897.7052772654</v>
      </c>
      <c r="AD69" s="183">
        <v>292897.7052772654</v>
      </c>
      <c r="AE69" s="183">
        <v>292897.7052772654</v>
      </c>
      <c r="AF69" s="185">
        <v>0</v>
      </c>
      <c r="AG69" s="185">
        <v>0</v>
      </c>
      <c r="AH69" s="113"/>
      <c r="AI69" s="183">
        <v>292897.7052772654</v>
      </c>
      <c r="AJ69" s="183">
        <v>292897.7052772654</v>
      </c>
      <c r="AK69" s="183">
        <v>292897.7052772654</v>
      </c>
      <c r="AL69" s="185">
        <v>0</v>
      </c>
      <c r="AM69" s="185">
        <v>0</v>
      </c>
    </row>
    <row r="70" spans="1:39">
      <c r="A70" s="198">
        <v>30300</v>
      </c>
      <c r="B70" s="178" t="s">
        <v>60</v>
      </c>
      <c r="C70" s="182">
        <v>6.0800000000000003E-4</v>
      </c>
      <c r="E70" s="183">
        <v>915502.13389353012</v>
      </c>
      <c r="F70" s="183">
        <v>879120.22989353014</v>
      </c>
      <c r="G70" s="183">
        <v>354632.64589353005</v>
      </c>
      <c r="H70" s="183">
        <v>1420796.2880000002</v>
      </c>
      <c r="I70" s="185">
        <v>0</v>
      </c>
      <c r="J70" s="113"/>
      <c r="K70" s="183">
        <v>-8893.2160000000003</v>
      </c>
      <c r="L70" s="183">
        <v>-48184.608</v>
      </c>
      <c r="M70" s="183">
        <v>-26630.400000000001</v>
      </c>
      <c r="N70" s="185">
        <v>0</v>
      </c>
      <c r="O70" s="185">
        <v>0</v>
      </c>
      <c r="P70" s="113"/>
      <c r="Q70" s="183">
        <v>623206.08000000007</v>
      </c>
      <c r="R70" s="183">
        <v>580940.96000000008</v>
      </c>
      <c r="S70" s="183">
        <v>338926.56</v>
      </c>
      <c r="T70" s="183">
        <v>1420796.2880000002</v>
      </c>
      <c r="U70" s="183">
        <v>0</v>
      </c>
      <c r="V70" s="113"/>
      <c r="W70" s="183">
        <v>355982.78400000004</v>
      </c>
      <c r="X70" s="183">
        <v>355982.78400000004</v>
      </c>
      <c r="Y70" s="183">
        <v>0</v>
      </c>
      <c r="Z70" s="185">
        <v>0</v>
      </c>
      <c r="AA70" s="185">
        <v>0</v>
      </c>
      <c r="AB70" s="113"/>
      <c r="AC70" s="183">
        <v>42336.485893530073</v>
      </c>
      <c r="AD70" s="183">
        <v>42336.485893530073</v>
      </c>
      <c r="AE70" s="183">
        <v>42336.485893530073</v>
      </c>
      <c r="AF70" s="185">
        <v>0</v>
      </c>
      <c r="AG70" s="185">
        <v>0</v>
      </c>
      <c r="AH70" s="113"/>
      <c r="AI70" s="183">
        <v>42336.485893530073</v>
      </c>
      <c r="AJ70" s="183">
        <v>42336.485893530073</v>
      </c>
      <c r="AK70" s="183">
        <v>42336.485893530073</v>
      </c>
      <c r="AL70" s="185">
        <v>0</v>
      </c>
      <c r="AM70" s="185">
        <v>0</v>
      </c>
    </row>
    <row r="71" spans="1:39">
      <c r="A71" s="198">
        <v>30400</v>
      </c>
      <c r="B71" s="178" t="s">
        <v>61</v>
      </c>
      <c r="C71" s="182">
        <v>1.1563000000000001E-3</v>
      </c>
      <c r="E71" s="183">
        <v>1919772.0139152461</v>
      </c>
      <c r="F71" s="183">
        <v>1750826.244515246</v>
      </c>
      <c r="G71" s="183">
        <v>724682.52711524605</v>
      </c>
      <c r="H71" s="183">
        <v>2702083.4668000001</v>
      </c>
      <c r="I71" s="185">
        <v>0</v>
      </c>
      <c r="J71" s="113"/>
      <c r="K71" s="183">
        <v>-16913.200100000002</v>
      </c>
      <c r="L71" s="183">
        <v>-91637.931300000011</v>
      </c>
      <c r="M71" s="183">
        <v>-50645.94</v>
      </c>
      <c r="N71" s="185">
        <v>0</v>
      </c>
      <c r="O71" s="185">
        <v>0</v>
      </c>
      <c r="P71" s="113"/>
      <c r="Q71" s="183">
        <v>1185219.0630000001</v>
      </c>
      <c r="R71" s="183">
        <v>1104838.8685000001</v>
      </c>
      <c r="S71" s="183">
        <v>644573.65350000001</v>
      </c>
      <c r="T71" s="183">
        <v>2702083.4668000001</v>
      </c>
      <c r="U71" s="183">
        <v>0</v>
      </c>
      <c r="V71" s="113"/>
      <c r="W71" s="183">
        <v>677011.33740000008</v>
      </c>
      <c r="X71" s="183">
        <v>677011.33740000008</v>
      </c>
      <c r="Y71" s="183">
        <v>0</v>
      </c>
      <c r="Z71" s="185">
        <v>0</v>
      </c>
      <c r="AA71" s="185">
        <v>0</v>
      </c>
      <c r="AB71" s="113"/>
      <c r="AC71" s="183">
        <v>144596.81361524598</v>
      </c>
      <c r="AD71" s="183">
        <v>130754.81361524598</v>
      </c>
      <c r="AE71" s="183">
        <v>130754.81361524598</v>
      </c>
      <c r="AF71" s="185">
        <v>0</v>
      </c>
      <c r="AG71" s="185">
        <v>0</v>
      </c>
      <c r="AH71" s="113"/>
      <c r="AI71" s="183">
        <v>144596.81361524598</v>
      </c>
      <c r="AJ71" s="183">
        <v>130754.81361524598</v>
      </c>
      <c r="AK71" s="183">
        <v>130754.81361524598</v>
      </c>
      <c r="AL71" s="185">
        <v>0</v>
      </c>
      <c r="AM71" s="185">
        <v>0</v>
      </c>
    </row>
    <row r="72" spans="1:39">
      <c r="A72" s="198">
        <v>30405</v>
      </c>
      <c r="B72" s="178" t="s">
        <v>62</v>
      </c>
      <c r="C72" s="182">
        <v>7.3999999999999999E-4</v>
      </c>
      <c r="E72" s="183">
        <v>1309819.2894166498</v>
      </c>
      <c r="F72" s="183">
        <v>1217077.16941665</v>
      </c>
      <c r="G72" s="183">
        <v>463638.64941664995</v>
      </c>
      <c r="H72" s="183">
        <v>1729258.64</v>
      </c>
      <c r="I72" s="185">
        <v>0</v>
      </c>
      <c r="J72" s="113"/>
      <c r="K72" s="183">
        <v>-10823.98</v>
      </c>
      <c r="L72" s="183">
        <v>-58645.74</v>
      </c>
      <c r="M72" s="183">
        <v>-32412</v>
      </c>
      <c r="N72" s="185">
        <v>0</v>
      </c>
      <c r="O72" s="185">
        <v>0</v>
      </c>
      <c r="P72" s="113"/>
      <c r="Q72" s="183">
        <v>758507.4</v>
      </c>
      <c r="R72" s="183">
        <v>707066.3</v>
      </c>
      <c r="S72" s="183">
        <v>412509.3</v>
      </c>
      <c r="T72" s="183">
        <v>1729258.64</v>
      </c>
      <c r="U72" s="183">
        <v>0</v>
      </c>
      <c r="V72" s="113"/>
      <c r="W72" s="183">
        <v>433268.52</v>
      </c>
      <c r="X72" s="183">
        <v>433268.52</v>
      </c>
      <c r="Y72" s="183">
        <v>0</v>
      </c>
      <c r="Z72" s="185">
        <v>0</v>
      </c>
      <c r="AA72" s="185">
        <v>0</v>
      </c>
      <c r="AB72" s="113"/>
      <c r="AC72" s="183">
        <v>135386.34941664996</v>
      </c>
      <c r="AD72" s="183">
        <v>135387.34941664996</v>
      </c>
      <c r="AE72" s="183">
        <v>83541.349416649959</v>
      </c>
      <c r="AF72" s="185">
        <v>0</v>
      </c>
      <c r="AG72" s="185">
        <v>0</v>
      </c>
      <c r="AH72" s="113"/>
      <c r="AI72" s="183">
        <v>135386.34941664996</v>
      </c>
      <c r="AJ72" s="183">
        <v>135387.34941664996</v>
      </c>
      <c r="AK72" s="183">
        <v>83541.349416649959</v>
      </c>
      <c r="AL72" s="185">
        <v>0</v>
      </c>
      <c r="AM72" s="185">
        <v>0</v>
      </c>
    </row>
    <row r="73" spans="1:39">
      <c r="A73" s="198">
        <v>30500</v>
      </c>
      <c r="B73" s="178" t="s">
        <v>63</v>
      </c>
      <c r="C73" s="182">
        <v>1.1375999999999999E-3</v>
      </c>
      <c r="E73" s="183">
        <v>1616027.5893068658</v>
      </c>
      <c r="F73" s="183">
        <v>1533666.200506866</v>
      </c>
      <c r="G73" s="183">
        <v>596886.91570686584</v>
      </c>
      <c r="H73" s="183">
        <v>2658384.6335999998</v>
      </c>
      <c r="I73" s="185">
        <v>0</v>
      </c>
      <c r="J73" s="113"/>
      <c r="K73" s="183">
        <v>-16639.675199999998</v>
      </c>
      <c r="L73" s="183">
        <v>-90155.93759999999</v>
      </c>
      <c r="M73" s="183">
        <v>-49826.879999999997</v>
      </c>
      <c r="N73" s="185">
        <v>0</v>
      </c>
      <c r="O73" s="185">
        <v>0</v>
      </c>
      <c r="P73" s="113"/>
      <c r="Q73" s="183">
        <v>1166051.3759999999</v>
      </c>
      <c r="R73" s="183">
        <v>1086971.112</v>
      </c>
      <c r="S73" s="183">
        <v>634149.43199999991</v>
      </c>
      <c r="T73" s="183">
        <v>2658384.6335999998</v>
      </c>
      <c r="U73" s="183">
        <v>0</v>
      </c>
      <c r="V73" s="113"/>
      <c r="W73" s="183">
        <v>666062.5247999999</v>
      </c>
      <c r="X73" s="183">
        <v>666062.5247999999</v>
      </c>
      <c r="Y73" s="183">
        <v>0</v>
      </c>
      <c r="Z73" s="185">
        <v>0</v>
      </c>
      <c r="AA73" s="185">
        <v>0</v>
      </c>
      <c r="AB73" s="113"/>
      <c r="AC73" s="183">
        <v>12564.36370686593</v>
      </c>
      <c r="AD73" s="183">
        <v>12564.36370686593</v>
      </c>
      <c r="AE73" s="183">
        <v>12564.36370686593</v>
      </c>
      <c r="AF73" s="185">
        <v>0</v>
      </c>
      <c r="AG73" s="185">
        <v>0</v>
      </c>
      <c r="AH73" s="113"/>
      <c r="AI73" s="183">
        <v>12564.36370686593</v>
      </c>
      <c r="AJ73" s="183">
        <v>12564.36370686593</v>
      </c>
      <c r="AK73" s="183">
        <v>12564.36370686593</v>
      </c>
      <c r="AL73" s="185">
        <v>0</v>
      </c>
      <c r="AM73" s="185">
        <v>0</v>
      </c>
    </row>
    <row r="74" spans="1:39">
      <c r="A74" s="198">
        <v>30600</v>
      </c>
      <c r="B74" s="178" t="s">
        <v>64</v>
      </c>
      <c r="C74" s="182">
        <v>9.2029999999999998E-4</v>
      </c>
      <c r="E74" s="183">
        <v>1491784.3170026103</v>
      </c>
      <c r="F74" s="183">
        <v>1416919.1156026104</v>
      </c>
      <c r="G74" s="183">
        <v>575903.52620261034</v>
      </c>
      <c r="H74" s="183">
        <v>2150590.1708</v>
      </c>
      <c r="I74" s="185">
        <v>0</v>
      </c>
      <c r="J74" s="113"/>
      <c r="K74" s="183">
        <v>-13461.2281</v>
      </c>
      <c r="L74" s="183">
        <v>-72934.695299999992</v>
      </c>
      <c r="M74" s="183">
        <v>-40309.14</v>
      </c>
      <c r="N74" s="185">
        <v>0</v>
      </c>
      <c r="O74" s="185">
        <v>0</v>
      </c>
      <c r="P74" s="113"/>
      <c r="Q74" s="183">
        <v>943316.70299999998</v>
      </c>
      <c r="R74" s="183">
        <v>879342.04850000003</v>
      </c>
      <c r="S74" s="183">
        <v>513016.6335</v>
      </c>
      <c r="T74" s="183">
        <v>2150590.1708</v>
      </c>
      <c r="U74" s="183">
        <v>0</v>
      </c>
      <c r="V74" s="113"/>
      <c r="W74" s="183">
        <v>538833.80940000003</v>
      </c>
      <c r="X74" s="183">
        <v>538833.80940000003</v>
      </c>
      <c r="Y74" s="183">
        <v>0</v>
      </c>
      <c r="Z74" s="185">
        <v>0</v>
      </c>
      <c r="AA74" s="185">
        <v>0</v>
      </c>
      <c r="AB74" s="113"/>
      <c r="AC74" s="183">
        <v>103196.03270261036</v>
      </c>
      <c r="AD74" s="183">
        <v>103196.03270261036</v>
      </c>
      <c r="AE74" s="183">
        <v>103196.03270261036</v>
      </c>
      <c r="AF74" s="185">
        <v>0</v>
      </c>
      <c r="AG74" s="185">
        <v>0</v>
      </c>
      <c r="AH74" s="113"/>
      <c r="AI74" s="183">
        <v>103196.03270261036</v>
      </c>
      <c r="AJ74" s="183">
        <v>103196.03270261036</v>
      </c>
      <c r="AK74" s="183">
        <v>103196.03270261036</v>
      </c>
      <c r="AL74" s="185">
        <v>0</v>
      </c>
      <c r="AM74" s="185">
        <v>0</v>
      </c>
    </row>
    <row r="75" spans="1:39">
      <c r="A75" s="198">
        <v>30601</v>
      </c>
      <c r="B75" s="178" t="s">
        <v>65</v>
      </c>
      <c r="C75" s="182">
        <v>0</v>
      </c>
      <c r="E75" s="183">
        <v>12368</v>
      </c>
      <c r="F75" s="183">
        <v>-9725</v>
      </c>
      <c r="G75" s="183">
        <v>0</v>
      </c>
      <c r="H75" s="183">
        <v>0</v>
      </c>
      <c r="I75" s="185">
        <v>0</v>
      </c>
      <c r="J75" s="113"/>
      <c r="K75" s="183">
        <v>0</v>
      </c>
      <c r="L75" s="183">
        <v>0</v>
      </c>
      <c r="M75" s="183">
        <v>0</v>
      </c>
      <c r="N75" s="185">
        <v>0</v>
      </c>
      <c r="O75" s="185">
        <v>0</v>
      </c>
      <c r="P75" s="113"/>
      <c r="Q75" s="183">
        <v>0</v>
      </c>
      <c r="R75" s="183">
        <v>0</v>
      </c>
      <c r="S75" s="183">
        <v>0</v>
      </c>
      <c r="T75" s="183">
        <v>0</v>
      </c>
      <c r="U75" s="183">
        <v>0</v>
      </c>
      <c r="V75" s="113"/>
      <c r="W75" s="183">
        <v>0</v>
      </c>
      <c r="X75" s="183">
        <v>0</v>
      </c>
      <c r="Y75" s="183">
        <v>0</v>
      </c>
      <c r="Z75" s="185">
        <v>0</v>
      </c>
      <c r="AA75" s="185">
        <v>0</v>
      </c>
      <c r="AB75" s="113"/>
      <c r="AC75" s="183">
        <v>22095</v>
      </c>
      <c r="AD75" s="183">
        <v>0</v>
      </c>
      <c r="AE75" s="183">
        <v>0</v>
      </c>
      <c r="AF75" s="185">
        <v>0</v>
      </c>
      <c r="AG75" s="185">
        <v>0</v>
      </c>
      <c r="AH75" s="113"/>
      <c r="AI75" s="183">
        <v>22095</v>
      </c>
      <c r="AJ75" s="183">
        <v>0</v>
      </c>
      <c r="AK75" s="183">
        <v>0</v>
      </c>
      <c r="AL75" s="185">
        <v>0</v>
      </c>
      <c r="AM75" s="185">
        <v>0</v>
      </c>
    </row>
    <row r="76" spans="1:39">
      <c r="A76" s="198">
        <v>30700</v>
      </c>
      <c r="B76" s="178" t="s">
        <v>66</v>
      </c>
      <c r="C76" s="182">
        <v>2.6503E-3</v>
      </c>
      <c r="E76" s="183">
        <v>4637088.9692037851</v>
      </c>
      <c r="F76" s="183">
        <v>4388228.0278037852</v>
      </c>
      <c r="G76" s="183">
        <v>2134692.8984037852</v>
      </c>
      <c r="H76" s="183">
        <v>6193316.4507999998</v>
      </c>
      <c r="I76" s="185">
        <v>0</v>
      </c>
      <c r="J76" s="113"/>
      <c r="K76" s="183">
        <v>-38765.938099999999</v>
      </c>
      <c r="L76" s="183">
        <v>-210038.9253</v>
      </c>
      <c r="M76" s="183">
        <v>-116083.14</v>
      </c>
      <c r="N76" s="185">
        <v>0</v>
      </c>
      <c r="O76" s="185">
        <v>0</v>
      </c>
      <c r="P76" s="113"/>
      <c r="Q76" s="183">
        <v>2716584.003</v>
      </c>
      <c r="R76" s="183">
        <v>2532348.3985000001</v>
      </c>
      <c r="S76" s="183">
        <v>1477396.4835000001</v>
      </c>
      <c r="T76" s="183">
        <v>6193316.4507999998</v>
      </c>
      <c r="U76" s="183">
        <v>0</v>
      </c>
      <c r="V76" s="113"/>
      <c r="W76" s="183">
        <v>1551745.3493999999</v>
      </c>
      <c r="X76" s="183">
        <v>1551745.3493999999</v>
      </c>
      <c r="Y76" s="183">
        <v>0</v>
      </c>
      <c r="Z76" s="185">
        <v>0</v>
      </c>
      <c r="AA76" s="185">
        <v>0</v>
      </c>
      <c r="AB76" s="113"/>
      <c r="AC76" s="183">
        <v>773379.554903785</v>
      </c>
      <c r="AD76" s="183">
        <v>773379.554903785</v>
      </c>
      <c r="AE76" s="183">
        <v>773379.554903785</v>
      </c>
      <c r="AF76" s="185">
        <v>0</v>
      </c>
      <c r="AG76" s="185">
        <v>0</v>
      </c>
      <c r="AH76" s="113"/>
      <c r="AI76" s="183">
        <v>773379.554903785</v>
      </c>
      <c r="AJ76" s="183">
        <v>773379.554903785</v>
      </c>
      <c r="AK76" s="183">
        <v>773379.554903785</v>
      </c>
      <c r="AL76" s="185">
        <v>0</v>
      </c>
      <c r="AM76" s="185">
        <v>0</v>
      </c>
    </row>
    <row r="77" spans="1:39">
      <c r="A77" s="198">
        <v>30705</v>
      </c>
      <c r="B77" s="178" t="s">
        <v>67</v>
      </c>
      <c r="C77" s="182">
        <v>4.8710000000000002E-4</v>
      </c>
      <c r="E77" s="183">
        <v>758039.11803984863</v>
      </c>
      <c r="F77" s="183">
        <v>719449.49823984865</v>
      </c>
      <c r="G77" s="183">
        <v>239478.96243984855</v>
      </c>
      <c r="H77" s="183">
        <v>1138272.8156000001</v>
      </c>
      <c r="I77" s="185">
        <v>0</v>
      </c>
      <c r="J77" s="113"/>
      <c r="K77" s="183">
        <v>-7124.8117000000002</v>
      </c>
      <c r="L77" s="183">
        <v>-38603.162100000001</v>
      </c>
      <c r="M77" s="183">
        <v>-21334.98</v>
      </c>
      <c r="N77" s="185">
        <v>0</v>
      </c>
      <c r="O77" s="185">
        <v>0</v>
      </c>
      <c r="P77" s="113"/>
      <c r="Q77" s="183">
        <v>499282.37100000004</v>
      </c>
      <c r="R77" s="183">
        <v>465421.61450000003</v>
      </c>
      <c r="S77" s="183">
        <v>271531.4595</v>
      </c>
      <c r="T77" s="183">
        <v>1138272.8156000001</v>
      </c>
      <c r="U77" s="183">
        <v>0</v>
      </c>
      <c r="V77" s="113"/>
      <c r="W77" s="183">
        <v>285196.07579999999</v>
      </c>
      <c r="X77" s="183">
        <v>285196.07579999999</v>
      </c>
      <c r="Y77" s="183">
        <v>0</v>
      </c>
      <c r="Z77" s="185">
        <v>0</v>
      </c>
      <c r="AA77" s="185">
        <v>0</v>
      </c>
      <c r="AB77" s="113"/>
      <c r="AC77" s="183">
        <v>18153</v>
      </c>
      <c r="AD77" s="183">
        <v>18152</v>
      </c>
      <c r="AE77" s="183">
        <v>0</v>
      </c>
      <c r="AF77" s="185">
        <v>0</v>
      </c>
      <c r="AG77" s="185">
        <v>0</v>
      </c>
      <c r="AH77" s="113"/>
      <c r="AI77" s="183">
        <v>18153</v>
      </c>
      <c r="AJ77" s="183">
        <v>18152</v>
      </c>
      <c r="AK77" s="183">
        <v>0</v>
      </c>
      <c r="AL77" s="185">
        <v>0</v>
      </c>
      <c r="AM77" s="185">
        <v>0</v>
      </c>
    </row>
    <row r="78" spans="1:39">
      <c r="A78" s="198">
        <v>30800</v>
      </c>
      <c r="B78" s="178" t="s">
        <v>68</v>
      </c>
      <c r="C78" s="182">
        <v>7.1449999999999997E-4</v>
      </c>
      <c r="E78" s="183">
        <v>1053155.0414565078</v>
      </c>
      <c r="F78" s="183">
        <v>1008162.4404565077</v>
      </c>
      <c r="G78" s="183">
        <v>417684.41945650772</v>
      </c>
      <c r="H78" s="183">
        <v>1669669.3219999999</v>
      </c>
      <c r="I78" s="185">
        <v>0</v>
      </c>
      <c r="J78" s="113"/>
      <c r="K78" s="183">
        <v>-10450.9915</v>
      </c>
      <c r="L78" s="183">
        <v>-56624.839499999995</v>
      </c>
      <c r="M78" s="183">
        <v>-31295.1</v>
      </c>
      <c r="N78" s="185">
        <v>0</v>
      </c>
      <c r="O78" s="185">
        <v>0</v>
      </c>
      <c r="P78" s="113"/>
      <c r="Q78" s="183">
        <v>732369.64500000002</v>
      </c>
      <c r="R78" s="183">
        <v>682701.17749999999</v>
      </c>
      <c r="S78" s="183">
        <v>398294.45249999996</v>
      </c>
      <c r="T78" s="183">
        <v>1669669.3219999999</v>
      </c>
      <c r="U78" s="183">
        <v>0</v>
      </c>
      <c r="V78" s="113"/>
      <c r="W78" s="183">
        <v>418338.321</v>
      </c>
      <c r="X78" s="183">
        <v>418338.321</v>
      </c>
      <c r="Y78" s="183">
        <v>0</v>
      </c>
      <c r="Z78" s="185">
        <v>0</v>
      </c>
      <c r="AA78" s="185">
        <v>0</v>
      </c>
      <c r="AB78" s="113"/>
      <c r="AC78" s="183">
        <v>50685.066956507741</v>
      </c>
      <c r="AD78" s="183">
        <v>50685.066956507741</v>
      </c>
      <c r="AE78" s="183">
        <v>50685.066956507741</v>
      </c>
      <c r="AF78" s="185">
        <v>0</v>
      </c>
      <c r="AG78" s="185">
        <v>0</v>
      </c>
      <c r="AH78" s="113"/>
      <c r="AI78" s="183">
        <v>50685.066956507741</v>
      </c>
      <c r="AJ78" s="183">
        <v>50685.066956507741</v>
      </c>
      <c r="AK78" s="183">
        <v>50685.066956507741</v>
      </c>
      <c r="AL78" s="185">
        <v>0</v>
      </c>
      <c r="AM78" s="185">
        <v>0</v>
      </c>
    </row>
    <row r="79" spans="1:39">
      <c r="A79" s="198">
        <v>30900</v>
      </c>
      <c r="B79" s="178" t="s">
        <v>69</v>
      </c>
      <c r="C79" s="182">
        <v>1.4666E-3</v>
      </c>
      <c r="E79" s="183">
        <v>2333913.0091496306</v>
      </c>
      <c r="F79" s="183">
        <v>2109584.2183496309</v>
      </c>
      <c r="G79" s="183">
        <v>713772.69154963084</v>
      </c>
      <c r="H79" s="183">
        <v>3427203.6776000001</v>
      </c>
      <c r="I79" s="185">
        <v>0</v>
      </c>
      <c r="J79" s="113"/>
      <c r="K79" s="183">
        <v>-21451.958200000001</v>
      </c>
      <c r="L79" s="183">
        <v>-116229.5166</v>
      </c>
      <c r="M79" s="183">
        <v>-64237.08</v>
      </c>
      <c r="N79" s="185">
        <v>0</v>
      </c>
      <c r="O79" s="185">
        <v>0</v>
      </c>
      <c r="P79" s="113"/>
      <c r="Q79" s="183">
        <v>1503279.666</v>
      </c>
      <c r="R79" s="183">
        <v>1401328.9669999999</v>
      </c>
      <c r="S79" s="183">
        <v>817548.83699999994</v>
      </c>
      <c r="T79" s="183">
        <v>3427203.6776000001</v>
      </c>
      <c r="U79" s="183">
        <v>0</v>
      </c>
      <c r="V79" s="113"/>
      <c r="W79" s="183">
        <v>858691.36679999996</v>
      </c>
      <c r="X79" s="183">
        <v>858691.36679999996</v>
      </c>
      <c r="Y79" s="183">
        <v>0</v>
      </c>
      <c r="Z79" s="185">
        <v>0</v>
      </c>
      <c r="AA79" s="185">
        <v>0</v>
      </c>
      <c r="AB79" s="113"/>
      <c r="AC79" s="183">
        <v>32933</v>
      </c>
      <c r="AD79" s="183">
        <v>5331</v>
      </c>
      <c r="AE79" s="183">
        <v>0</v>
      </c>
      <c r="AF79" s="185">
        <v>0</v>
      </c>
      <c r="AG79" s="185">
        <v>0</v>
      </c>
      <c r="AH79" s="113"/>
      <c r="AI79" s="183">
        <v>32933</v>
      </c>
      <c r="AJ79" s="183">
        <v>5331</v>
      </c>
      <c r="AK79" s="183">
        <v>0</v>
      </c>
      <c r="AL79" s="185">
        <v>0</v>
      </c>
      <c r="AM79" s="185">
        <v>0</v>
      </c>
    </row>
    <row r="80" spans="1:39">
      <c r="A80" s="198">
        <v>30905</v>
      </c>
      <c r="B80" s="178" t="s">
        <v>70</v>
      </c>
      <c r="C80" s="182">
        <v>2.9169999999999999E-4</v>
      </c>
      <c r="E80" s="183">
        <v>525956.9911591846</v>
      </c>
      <c r="F80" s="183">
        <v>463660.93655918445</v>
      </c>
      <c r="G80" s="183">
        <v>190929.7499591845</v>
      </c>
      <c r="H80" s="183">
        <v>681655.0612</v>
      </c>
      <c r="I80" s="185">
        <v>0</v>
      </c>
      <c r="J80" s="113"/>
      <c r="K80" s="183">
        <v>-4266.6958999999997</v>
      </c>
      <c r="L80" s="183">
        <v>-23117.5167</v>
      </c>
      <c r="M80" s="183">
        <v>-12776.46</v>
      </c>
      <c r="N80" s="185">
        <v>0</v>
      </c>
      <c r="O80" s="185">
        <v>0</v>
      </c>
      <c r="P80" s="113"/>
      <c r="Q80" s="183">
        <v>298995.41700000002</v>
      </c>
      <c r="R80" s="183">
        <v>278717.89149999997</v>
      </c>
      <c r="S80" s="183">
        <v>162606.7065</v>
      </c>
      <c r="T80" s="183">
        <v>681655.0612</v>
      </c>
      <c r="U80" s="183">
        <v>0</v>
      </c>
      <c r="V80" s="113"/>
      <c r="W80" s="183">
        <v>170789.7666</v>
      </c>
      <c r="X80" s="183">
        <v>170789.7666</v>
      </c>
      <c r="Y80" s="183">
        <v>0</v>
      </c>
      <c r="Z80" s="185">
        <v>0</v>
      </c>
      <c r="AA80" s="185">
        <v>0</v>
      </c>
      <c r="AB80" s="113"/>
      <c r="AC80" s="183">
        <v>64267.503459184489</v>
      </c>
      <c r="AD80" s="183">
        <v>41099.503459184489</v>
      </c>
      <c r="AE80" s="183">
        <v>41099.503459184489</v>
      </c>
      <c r="AF80" s="185">
        <v>0</v>
      </c>
      <c r="AG80" s="185">
        <v>0</v>
      </c>
      <c r="AH80" s="113"/>
      <c r="AI80" s="183">
        <v>64267.503459184489</v>
      </c>
      <c r="AJ80" s="183">
        <v>41099.503459184489</v>
      </c>
      <c r="AK80" s="183">
        <v>41099.503459184489</v>
      </c>
      <c r="AL80" s="185">
        <v>0</v>
      </c>
      <c r="AM80" s="185">
        <v>0</v>
      </c>
    </row>
    <row r="81" spans="1:39">
      <c r="A81" s="198">
        <v>31000</v>
      </c>
      <c r="B81" s="178" t="s">
        <v>71</v>
      </c>
      <c r="C81" s="182">
        <v>4.9129000000000004E-3</v>
      </c>
      <c r="E81" s="183">
        <v>7926403.2540157791</v>
      </c>
      <c r="F81" s="183">
        <v>7334388.6738157794</v>
      </c>
      <c r="G81" s="183">
        <v>2788056.009615778</v>
      </c>
      <c r="H81" s="183">
        <v>11480641.584400002</v>
      </c>
      <c r="I81" s="185">
        <v>0</v>
      </c>
      <c r="J81" s="113"/>
      <c r="K81" s="183">
        <v>-71860.988300000012</v>
      </c>
      <c r="L81" s="183">
        <v>-389352.23790000001</v>
      </c>
      <c r="M81" s="183">
        <v>-215185.02000000002</v>
      </c>
      <c r="N81" s="185">
        <v>0</v>
      </c>
      <c r="O81" s="185">
        <v>0</v>
      </c>
      <c r="P81" s="113"/>
      <c r="Q81" s="183">
        <v>5035771.6290000007</v>
      </c>
      <c r="R81" s="183">
        <v>4694251.3855000008</v>
      </c>
      <c r="S81" s="183">
        <v>2738671.5405000001</v>
      </c>
      <c r="T81" s="183">
        <v>11480641.584400002</v>
      </c>
      <c r="U81" s="183">
        <v>0</v>
      </c>
      <c r="V81" s="113"/>
      <c r="W81" s="183">
        <v>2876493.1242000004</v>
      </c>
      <c r="X81" s="183">
        <v>2876493.1242000004</v>
      </c>
      <c r="Y81" s="183">
        <v>0</v>
      </c>
      <c r="Z81" s="185">
        <v>0</v>
      </c>
      <c r="AA81" s="185">
        <v>0</v>
      </c>
      <c r="AB81" s="113"/>
      <c r="AC81" s="183">
        <v>264569.48911577789</v>
      </c>
      <c r="AD81" s="183">
        <v>264569.48911577789</v>
      </c>
      <c r="AE81" s="183">
        <v>264569.48911577789</v>
      </c>
      <c r="AF81" s="185">
        <v>0</v>
      </c>
      <c r="AG81" s="185">
        <v>0</v>
      </c>
      <c r="AH81" s="113"/>
      <c r="AI81" s="183">
        <v>264569.48911577789</v>
      </c>
      <c r="AJ81" s="183">
        <v>264569.48911577789</v>
      </c>
      <c r="AK81" s="183">
        <v>264569.48911577789</v>
      </c>
      <c r="AL81" s="185">
        <v>0</v>
      </c>
      <c r="AM81" s="185">
        <v>0</v>
      </c>
    </row>
    <row r="82" spans="1:39">
      <c r="A82" s="198">
        <v>31005</v>
      </c>
      <c r="B82" s="178" t="s">
        <v>72</v>
      </c>
      <c r="C82" s="182">
        <v>4.6000000000000001E-4</v>
      </c>
      <c r="E82" s="183">
        <v>840237.07936684997</v>
      </c>
      <c r="F82" s="183">
        <v>749926.59936684999</v>
      </c>
      <c r="G82" s="183">
        <v>260418.51936684994</v>
      </c>
      <c r="H82" s="183">
        <v>1074944.56</v>
      </c>
      <c r="I82" s="185">
        <v>0</v>
      </c>
      <c r="J82" s="113"/>
      <c r="K82" s="183">
        <v>-6728.42</v>
      </c>
      <c r="L82" s="183">
        <v>-36455.46</v>
      </c>
      <c r="M82" s="183">
        <v>-20148</v>
      </c>
      <c r="N82" s="185">
        <v>0</v>
      </c>
      <c r="O82" s="185">
        <v>0</v>
      </c>
      <c r="P82" s="113"/>
      <c r="Q82" s="183">
        <v>471504.60000000003</v>
      </c>
      <c r="R82" s="183">
        <v>439527.7</v>
      </c>
      <c r="S82" s="183">
        <v>256424.7</v>
      </c>
      <c r="T82" s="183">
        <v>1074944.56</v>
      </c>
      <c r="U82" s="183">
        <v>0</v>
      </c>
      <c r="V82" s="113"/>
      <c r="W82" s="183">
        <v>269329.08</v>
      </c>
      <c r="X82" s="183">
        <v>269329.08</v>
      </c>
      <c r="Y82" s="183">
        <v>0</v>
      </c>
      <c r="Z82" s="185">
        <v>0</v>
      </c>
      <c r="AA82" s="185">
        <v>0</v>
      </c>
      <c r="AB82" s="113"/>
      <c r="AC82" s="183">
        <v>106131.81936684993</v>
      </c>
      <c r="AD82" s="183">
        <v>77524.81936684993</v>
      </c>
      <c r="AE82" s="183">
        <v>24141.81936684993</v>
      </c>
      <c r="AF82" s="185">
        <v>0</v>
      </c>
      <c r="AG82" s="185">
        <v>0</v>
      </c>
      <c r="AH82" s="113"/>
      <c r="AI82" s="183">
        <v>106131.81936684993</v>
      </c>
      <c r="AJ82" s="183">
        <v>77524.81936684993</v>
      </c>
      <c r="AK82" s="183">
        <v>24141.81936684993</v>
      </c>
      <c r="AL82" s="185">
        <v>0</v>
      </c>
      <c r="AM82" s="185">
        <v>0</v>
      </c>
    </row>
    <row r="83" spans="1:39">
      <c r="A83" s="198">
        <v>31100</v>
      </c>
      <c r="B83" s="178" t="s">
        <v>73</v>
      </c>
      <c r="C83" s="182">
        <v>9.6523000000000008E-3</v>
      </c>
      <c r="E83" s="183">
        <v>14019855.440787733</v>
      </c>
      <c r="F83" s="183">
        <v>13214946.223387733</v>
      </c>
      <c r="G83" s="183">
        <v>4884645.8979877327</v>
      </c>
      <c r="H83" s="183">
        <v>22555842.122800004</v>
      </c>
      <c r="I83" s="185">
        <v>0</v>
      </c>
      <c r="J83" s="113"/>
      <c r="K83" s="183">
        <v>-141184.19210000001</v>
      </c>
      <c r="L83" s="183">
        <v>-764954.4273000001</v>
      </c>
      <c r="M83" s="183">
        <v>-422770.74000000005</v>
      </c>
      <c r="N83" s="185">
        <v>0</v>
      </c>
      <c r="O83" s="185">
        <v>0</v>
      </c>
      <c r="P83" s="113"/>
      <c r="Q83" s="183">
        <v>9893704.023</v>
      </c>
      <c r="R83" s="183">
        <v>9222724.3885000013</v>
      </c>
      <c r="S83" s="183">
        <v>5380626.3735000007</v>
      </c>
      <c r="T83" s="183">
        <v>22555842.122800004</v>
      </c>
      <c r="U83" s="183">
        <v>0</v>
      </c>
      <c r="V83" s="113"/>
      <c r="W83" s="183">
        <v>5651402.3454000009</v>
      </c>
      <c r="X83" s="183">
        <v>5651402.3454000009</v>
      </c>
      <c r="Y83" s="183">
        <v>0</v>
      </c>
      <c r="Z83" s="185">
        <v>0</v>
      </c>
      <c r="AA83" s="185">
        <v>0</v>
      </c>
      <c r="AB83" s="113"/>
      <c r="AC83" s="183">
        <v>0</v>
      </c>
      <c r="AD83" s="183">
        <v>0</v>
      </c>
      <c r="AE83" s="183">
        <v>0</v>
      </c>
      <c r="AF83" s="185">
        <v>0</v>
      </c>
      <c r="AG83" s="185">
        <v>0</v>
      </c>
      <c r="AH83" s="113"/>
      <c r="AI83" s="183">
        <v>0</v>
      </c>
      <c r="AJ83" s="183">
        <v>0</v>
      </c>
      <c r="AK83" s="183">
        <v>0</v>
      </c>
      <c r="AL83" s="185">
        <v>0</v>
      </c>
      <c r="AM83" s="185">
        <v>0</v>
      </c>
    </row>
    <row r="84" spans="1:39">
      <c r="A84" s="198">
        <v>31101</v>
      </c>
      <c r="B84" s="178" t="s">
        <v>74</v>
      </c>
      <c r="C84" s="182">
        <v>5.94E-5</v>
      </c>
      <c r="E84" s="183">
        <v>111826.41321315401</v>
      </c>
      <c r="F84" s="183">
        <v>97806.616013154009</v>
      </c>
      <c r="G84" s="183">
        <v>46923.594813154006</v>
      </c>
      <c r="H84" s="183">
        <v>138808.05840000001</v>
      </c>
      <c r="I84" s="185">
        <v>0</v>
      </c>
      <c r="J84" s="113"/>
      <c r="K84" s="183">
        <v>-868.84379999999999</v>
      </c>
      <c r="L84" s="183">
        <v>-4707.5093999999999</v>
      </c>
      <c r="M84" s="183">
        <v>-2601.7199999999998</v>
      </c>
      <c r="N84" s="185">
        <v>0</v>
      </c>
      <c r="O84" s="185">
        <v>0</v>
      </c>
      <c r="P84" s="113"/>
      <c r="Q84" s="183">
        <v>60885.593999999997</v>
      </c>
      <c r="R84" s="183">
        <v>56756.402999999998</v>
      </c>
      <c r="S84" s="183">
        <v>33112.233</v>
      </c>
      <c r="T84" s="183">
        <v>138808.05840000001</v>
      </c>
      <c r="U84" s="183">
        <v>0</v>
      </c>
      <c r="V84" s="113"/>
      <c r="W84" s="183">
        <v>34778.581200000001</v>
      </c>
      <c r="X84" s="183">
        <v>34778.581200000001</v>
      </c>
      <c r="Y84" s="183">
        <v>0</v>
      </c>
      <c r="Z84" s="185">
        <v>0</v>
      </c>
      <c r="AA84" s="185">
        <v>0</v>
      </c>
      <c r="AB84" s="113"/>
      <c r="AC84" s="183">
        <v>22466.081813154007</v>
      </c>
      <c r="AD84" s="183">
        <v>16413.081813154007</v>
      </c>
      <c r="AE84" s="183">
        <v>16413.081813154007</v>
      </c>
      <c r="AF84" s="185">
        <v>0</v>
      </c>
      <c r="AG84" s="185">
        <v>0</v>
      </c>
      <c r="AH84" s="113"/>
      <c r="AI84" s="183">
        <v>22466.081813154007</v>
      </c>
      <c r="AJ84" s="183">
        <v>16413.081813154007</v>
      </c>
      <c r="AK84" s="183">
        <v>16413.081813154007</v>
      </c>
      <c r="AL84" s="185">
        <v>0</v>
      </c>
      <c r="AM84" s="185">
        <v>0</v>
      </c>
    </row>
    <row r="85" spans="1:39">
      <c r="A85" s="198">
        <v>31102</v>
      </c>
      <c r="B85" s="178" t="s">
        <v>75</v>
      </c>
      <c r="C85" s="182">
        <v>1.7929999999999999E-4</v>
      </c>
      <c r="E85" s="183">
        <v>216172.10893905046</v>
      </c>
      <c r="F85" s="183">
        <v>260181.16553905042</v>
      </c>
      <c r="G85" s="183">
        <v>87838.194139050465</v>
      </c>
      <c r="H85" s="183">
        <v>418994.6948</v>
      </c>
      <c r="I85" s="185">
        <v>0</v>
      </c>
      <c r="J85" s="113"/>
      <c r="K85" s="183">
        <v>-2622.6210999999998</v>
      </c>
      <c r="L85" s="183">
        <v>-14209.704299999999</v>
      </c>
      <c r="M85" s="183">
        <v>-7853.34</v>
      </c>
      <c r="N85" s="185">
        <v>0</v>
      </c>
      <c r="O85" s="185">
        <v>0</v>
      </c>
      <c r="P85" s="113"/>
      <c r="Q85" s="183">
        <v>183784.29300000001</v>
      </c>
      <c r="R85" s="183">
        <v>171320.25349999999</v>
      </c>
      <c r="S85" s="183">
        <v>99949.888500000001</v>
      </c>
      <c r="T85" s="183">
        <v>418994.6948</v>
      </c>
      <c r="U85" s="183">
        <v>0</v>
      </c>
      <c r="V85" s="113"/>
      <c r="W85" s="183">
        <v>104979.7914</v>
      </c>
      <c r="X85" s="183">
        <v>104979.7914</v>
      </c>
      <c r="Y85" s="183">
        <v>0</v>
      </c>
      <c r="Z85" s="185">
        <v>0</v>
      </c>
      <c r="AA85" s="185">
        <v>0</v>
      </c>
      <c r="AB85" s="113"/>
      <c r="AC85" s="183">
        <v>2348</v>
      </c>
      <c r="AD85" s="183">
        <v>2349</v>
      </c>
      <c r="AE85" s="183">
        <v>0</v>
      </c>
      <c r="AF85" s="185">
        <v>0</v>
      </c>
      <c r="AG85" s="185">
        <v>0</v>
      </c>
      <c r="AH85" s="113"/>
      <c r="AI85" s="183">
        <v>2348</v>
      </c>
      <c r="AJ85" s="183">
        <v>2349</v>
      </c>
      <c r="AK85" s="183">
        <v>0</v>
      </c>
      <c r="AL85" s="185">
        <v>0</v>
      </c>
      <c r="AM85" s="185">
        <v>0</v>
      </c>
    </row>
    <row r="86" spans="1:39">
      <c r="A86" s="198">
        <v>31105</v>
      </c>
      <c r="B86" s="178" t="s">
        <v>76</v>
      </c>
      <c r="C86" s="182">
        <v>1.4889E-3</v>
      </c>
      <c r="E86" s="183">
        <v>2248921.7552028112</v>
      </c>
      <c r="F86" s="183">
        <v>2213010.6870028111</v>
      </c>
      <c r="G86" s="183">
        <v>726077.57480281137</v>
      </c>
      <c r="H86" s="183">
        <v>3479315.1203999999</v>
      </c>
      <c r="I86" s="185">
        <v>0</v>
      </c>
      <c r="J86" s="113"/>
      <c r="K86" s="183">
        <v>-21778.140299999999</v>
      </c>
      <c r="L86" s="183">
        <v>-117996.81390000001</v>
      </c>
      <c r="M86" s="183">
        <v>-65213.82</v>
      </c>
      <c r="N86" s="185">
        <v>0</v>
      </c>
      <c r="O86" s="185">
        <v>0</v>
      </c>
      <c r="P86" s="113"/>
      <c r="Q86" s="183">
        <v>1526137.389</v>
      </c>
      <c r="R86" s="183">
        <v>1422636.5055</v>
      </c>
      <c r="S86" s="183">
        <v>829979.86050000007</v>
      </c>
      <c r="T86" s="183">
        <v>3479315.1203999999</v>
      </c>
      <c r="U86" s="183">
        <v>0</v>
      </c>
      <c r="V86" s="113"/>
      <c r="W86" s="183">
        <v>871747.97220000008</v>
      </c>
      <c r="X86" s="183">
        <v>871747.97220000008</v>
      </c>
      <c r="Y86" s="183">
        <v>0</v>
      </c>
      <c r="Z86" s="185">
        <v>0</v>
      </c>
      <c r="AA86" s="185">
        <v>0</v>
      </c>
      <c r="AB86" s="113"/>
      <c r="AC86" s="183">
        <v>75309</v>
      </c>
      <c r="AD86" s="183">
        <v>75310</v>
      </c>
      <c r="AE86" s="183">
        <v>0</v>
      </c>
      <c r="AF86" s="185">
        <v>0</v>
      </c>
      <c r="AG86" s="185">
        <v>0</v>
      </c>
      <c r="AH86" s="113"/>
      <c r="AI86" s="183">
        <v>75309</v>
      </c>
      <c r="AJ86" s="183">
        <v>75310</v>
      </c>
      <c r="AK86" s="183">
        <v>0</v>
      </c>
      <c r="AL86" s="185">
        <v>0</v>
      </c>
      <c r="AM86" s="185">
        <v>0</v>
      </c>
    </row>
    <row r="87" spans="1:39">
      <c r="A87" s="198">
        <v>31110</v>
      </c>
      <c r="B87" s="178" t="s">
        <v>77</v>
      </c>
      <c r="C87" s="182">
        <v>2.2575999999999998E-3</v>
      </c>
      <c r="E87" s="183">
        <v>2927290.01314644</v>
      </c>
      <c r="F87" s="183">
        <v>2824479.0643464406</v>
      </c>
      <c r="G87" s="183">
        <v>967577.0195464408</v>
      </c>
      <c r="H87" s="183">
        <v>5275640.9535999997</v>
      </c>
      <c r="I87" s="185">
        <v>0</v>
      </c>
      <c r="J87" s="113"/>
      <c r="K87" s="183">
        <v>-33021.915199999996</v>
      </c>
      <c r="L87" s="183">
        <v>-178917.05759999997</v>
      </c>
      <c r="M87" s="183">
        <v>-98882.87999999999</v>
      </c>
      <c r="N87" s="185">
        <v>0</v>
      </c>
      <c r="O87" s="185">
        <v>0</v>
      </c>
      <c r="P87" s="113"/>
      <c r="Q87" s="183">
        <v>2314062.5759999999</v>
      </c>
      <c r="R87" s="183">
        <v>2157125.5119999996</v>
      </c>
      <c r="S87" s="183">
        <v>1258487.8319999999</v>
      </c>
      <c r="T87" s="183">
        <v>5275640.9535999997</v>
      </c>
      <c r="U87" s="183">
        <v>0</v>
      </c>
      <c r="V87" s="113"/>
      <c r="W87" s="183">
        <v>1321820.2847999998</v>
      </c>
      <c r="X87" s="183">
        <v>1321820.2847999998</v>
      </c>
      <c r="Y87" s="183">
        <v>0</v>
      </c>
      <c r="Z87" s="185">
        <v>0</v>
      </c>
      <c r="AA87" s="185">
        <v>0</v>
      </c>
      <c r="AB87" s="113"/>
      <c r="AC87" s="183">
        <v>0</v>
      </c>
      <c r="AD87" s="183">
        <v>0</v>
      </c>
      <c r="AE87" s="183">
        <v>0</v>
      </c>
      <c r="AF87" s="185">
        <v>0</v>
      </c>
      <c r="AG87" s="185">
        <v>0</v>
      </c>
      <c r="AH87" s="113"/>
      <c r="AI87" s="183">
        <v>0</v>
      </c>
      <c r="AJ87" s="183">
        <v>0</v>
      </c>
      <c r="AK87" s="183">
        <v>0</v>
      </c>
      <c r="AL87" s="185">
        <v>0</v>
      </c>
      <c r="AM87" s="185">
        <v>0</v>
      </c>
    </row>
    <row r="88" spans="1:39">
      <c r="A88" s="198">
        <v>31200</v>
      </c>
      <c r="B88" s="178" t="s">
        <v>78</v>
      </c>
      <c r="C88" s="182">
        <v>4.2135999999999996E-3</v>
      </c>
      <c r="E88" s="183">
        <v>6634248.5592456497</v>
      </c>
      <c r="F88" s="183">
        <v>6048325.6824456509</v>
      </c>
      <c r="G88" s="183">
        <v>2873939.9496456501</v>
      </c>
      <c r="H88" s="183">
        <v>9846492.1695999987</v>
      </c>
      <c r="I88" s="185">
        <v>0</v>
      </c>
      <c r="J88" s="113"/>
      <c r="K88" s="183">
        <v>-61632.327199999992</v>
      </c>
      <c r="L88" s="183">
        <v>-333932.01359999995</v>
      </c>
      <c r="M88" s="183">
        <v>-184555.68</v>
      </c>
      <c r="N88" s="185">
        <v>0</v>
      </c>
      <c r="O88" s="185">
        <v>0</v>
      </c>
      <c r="P88" s="113"/>
      <c r="Q88" s="183">
        <v>4318982.1359999999</v>
      </c>
      <c r="R88" s="183">
        <v>4026073.7319999998</v>
      </c>
      <c r="S88" s="183">
        <v>2348850.2519999999</v>
      </c>
      <c r="T88" s="183">
        <v>9846492.1695999987</v>
      </c>
      <c r="U88" s="183">
        <v>0</v>
      </c>
      <c r="V88" s="113"/>
      <c r="W88" s="183">
        <v>2467054.3728</v>
      </c>
      <c r="X88" s="183">
        <v>2467054.3728</v>
      </c>
      <c r="Y88" s="183">
        <v>0</v>
      </c>
      <c r="Z88" s="185">
        <v>0</v>
      </c>
      <c r="AA88" s="185">
        <v>0</v>
      </c>
      <c r="AB88" s="113"/>
      <c r="AC88" s="183">
        <v>730366.37764565041</v>
      </c>
      <c r="AD88" s="183">
        <v>709645.37764565041</v>
      </c>
      <c r="AE88" s="183">
        <v>709645.37764565041</v>
      </c>
      <c r="AF88" s="185">
        <v>0</v>
      </c>
      <c r="AG88" s="185">
        <v>0</v>
      </c>
      <c r="AH88" s="113"/>
      <c r="AI88" s="183">
        <v>730366.37764565041</v>
      </c>
      <c r="AJ88" s="183">
        <v>709645.37764565041</v>
      </c>
      <c r="AK88" s="183">
        <v>709645.37764565041</v>
      </c>
      <c r="AL88" s="185">
        <v>0</v>
      </c>
      <c r="AM88" s="185">
        <v>0</v>
      </c>
    </row>
    <row r="89" spans="1:39">
      <c r="A89" s="198">
        <v>31205</v>
      </c>
      <c r="B89" s="178" t="s">
        <v>79</v>
      </c>
      <c r="C89" s="182">
        <v>4.7370000000000002E-4</v>
      </c>
      <c r="E89" s="183">
        <v>826027.36147955456</v>
      </c>
      <c r="F89" s="183">
        <v>766699.19087955449</v>
      </c>
      <c r="G89" s="183">
        <v>254031.16827955446</v>
      </c>
      <c r="H89" s="183">
        <v>1106959.2132000001</v>
      </c>
      <c r="I89" s="185">
        <v>0</v>
      </c>
      <c r="J89" s="113"/>
      <c r="K89" s="183">
        <v>-6928.8099000000002</v>
      </c>
      <c r="L89" s="183">
        <v>-37541.198700000001</v>
      </c>
      <c r="M89" s="183">
        <v>-20748.060000000001</v>
      </c>
      <c r="N89" s="185">
        <v>0</v>
      </c>
      <c r="O89" s="185">
        <v>0</v>
      </c>
      <c r="P89" s="113"/>
      <c r="Q89" s="183">
        <v>485547.23700000002</v>
      </c>
      <c r="R89" s="183">
        <v>452617.98149999999</v>
      </c>
      <c r="S89" s="183">
        <v>264061.69650000002</v>
      </c>
      <c r="T89" s="183">
        <v>1106959.2132000001</v>
      </c>
      <c r="U89" s="183">
        <v>0</v>
      </c>
      <c r="V89" s="113"/>
      <c r="W89" s="183">
        <v>277350.40260000003</v>
      </c>
      <c r="X89" s="183">
        <v>277350.40260000003</v>
      </c>
      <c r="Y89" s="183">
        <v>0</v>
      </c>
      <c r="Z89" s="185">
        <v>0</v>
      </c>
      <c r="AA89" s="185">
        <v>0</v>
      </c>
      <c r="AB89" s="113"/>
      <c r="AC89" s="183">
        <v>74272.53177955444</v>
      </c>
      <c r="AD89" s="183">
        <v>74271.53177955444</v>
      </c>
      <c r="AE89" s="183">
        <v>10717.53177955444</v>
      </c>
      <c r="AF89" s="185">
        <v>0</v>
      </c>
      <c r="AG89" s="185">
        <v>0</v>
      </c>
      <c r="AH89" s="113"/>
      <c r="AI89" s="183">
        <v>74272.53177955444</v>
      </c>
      <c r="AJ89" s="183">
        <v>74271.53177955444</v>
      </c>
      <c r="AK89" s="183">
        <v>10717.53177955444</v>
      </c>
      <c r="AL89" s="185">
        <v>0</v>
      </c>
      <c r="AM89" s="185">
        <v>0</v>
      </c>
    </row>
    <row r="90" spans="1:39">
      <c r="A90" s="198">
        <v>31300</v>
      </c>
      <c r="B90" s="178" t="s">
        <v>80</v>
      </c>
      <c r="C90" s="182">
        <v>1.2713800000000001E-2</v>
      </c>
      <c r="E90" s="183">
        <v>19400571.883330755</v>
      </c>
      <c r="F90" s="183">
        <v>17873622.178930759</v>
      </c>
      <c r="G90" s="183">
        <v>5517140.8265307574</v>
      </c>
      <c r="H90" s="183">
        <v>29710065.536800001</v>
      </c>
      <c r="I90" s="185">
        <v>0</v>
      </c>
      <c r="J90" s="113"/>
      <c r="K90" s="183">
        <v>-185964.75260000001</v>
      </c>
      <c r="L90" s="183">
        <v>-1007581.3638000001</v>
      </c>
      <c r="M90" s="183">
        <v>-556864.44000000006</v>
      </c>
      <c r="N90" s="185">
        <v>0</v>
      </c>
      <c r="O90" s="185">
        <v>0</v>
      </c>
      <c r="P90" s="113"/>
      <c r="Q90" s="183">
        <v>13031772.138</v>
      </c>
      <c r="R90" s="183">
        <v>12147972.331</v>
      </c>
      <c r="S90" s="183">
        <v>7087244.2410000004</v>
      </c>
      <c r="T90" s="183">
        <v>29710065.536800001</v>
      </c>
      <c r="U90" s="183">
        <v>0</v>
      </c>
      <c r="V90" s="113"/>
      <c r="W90" s="183">
        <v>7443904.4724000003</v>
      </c>
      <c r="X90" s="183">
        <v>7443904.4724000003</v>
      </c>
      <c r="Y90" s="183">
        <v>0</v>
      </c>
      <c r="Z90" s="185">
        <v>0</v>
      </c>
      <c r="AA90" s="185">
        <v>0</v>
      </c>
      <c r="AB90" s="113"/>
      <c r="AC90" s="183">
        <v>302554</v>
      </c>
      <c r="AD90" s="183">
        <v>302553</v>
      </c>
      <c r="AE90" s="183">
        <v>0</v>
      </c>
      <c r="AF90" s="185">
        <v>0</v>
      </c>
      <c r="AG90" s="185">
        <v>0</v>
      </c>
      <c r="AH90" s="113"/>
      <c r="AI90" s="183">
        <v>302554</v>
      </c>
      <c r="AJ90" s="183">
        <v>302553</v>
      </c>
      <c r="AK90" s="183">
        <v>0</v>
      </c>
      <c r="AL90" s="185">
        <v>0</v>
      </c>
      <c r="AM90" s="185">
        <v>0</v>
      </c>
    </row>
    <row r="91" spans="1:39">
      <c r="A91" s="198">
        <v>31301</v>
      </c>
      <c r="B91" s="178" t="s">
        <v>81</v>
      </c>
      <c r="C91" s="182">
        <v>2.2699999999999999E-4</v>
      </c>
      <c r="E91" s="183">
        <v>250121.40087944496</v>
      </c>
      <c r="F91" s="183">
        <v>236206.07487944496</v>
      </c>
      <c r="G91" s="183">
        <v>82282.828879445005</v>
      </c>
      <c r="H91" s="183">
        <v>530461.772</v>
      </c>
      <c r="I91" s="185">
        <v>0</v>
      </c>
      <c r="J91" s="113"/>
      <c r="K91" s="183">
        <v>-3320.3289999999997</v>
      </c>
      <c r="L91" s="183">
        <v>-17989.976999999999</v>
      </c>
      <c r="M91" s="183">
        <v>-9942.6</v>
      </c>
      <c r="N91" s="185">
        <v>0</v>
      </c>
      <c r="O91" s="185">
        <v>0</v>
      </c>
      <c r="P91" s="113"/>
      <c r="Q91" s="183">
        <v>232677.27</v>
      </c>
      <c r="R91" s="183">
        <v>216897.36499999999</v>
      </c>
      <c r="S91" s="183">
        <v>126540.015</v>
      </c>
      <c r="T91" s="183">
        <v>530461.772</v>
      </c>
      <c r="U91" s="183">
        <v>0</v>
      </c>
      <c r="V91" s="113"/>
      <c r="W91" s="183">
        <v>132908.046</v>
      </c>
      <c r="X91" s="183">
        <v>132908.046</v>
      </c>
      <c r="Y91" s="183">
        <v>0</v>
      </c>
      <c r="Z91" s="185">
        <v>0</v>
      </c>
      <c r="AA91" s="185">
        <v>0</v>
      </c>
      <c r="AB91" s="113"/>
      <c r="AC91" s="183">
        <v>0</v>
      </c>
      <c r="AD91" s="183">
        <v>0</v>
      </c>
      <c r="AE91" s="183">
        <v>0</v>
      </c>
      <c r="AF91" s="185">
        <v>0</v>
      </c>
      <c r="AG91" s="185">
        <v>0</v>
      </c>
      <c r="AH91" s="113"/>
      <c r="AI91" s="183">
        <v>0</v>
      </c>
      <c r="AJ91" s="183">
        <v>0</v>
      </c>
      <c r="AK91" s="183">
        <v>0</v>
      </c>
      <c r="AL91" s="185">
        <v>0</v>
      </c>
      <c r="AM91" s="185">
        <v>0</v>
      </c>
    </row>
    <row r="92" spans="1:39">
      <c r="A92" s="198">
        <v>31320</v>
      </c>
      <c r="B92" s="178" t="s">
        <v>82</v>
      </c>
      <c r="C92" s="182">
        <v>2.0581000000000002E-3</v>
      </c>
      <c r="E92" s="183">
        <v>2863528.5099833342</v>
      </c>
      <c r="F92" s="183">
        <v>2764083.0921833338</v>
      </c>
      <c r="G92" s="183">
        <v>1004347.5983833338</v>
      </c>
      <c r="H92" s="183">
        <v>4809442.1716000009</v>
      </c>
      <c r="I92" s="185">
        <v>0</v>
      </c>
      <c r="J92" s="113"/>
      <c r="K92" s="183">
        <v>-30103.828700000002</v>
      </c>
      <c r="L92" s="183">
        <v>-163106.48310000001</v>
      </c>
      <c r="M92" s="183">
        <v>-90144.780000000013</v>
      </c>
      <c r="N92" s="185">
        <v>0</v>
      </c>
      <c r="O92" s="185">
        <v>0</v>
      </c>
      <c r="P92" s="113"/>
      <c r="Q92" s="183">
        <v>2109573.0810000002</v>
      </c>
      <c r="R92" s="183">
        <v>1966504.2595000002</v>
      </c>
      <c r="S92" s="183">
        <v>1147277.5545000001</v>
      </c>
      <c r="T92" s="183">
        <v>4809442.1716000009</v>
      </c>
      <c r="U92" s="183">
        <v>0</v>
      </c>
      <c r="V92" s="113"/>
      <c r="W92" s="183">
        <v>1205013.4338000002</v>
      </c>
      <c r="X92" s="183">
        <v>1205013.4338000002</v>
      </c>
      <c r="Y92" s="183">
        <v>0</v>
      </c>
      <c r="Z92" s="185">
        <v>0</v>
      </c>
      <c r="AA92" s="185">
        <v>0</v>
      </c>
      <c r="AB92" s="113"/>
      <c r="AC92" s="183">
        <v>0</v>
      </c>
      <c r="AD92" s="183">
        <v>0</v>
      </c>
      <c r="AE92" s="183">
        <v>0</v>
      </c>
      <c r="AF92" s="185">
        <v>0</v>
      </c>
      <c r="AG92" s="185">
        <v>0</v>
      </c>
      <c r="AH92" s="113"/>
      <c r="AI92" s="183">
        <v>0</v>
      </c>
      <c r="AJ92" s="183">
        <v>0</v>
      </c>
      <c r="AK92" s="183">
        <v>0</v>
      </c>
      <c r="AL92" s="185">
        <v>0</v>
      </c>
      <c r="AM92" s="185">
        <v>0</v>
      </c>
    </row>
    <row r="93" spans="1:39">
      <c r="A93" s="198">
        <v>31400</v>
      </c>
      <c r="B93" s="178" t="s">
        <v>83</v>
      </c>
      <c r="C93" s="182">
        <v>4.0661999999999998E-3</v>
      </c>
      <c r="E93" s="183">
        <v>5905206.3787022922</v>
      </c>
      <c r="F93" s="183">
        <v>5716739.4431022927</v>
      </c>
      <c r="G93" s="183">
        <v>2616240.355502292</v>
      </c>
      <c r="H93" s="183">
        <v>9502042.5431999993</v>
      </c>
      <c r="I93" s="185">
        <v>0</v>
      </c>
      <c r="J93" s="113"/>
      <c r="K93" s="183">
        <v>-59476.307399999998</v>
      </c>
      <c r="L93" s="183">
        <v>-322250.41619999998</v>
      </c>
      <c r="M93" s="183">
        <v>-178099.56</v>
      </c>
      <c r="N93" s="185">
        <v>0</v>
      </c>
      <c r="O93" s="185">
        <v>0</v>
      </c>
      <c r="P93" s="113"/>
      <c r="Q93" s="183">
        <v>4167895.662</v>
      </c>
      <c r="R93" s="183">
        <v>3885233.7689999999</v>
      </c>
      <c r="S93" s="183">
        <v>2266682.8589999997</v>
      </c>
      <c r="T93" s="183">
        <v>9502042.5431999993</v>
      </c>
      <c r="U93" s="183">
        <v>0</v>
      </c>
      <c r="V93" s="113"/>
      <c r="W93" s="183">
        <v>2380751.9676000001</v>
      </c>
      <c r="X93" s="183">
        <v>2380751.9676000001</v>
      </c>
      <c r="Y93" s="183">
        <v>0</v>
      </c>
      <c r="Z93" s="185">
        <v>0</v>
      </c>
      <c r="AA93" s="185">
        <v>0</v>
      </c>
      <c r="AB93" s="113"/>
      <c r="AC93" s="183">
        <v>527657.0565022924</v>
      </c>
      <c r="AD93" s="183">
        <v>527657.0565022924</v>
      </c>
      <c r="AE93" s="183">
        <v>527657.0565022924</v>
      </c>
      <c r="AF93" s="185">
        <v>0</v>
      </c>
      <c r="AG93" s="185">
        <v>0</v>
      </c>
      <c r="AH93" s="113"/>
      <c r="AI93" s="183">
        <v>527657.0565022924</v>
      </c>
      <c r="AJ93" s="183">
        <v>527657.0565022924</v>
      </c>
      <c r="AK93" s="183">
        <v>527657.0565022924</v>
      </c>
      <c r="AL93" s="185">
        <v>0</v>
      </c>
      <c r="AM93" s="185">
        <v>0</v>
      </c>
    </row>
    <row r="94" spans="1:39">
      <c r="A94" s="198">
        <v>31405</v>
      </c>
      <c r="B94" s="178" t="s">
        <v>84</v>
      </c>
      <c r="C94" s="182">
        <v>9.0640000000000002E-4</v>
      </c>
      <c r="E94" s="183">
        <v>1674427.0014825489</v>
      </c>
      <c r="F94" s="183">
        <v>1563558.318282549</v>
      </c>
      <c r="G94" s="183">
        <v>586631.29108254891</v>
      </c>
      <c r="H94" s="183">
        <v>2118108.1504000002</v>
      </c>
      <c r="I94" s="185">
        <v>0</v>
      </c>
      <c r="J94" s="113"/>
      <c r="K94" s="183">
        <v>-13257.9128</v>
      </c>
      <c r="L94" s="183">
        <v>-71833.106400000004</v>
      </c>
      <c r="M94" s="183">
        <v>-39700.32</v>
      </c>
      <c r="N94" s="185">
        <v>0</v>
      </c>
      <c r="O94" s="185">
        <v>0</v>
      </c>
      <c r="P94" s="113"/>
      <c r="Q94" s="183">
        <v>929069.06400000001</v>
      </c>
      <c r="R94" s="183">
        <v>866060.66800000006</v>
      </c>
      <c r="S94" s="183">
        <v>505268.14799999999</v>
      </c>
      <c r="T94" s="183">
        <v>2118108.1504000002</v>
      </c>
      <c r="U94" s="183">
        <v>0</v>
      </c>
      <c r="V94" s="113"/>
      <c r="W94" s="183">
        <v>530695.3872</v>
      </c>
      <c r="X94" s="183">
        <v>530695.3872</v>
      </c>
      <c r="Y94" s="183">
        <v>0</v>
      </c>
      <c r="Z94" s="185">
        <v>0</v>
      </c>
      <c r="AA94" s="185">
        <v>0</v>
      </c>
      <c r="AB94" s="113"/>
      <c r="AC94" s="183">
        <v>238636.46308254893</v>
      </c>
      <c r="AD94" s="183">
        <v>238634.46308254893</v>
      </c>
      <c r="AE94" s="183">
        <v>121063.46308254893</v>
      </c>
      <c r="AF94" s="185">
        <v>0</v>
      </c>
      <c r="AG94" s="185">
        <v>0</v>
      </c>
      <c r="AH94" s="113"/>
      <c r="AI94" s="183">
        <v>238636.46308254893</v>
      </c>
      <c r="AJ94" s="183">
        <v>238634.46308254893</v>
      </c>
      <c r="AK94" s="183">
        <v>121063.46308254893</v>
      </c>
      <c r="AL94" s="185">
        <v>0</v>
      </c>
      <c r="AM94" s="185">
        <v>0</v>
      </c>
    </row>
    <row r="95" spans="1:39">
      <c r="A95" s="198">
        <v>31500</v>
      </c>
      <c r="B95" s="178" t="s">
        <v>85</v>
      </c>
      <c r="C95" s="182">
        <v>7.7209999999999996E-4</v>
      </c>
      <c r="E95" s="183">
        <v>1381832.5021086982</v>
      </c>
      <c r="F95" s="183">
        <v>1276653.5523086984</v>
      </c>
      <c r="G95" s="183">
        <v>605020.08650869853</v>
      </c>
      <c r="H95" s="183">
        <v>1804271.0755999999</v>
      </c>
      <c r="I95" s="185">
        <v>0</v>
      </c>
      <c r="J95" s="113"/>
      <c r="K95" s="183">
        <v>-11293.5067</v>
      </c>
      <c r="L95" s="183">
        <v>-61189.697099999998</v>
      </c>
      <c r="M95" s="183">
        <v>-33817.979999999996</v>
      </c>
      <c r="N95" s="185">
        <v>0</v>
      </c>
      <c r="O95" s="185">
        <v>0</v>
      </c>
      <c r="P95" s="113"/>
      <c r="Q95" s="183">
        <v>791410.2209999999</v>
      </c>
      <c r="R95" s="183">
        <v>737737.68949999998</v>
      </c>
      <c r="S95" s="183">
        <v>430403.28449999995</v>
      </c>
      <c r="T95" s="183">
        <v>1804271.0755999999</v>
      </c>
      <c r="U95" s="183">
        <v>0</v>
      </c>
      <c r="V95" s="113"/>
      <c r="W95" s="183">
        <v>452063.00579999998</v>
      </c>
      <c r="X95" s="183">
        <v>452063.00579999998</v>
      </c>
      <c r="Y95" s="183">
        <v>0</v>
      </c>
      <c r="Z95" s="185">
        <v>0</v>
      </c>
      <c r="AA95" s="185">
        <v>0</v>
      </c>
      <c r="AB95" s="113"/>
      <c r="AC95" s="183">
        <v>210047.7820086985</v>
      </c>
      <c r="AD95" s="183">
        <v>208434.7820086985</v>
      </c>
      <c r="AE95" s="183">
        <v>208434.7820086985</v>
      </c>
      <c r="AF95" s="185">
        <v>0</v>
      </c>
      <c r="AG95" s="185">
        <v>0</v>
      </c>
      <c r="AH95" s="113"/>
      <c r="AI95" s="183">
        <v>210047.7820086985</v>
      </c>
      <c r="AJ95" s="183">
        <v>208434.7820086985</v>
      </c>
      <c r="AK95" s="183">
        <v>208434.7820086985</v>
      </c>
      <c r="AL95" s="185">
        <v>0</v>
      </c>
      <c r="AM95" s="185">
        <v>0</v>
      </c>
    </row>
    <row r="96" spans="1:39">
      <c r="A96" s="198">
        <v>31600</v>
      </c>
      <c r="B96" s="178" t="s">
        <v>86</v>
      </c>
      <c r="C96" s="182">
        <v>3.4175999999999998E-3</v>
      </c>
      <c r="E96" s="183">
        <v>5703193.2326287907</v>
      </c>
      <c r="F96" s="183">
        <v>5333562.2038287902</v>
      </c>
      <c r="G96" s="183">
        <v>2457663.4790287903</v>
      </c>
      <c r="H96" s="183">
        <v>7986370.7135999994</v>
      </c>
      <c r="I96" s="185">
        <v>0</v>
      </c>
      <c r="J96" s="113"/>
      <c r="K96" s="183">
        <v>-49989.235199999996</v>
      </c>
      <c r="L96" s="183">
        <v>-270848.21759999997</v>
      </c>
      <c r="M96" s="183">
        <v>-149690.88</v>
      </c>
      <c r="N96" s="185">
        <v>0</v>
      </c>
      <c r="O96" s="185">
        <v>0</v>
      </c>
      <c r="P96" s="113"/>
      <c r="Q96" s="183">
        <v>3503074.176</v>
      </c>
      <c r="R96" s="183">
        <v>3265499.7119999998</v>
      </c>
      <c r="S96" s="183">
        <v>1905124.0319999999</v>
      </c>
      <c r="T96" s="183">
        <v>7986370.7135999994</v>
      </c>
      <c r="U96" s="183">
        <v>0</v>
      </c>
      <c r="V96" s="113"/>
      <c r="W96" s="183">
        <v>2000997.9648</v>
      </c>
      <c r="X96" s="183">
        <v>2000997.9648</v>
      </c>
      <c r="Y96" s="183">
        <v>0</v>
      </c>
      <c r="Z96" s="185">
        <v>0</v>
      </c>
      <c r="AA96" s="185">
        <v>0</v>
      </c>
      <c r="AB96" s="113"/>
      <c r="AC96" s="183">
        <v>702230.32702879072</v>
      </c>
      <c r="AD96" s="183">
        <v>702230.32702879072</v>
      </c>
      <c r="AE96" s="183">
        <v>702230.32702879072</v>
      </c>
      <c r="AF96" s="185">
        <v>0</v>
      </c>
      <c r="AG96" s="185">
        <v>0</v>
      </c>
      <c r="AH96" s="113"/>
      <c r="AI96" s="183">
        <v>702230.32702879072</v>
      </c>
      <c r="AJ96" s="183">
        <v>702230.32702879072</v>
      </c>
      <c r="AK96" s="183">
        <v>702230.32702879072</v>
      </c>
      <c r="AL96" s="185">
        <v>0</v>
      </c>
      <c r="AM96" s="185">
        <v>0</v>
      </c>
    </row>
    <row r="97" spans="1:39">
      <c r="A97" s="198">
        <v>31605</v>
      </c>
      <c r="B97" s="178" t="s">
        <v>87</v>
      </c>
      <c r="C97" s="182">
        <v>4.9839999999999997E-4</v>
      </c>
      <c r="E97" s="183">
        <v>929544.215252019</v>
      </c>
      <c r="F97" s="183">
        <v>791530.83605201892</v>
      </c>
      <c r="G97" s="183">
        <v>308661.79285201896</v>
      </c>
      <c r="H97" s="183">
        <v>1164679.0623999999</v>
      </c>
      <c r="I97" s="185">
        <v>0</v>
      </c>
      <c r="J97" s="113"/>
      <c r="K97" s="183">
        <v>-7290.0967999999993</v>
      </c>
      <c r="L97" s="183">
        <v>-39498.698400000001</v>
      </c>
      <c r="M97" s="183">
        <v>-21829.919999999998</v>
      </c>
      <c r="N97" s="185">
        <v>0</v>
      </c>
      <c r="O97" s="185">
        <v>0</v>
      </c>
      <c r="P97" s="113"/>
      <c r="Q97" s="183">
        <v>510864.984</v>
      </c>
      <c r="R97" s="183">
        <v>476218.70799999998</v>
      </c>
      <c r="S97" s="183">
        <v>277830.58799999999</v>
      </c>
      <c r="T97" s="183">
        <v>1164679.0623999999</v>
      </c>
      <c r="U97" s="183">
        <v>0</v>
      </c>
      <c r="V97" s="113"/>
      <c r="W97" s="183">
        <v>291812.20319999999</v>
      </c>
      <c r="X97" s="183">
        <v>291812.20319999999</v>
      </c>
      <c r="Y97" s="183">
        <v>0</v>
      </c>
      <c r="Z97" s="185">
        <v>0</v>
      </c>
      <c r="AA97" s="185">
        <v>0</v>
      </c>
      <c r="AB97" s="113"/>
      <c r="AC97" s="183">
        <v>134157.12485201895</v>
      </c>
      <c r="AD97" s="183">
        <v>62998.124852018955</v>
      </c>
      <c r="AE97" s="183">
        <v>52661.124852018955</v>
      </c>
      <c r="AF97" s="185">
        <v>0</v>
      </c>
      <c r="AG97" s="185">
        <v>0</v>
      </c>
      <c r="AH97" s="113"/>
      <c r="AI97" s="183">
        <v>134157.12485201895</v>
      </c>
      <c r="AJ97" s="183">
        <v>62998.124852018955</v>
      </c>
      <c r="AK97" s="183">
        <v>52661.124852018955</v>
      </c>
      <c r="AL97" s="185">
        <v>0</v>
      </c>
      <c r="AM97" s="185">
        <v>0</v>
      </c>
    </row>
    <row r="98" spans="1:39">
      <c r="A98" s="198">
        <v>31700</v>
      </c>
      <c r="B98" s="178" t="s">
        <v>88</v>
      </c>
      <c r="C98" s="182">
        <v>8.4920000000000004E-4</v>
      </c>
      <c r="E98" s="183">
        <v>1234122.0502349469</v>
      </c>
      <c r="F98" s="183">
        <v>1183604.0606349469</v>
      </c>
      <c r="G98" s="183">
        <v>484329.23903494678</v>
      </c>
      <c r="H98" s="183">
        <v>1984441.1312000002</v>
      </c>
      <c r="I98" s="185">
        <v>0</v>
      </c>
      <c r="J98" s="113"/>
      <c r="K98" s="183">
        <v>-12421.2484</v>
      </c>
      <c r="L98" s="183">
        <v>-67299.949200000003</v>
      </c>
      <c r="M98" s="183">
        <v>-37194.959999999999</v>
      </c>
      <c r="N98" s="185">
        <v>0</v>
      </c>
      <c r="O98" s="185">
        <v>0</v>
      </c>
      <c r="P98" s="113"/>
      <c r="Q98" s="183">
        <v>870438.49200000009</v>
      </c>
      <c r="R98" s="183">
        <v>811406.35400000005</v>
      </c>
      <c r="S98" s="183">
        <v>473382.29399999999</v>
      </c>
      <c r="T98" s="183">
        <v>1984441.1312000002</v>
      </c>
      <c r="U98" s="183">
        <v>0</v>
      </c>
      <c r="V98" s="113"/>
      <c r="W98" s="183">
        <v>497204.90160000004</v>
      </c>
      <c r="X98" s="183">
        <v>497204.90160000004</v>
      </c>
      <c r="Y98" s="183">
        <v>0</v>
      </c>
      <c r="Z98" s="185">
        <v>0</v>
      </c>
      <c r="AA98" s="185">
        <v>0</v>
      </c>
      <c r="AB98" s="113"/>
      <c r="AC98" s="183">
        <v>48141.905034946802</v>
      </c>
      <c r="AD98" s="183">
        <v>48141.905034946802</v>
      </c>
      <c r="AE98" s="183">
        <v>48141.905034946802</v>
      </c>
      <c r="AF98" s="185">
        <v>0</v>
      </c>
      <c r="AG98" s="185">
        <v>0</v>
      </c>
      <c r="AH98" s="113"/>
      <c r="AI98" s="183">
        <v>48141.905034946802</v>
      </c>
      <c r="AJ98" s="183">
        <v>48141.905034946802</v>
      </c>
      <c r="AK98" s="183">
        <v>48141.905034946802</v>
      </c>
      <c r="AL98" s="185">
        <v>0</v>
      </c>
      <c r="AM98" s="185">
        <v>0</v>
      </c>
    </row>
    <row r="99" spans="1:39">
      <c r="A99" s="198">
        <v>31800</v>
      </c>
      <c r="B99" s="178" t="s">
        <v>89</v>
      </c>
      <c r="C99" s="182">
        <v>5.7375000000000004E-3</v>
      </c>
      <c r="E99" s="183">
        <v>9401622.9243964367</v>
      </c>
      <c r="F99" s="183">
        <v>8590436.1493964363</v>
      </c>
      <c r="G99" s="183">
        <v>3856949.8743964364</v>
      </c>
      <c r="H99" s="183">
        <v>13407596.550000001</v>
      </c>
      <c r="I99" s="185">
        <v>0</v>
      </c>
      <c r="J99" s="113"/>
      <c r="K99" s="183">
        <v>-83922.412500000006</v>
      </c>
      <c r="L99" s="183">
        <v>-454702.61250000005</v>
      </c>
      <c r="M99" s="183">
        <v>-251302.50000000003</v>
      </c>
      <c r="N99" s="185">
        <v>0</v>
      </c>
      <c r="O99" s="185">
        <v>0</v>
      </c>
      <c r="P99" s="113"/>
      <c r="Q99" s="183">
        <v>5880994.875</v>
      </c>
      <c r="R99" s="183">
        <v>5482152.5625</v>
      </c>
      <c r="S99" s="183">
        <v>3198340.6875</v>
      </c>
      <c r="T99" s="183">
        <v>13407596.550000001</v>
      </c>
      <c r="U99" s="183">
        <v>0</v>
      </c>
      <c r="V99" s="113"/>
      <c r="W99" s="183">
        <v>3359294.7750000004</v>
      </c>
      <c r="X99" s="183">
        <v>3359294.7750000004</v>
      </c>
      <c r="Y99" s="183">
        <v>0</v>
      </c>
      <c r="Z99" s="185">
        <v>0</v>
      </c>
      <c r="AA99" s="185">
        <v>0</v>
      </c>
      <c r="AB99" s="113"/>
      <c r="AC99" s="183">
        <v>951482.68689643638</v>
      </c>
      <c r="AD99" s="183">
        <v>909911.68689643638</v>
      </c>
      <c r="AE99" s="183">
        <v>909911.68689643638</v>
      </c>
      <c r="AF99" s="185">
        <v>0</v>
      </c>
      <c r="AG99" s="185">
        <v>0</v>
      </c>
      <c r="AH99" s="113"/>
      <c r="AI99" s="183">
        <v>951482.68689643638</v>
      </c>
      <c r="AJ99" s="183">
        <v>909911.68689643638</v>
      </c>
      <c r="AK99" s="183">
        <v>909911.68689643638</v>
      </c>
      <c r="AL99" s="185">
        <v>0</v>
      </c>
      <c r="AM99" s="185">
        <v>0</v>
      </c>
    </row>
    <row r="100" spans="1:39">
      <c r="A100" s="198">
        <v>31805</v>
      </c>
      <c r="B100" s="178" t="s">
        <v>90</v>
      </c>
      <c r="C100" s="182">
        <v>1.2546E-3</v>
      </c>
      <c r="E100" s="183">
        <v>2335963.9340695865</v>
      </c>
      <c r="F100" s="183">
        <v>2149151.3992695864</v>
      </c>
      <c r="G100" s="183">
        <v>883047.64846958639</v>
      </c>
      <c r="H100" s="183">
        <v>2931794.4456000002</v>
      </c>
      <c r="I100" s="185">
        <v>0</v>
      </c>
      <c r="J100" s="113"/>
      <c r="K100" s="183">
        <v>-18351.034200000002</v>
      </c>
      <c r="L100" s="183">
        <v>-99428.304600000003</v>
      </c>
      <c r="M100" s="183">
        <v>-54951.48</v>
      </c>
      <c r="N100" s="185">
        <v>0</v>
      </c>
      <c r="O100" s="185">
        <v>0</v>
      </c>
      <c r="P100" s="113"/>
      <c r="Q100" s="183">
        <v>1285977.5460000001</v>
      </c>
      <c r="R100" s="183">
        <v>1198764.027</v>
      </c>
      <c r="S100" s="183">
        <v>699370.49699999997</v>
      </c>
      <c r="T100" s="183">
        <v>2931794.4456000002</v>
      </c>
      <c r="U100" s="183">
        <v>0</v>
      </c>
      <c r="V100" s="113"/>
      <c r="W100" s="183">
        <v>734565.79080000008</v>
      </c>
      <c r="X100" s="183">
        <v>734565.79080000008</v>
      </c>
      <c r="Y100" s="183">
        <v>0</v>
      </c>
      <c r="Z100" s="185">
        <v>0</v>
      </c>
      <c r="AA100" s="185">
        <v>0</v>
      </c>
      <c r="AB100" s="113"/>
      <c r="AC100" s="183">
        <v>333771.6314695864</v>
      </c>
      <c r="AD100" s="183">
        <v>315248.6314695864</v>
      </c>
      <c r="AE100" s="183">
        <v>238628.6314695864</v>
      </c>
      <c r="AF100" s="185">
        <v>0</v>
      </c>
      <c r="AG100" s="185">
        <v>0</v>
      </c>
      <c r="AH100" s="113"/>
      <c r="AI100" s="183">
        <v>333771.6314695864</v>
      </c>
      <c r="AJ100" s="183">
        <v>315248.6314695864</v>
      </c>
      <c r="AK100" s="183">
        <v>238628.6314695864</v>
      </c>
      <c r="AL100" s="185">
        <v>0</v>
      </c>
      <c r="AM100" s="185">
        <v>0</v>
      </c>
    </row>
    <row r="101" spans="1:39">
      <c r="A101" s="198">
        <v>31810</v>
      </c>
      <c r="B101" s="178" t="s">
        <v>91</v>
      </c>
      <c r="C101" s="182">
        <v>1.4054E-3</v>
      </c>
      <c r="E101" s="183">
        <v>2256926.0716241389</v>
      </c>
      <c r="F101" s="183">
        <v>2078808.5264241388</v>
      </c>
      <c r="G101" s="183">
        <v>858045.59722413903</v>
      </c>
      <c r="H101" s="183">
        <v>3284189.3144</v>
      </c>
      <c r="I101" s="185">
        <v>0</v>
      </c>
      <c r="J101" s="113"/>
      <c r="K101" s="183">
        <v>-20556.785800000001</v>
      </c>
      <c r="L101" s="183">
        <v>-111379.3554</v>
      </c>
      <c r="M101" s="183">
        <v>-61556.52</v>
      </c>
      <c r="N101" s="185">
        <v>0</v>
      </c>
      <c r="O101" s="185">
        <v>0</v>
      </c>
      <c r="P101" s="113"/>
      <c r="Q101" s="183">
        <v>1440549.054</v>
      </c>
      <c r="R101" s="183">
        <v>1342852.673</v>
      </c>
      <c r="S101" s="183">
        <v>783433.20299999998</v>
      </c>
      <c r="T101" s="183">
        <v>3284189.3144</v>
      </c>
      <c r="U101" s="183">
        <v>0</v>
      </c>
      <c r="V101" s="113"/>
      <c r="W101" s="183">
        <v>822858.88919999998</v>
      </c>
      <c r="X101" s="183">
        <v>822858.88919999998</v>
      </c>
      <c r="Y101" s="183">
        <v>0</v>
      </c>
      <c r="Z101" s="185">
        <v>0</v>
      </c>
      <c r="AA101" s="185">
        <v>0</v>
      </c>
      <c r="AB101" s="113"/>
      <c r="AC101" s="183">
        <v>136168.91422413907</v>
      </c>
      <c r="AD101" s="183">
        <v>136168.91422413907</v>
      </c>
      <c r="AE101" s="183">
        <v>136168.91422413907</v>
      </c>
      <c r="AF101" s="185">
        <v>0</v>
      </c>
      <c r="AG101" s="185">
        <v>0</v>
      </c>
      <c r="AH101" s="113"/>
      <c r="AI101" s="183">
        <v>136168.91422413907</v>
      </c>
      <c r="AJ101" s="183">
        <v>136168.91422413907</v>
      </c>
      <c r="AK101" s="183">
        <v>136168.91422413907</v>
      </c>
      <c r="AL101" s="185">
        <v>0</v>
      </c>
      <c r="AM101" s="185">
        <v>0</v>
      </c>
    </row>
    <row r="102" spans="1:39">
      <c r="A102" s="198">
        <v>31820</v>
      </c>
      <c r="B102" s="178" t="s">
        <v>92</v>
      </c>
      <c r="C102" s="182">
        <v>1.1808999999999999E-3</v>
      </c>
      <c r="E102" s="183">
        <v>1678117.3718977815</v>
      </c>
      <c r="F102" s="183">
        <v>1666731.8076977816</v>
      </c>
      <c r="G102" s="183">
        <v>606534.87949778163</v>
      </c>
      <c r="H102" s="183">
        <v>2759569.6324</v>
      </c>
      <c r="I102" s="185">
        <v>0</v>
      </c>
      <c r="J102" s="113"/>
      <c r="K102" s="183">
        <v>-17273.024299999997</v>
      </c>
      <c r="L102" s="183">
        <v>-93587.505899999989</v>
      </c>
      <c r="M102" s="183">
        <v>-51723.42</v>
      </c>
      <c r="N102" s="185">
        <v>0</v>
      </c>
      <c r="O102" s="185">
        <v>0</v>
      </c>
      <c r="P102" s="113"/>
      <c r="Q102" s="183">
        <v>1210434.3089999999</v>
      </c>
      <c r="R102" s="183">
        <v>1128344.0455</v>
      </c>
      <c r="S102" s="183">
        <v>658286.80050000001</v>
      </c>
      <c r="T102" s="183">
        <v>2759569.6324</v>
      </c>
      <c r="U102" s="183">
        <v>0</v>
      </c>
      <c r="V102" s="113"/>
      <c r="W102" s="183">
        <v>691414.5882</v>
      </c>
      <c r="X102" s="183">
        <v>691414.5882</v>
      </c>
      <c r="Y102" s="183">
        <v>0</v>
      </c>
      <c r="Z102" s="185">
        <v>0</v>
      </c>
      <c r="AA102" s="185">
        <v>0</v>
      </c>
      <c r="AB102" s="113"/>
      <c r="AC102" s="183">
        <v>0</v>
      </c>
      <c r="AD102" s="183">
        <v>0</v>
      </c>
      <c r="AE102" s="183">
        <v>0</v>
      </c>
      <c r="AF102" s="185">
        <v>0</v>
      </c>
      <c r="AG102" s="185">
        <v>0</v>
      </c>
      <c r="AH102" s="113"/>
      <c r="AI102" s="183">
        <v>0</v>
      </c>
      <c r="AJ102" s="183">
        <v>0</v>
      </c>
      <c r="AK102" s="183">
        <v>0</v>
      </c>
      <c r="AL102" s="185">
        <v>0</v>
      </c>
      <c r="AM102" s="185">
        <v>0</v>
      </c>
    </row>
    <row r="103" spans="1:39">
      <c r="A103" s="198">
        <v>31900</v>
      </c>
      <c r="B103" s="178" t="s">
        <v>93</v>
      </c>
      <c r="C103" s="182">
        <v>3.7748999999999999E-3</v>
      </c>
      <c r="E103" s="183">
        <v>5913025.7322624456</v>
      </c>
      <c r="F103" s="183">
        <v>5405983.1960624456</v>
      </c>
      <c r="G103" s="183">
        <v>2132369.0558624454</v>
      </c>
      <c r="H103" s="183">
        <v>8821322.2163999993</v>
      </c>
      <c r="I103" s="185">
        <v>0</v>
      </c>
      <c r="J103" s="113"/>
      <c r="K103" s="183">
        <v>-55215.462299999999</v>
      </c>
      <c r="L103" s="183">
        <v>-299164.59989999997</v>
      </c>
      <c r="M103" s="183">
        <v>-165340.62</v>
      </c>
      <c r="N103" s="185">
        <v>0</v>
      </c>
      <c r="O103" s="185">
        <v>0</v>
      </c>
      <c r="P103" s="113"/>
      <c r="Q103" s="183">
        <v>3869310.2489999998</v>
      </c>
      <c r="R103" s="183">
        <v>3606898.0754999998</v>
      </c>
      <c r="S103" s="183">
        <v>2104299.1305</v>
      </c>
      <c r="T103" s="183">
        <v>8821322.2163999993</v>
      </c>
      <c r="U103" s="183">
        <v>0</v>
      </c>
      <c r="V103" s="113"/>
      <c r="W103" s="183">
        <v>2210196.4002</v>
      </c>
      <c r="X103" s="183">
        <v>2210196.4002</v>
      </c>
      <c r="Y103" s="183">
        <v>0</v>
      </c>
      <c r="Z103" s="185">
        <v>0</v>
      </c>
      <c r="AA103" s="185">
        <v>0</v>
      </c>
      <c r="AB103" s="113"/>
      <c r="AC103" s="183">
        <v>194097.54536244529</v>
      </c>
      <c r="AD103" s="183">
        <v>193410.54536244529</v>
      </c>
      <c r="AE103" s="183">
        <v>193410.54536244529</v>
      </c>
      <c r="AF103" s="185">
        <v>0</v>
      </c>
      <c r="AG103" s="185">
        <v>0</v>
      </c>
      <c r="AH103" s="113"/>
      <c r="AI103" s="183">
        <v>194097.54536244529</v>
      </c>
      <c r="AJ103" s="183">
        <v>193410.54536244529</v>
      </c>
      <c r="AK103" s="183">
        <v>193410.54536244529</v>
      </c>
      <c r="AL103" s="185">
        <v>0</v>
      </c>
      <c r="AM103" s="185">
        <v>0</v>
      </c>
    </row>
    <row r="104" spans="1:39">
      <c r="A104" s="198">
        <v>32000</v>
      </c>
      <c r="B104" s="178" t="s">
        <v>94</v>
      </c>
      <c r="C104" s="182">
        <v>1.3906000000000001E-3</v>
      </c>
      <c r="E104" s="183">
        <v>1954119.240774096</v>
      </c>
      <c r="F104" s="183">
        <v>1858781.9379740958</v>
      </c>
      <c r="G104" s="183">
        <v>788196.85917409591</v>
      </c>
      <c r="H104" s="183">
        <v>3249604.1416000002</v>
      </c>
      <c r="I104" s="185">
        <v>0</v>
      </c>
      <c r="J104" s="113"/>
      <c r="K104" s="183">
        <v>-20340.306200000003</v>
      </c>
      <c r="L104" s="183">
        <v>-110206.4406</v>
      </c>
      <c r="M104" s="183">
        <v>-60908.280000000006</v>
      </c>
      <c r="N104" s="185">
        <v>0</v>
      </c>
      <c r="O104" s="185">
        <v>0</v>
      </c>
      <c r="P104" s="113"/>
      <c r="Q104" s="183">
        <v>1425378.9060000002</v>
      </c>
      <c r="R104" s="183">
        <v>1328711.3470000001</v>
      </c>
      <c r="S104" s="183">
        <v>775183.01699999999</v>
      </c>
      <c r="T104" s="183">
        <v>3249604.1416000002</v>
      </c>
      <c r="U104" s="183">
        <v>0</v>
      </c>
      <c r="V104" s="113"/>
      <c r="W104" s="183">
        <v>814193.51880000008</v>
      </c>
      <c r="X104" s="183">
        <v>814193.51880000008</v>
      </c>
      <c r="Y104" s="183">
        <v>0</v>
      </c>
      <c r="Z104" s="185">
        <v>0</v>
      </c>
      <c r="AA104" s="185">
        <v>0</v>
      </c>
      <c r="AB104" s="113"/>
      <c r="AC104" s="183">
        <v>73922.122174095945</v>
      </c>
      <c r="AD104" s="183">
        <v>73922.122174095945</v>
      </c>
      <c r="AE104" s="183">
        <v>73922.122174095945</v>
      </c>
      <c r="AF104" s="185">
        <v>0</v>
      </c>
      <c r="AG104" s="185">
        <v>0</v>
      </c>
      <c r="AH104" s="113"/>
      <c r="AI104" s="183">
        <v>73922.122174095945</v>
      </c>
      <c r="AJ104" s="183">
        <v>73922.122174095945</v>
      </c>
      <c r="AK104" s="183">
        <v>73922.122174095945</v>
      </c>
      <c r="AL104" s="185">
        <v>0</v>
      </c>
      <c r="AM104" s="185">
        <v>0</v>
      </c>
    </row>
    <row r="105" spans="1:39">
      <c r="A105" s="198">
        <v>32005</v>
      </c>
      <c r="B105" s="178" t="s">
        <v>95</v>
      </c>
      <c r="C105" s="182">
        <v>3.5950000000000001E-4</v>
      </c>
      <c r="E105" s="183">
        <v>712468.76498558256</v>
      </c>
      <c r="F105" s="183">
        <v>637198.15398558241</v>
      </c>
      <c r="G105" s="183">
        <v>218605.92298558247</v>
      </c>
      <c r="H105" s="183">
        <v>840092.54200000002</v>
      </c>
      <c r="I105" s="185">
        <v>0</v>
      </c>
      <c r="J105" s="113"/>
      <c r="K105" s="183">
        <v>-5258.4065000000001</v>
      </c>
      <c r="L105" s="183">
        <v>-28490.734500000002</v>
      </c>
      <c r="M105" s="183">
        <v>-15746.1</v>
      </c>
      <c r="N105" s="185">
        <v>0</v>
      </c>
      <c r="O105" s="185">
        <v>0</v>
      </c>
      <c r="P105" s="113"/>
      <c r="Q105" s="183">
        <v>368491.09500000003</v>
      </c>
      <c r="R105" s="183">
        <v>343500.45250000001</v>
      </c>
      <c r="S105" s="183">
        <v>200401.47750000001</v>
      </c>
      <c r="T105" s="183">
        <v>840092.54200000002</v>
      </c>
      <c r="U105" s="183">
        <v>0</v>
      </c>
      <c r="V105" s="113"/>
      <c r="W105" s="183">
        <v>210486.53100000002</v>
      </c>
      <c r="X105" s="183">
        <v>210486.53100000002</v>
      </c>
      <c r="Y105" s="183">
        <v>0</v>
      </c>
      <c r="Z105" s="185">
        <v>0</v>
      </c>
      <c r="AA105" s="185">
        <v>0</v>
      </c>
      <c r="AB105" s="113"/>
      <c r="AC105" s="183">
        <v>138749.54548558246</v>
      </c>
      <c r="AD105" s="183">
        <v>111701.54548558246</v>
      </c>
      <c r="AE105" s="183">
        <v>33950.545485582465</v>
      </c>
      <c r="AF105" s="185">
        <v>0</v>
      </c>
      <c r="AG105" s="185">
        <v>0</v>
      </c>
      <c r="AH105" s="113"/>
      <c r="AI105" s="183">
        <v>138749.54548558246</v>
      </c>
      <c r="AJ105" s="183">
        <v>111701.54548558246</v>
      </c>
      <c r="AK105" s="183">
        <v>33950.545485582465</v>
      </c>
      <c r="AL105" s="185">
        <v>0</v>
      </c>
      <c r="AM105" s="185">
        <v>0</v>
      </c>
    </row>
    <row r="106" spans="1:39">
      <c r="A106" s="198">
        <v>32100</v>
      </c>
      <c r="B106" s="178" t="s">
        <v>96</v>
      </c>
      <c r="C106" s="182">
        <v>7.7979999999999998E-4</v>
      </c>
      <c r="E106" s="183">
        <v>1168769.6913429433</v>
      </c>
      <c r="F106" s="183">
        <v>1116567.8789429432</v>
      </c>
      <c r="G106" s="183">
        <v>541787.05854294309</v>
      </c>
      <c r="H106" s="183">
        <v>1822264.7127999999</v>
      </c>
      <c r="I106" s="185">
        <v>0</v>
      </c>
      <c r="J106" s="113"/>
      <c r="K106" s="183">
        <v>-11406.134599999999</v>
      </c>
      <c r="L106" s="183">
        <v>-61799.929799999998</v>
      </c>
      <c r="M106" s="183">
        <v>-34155.24</v>
      </c>
      <c r="N106" s="185">
        <v>0</v>
      </c>
      <c r="O106" s="185">
        <v>0</v>
      </c>
      <c r="P106" s="113"/>
      <c r="Q106" s="183">
        <v>799302.79799999995</v>
      </c>
      <c r="R106" s="183">
        <v>745095.00099999993</v>
      </c>
      <c r="S106" s="183">
        <v>434695.61099999998</v>
      </c>
      <c r="T106" s="183">
        <v>1822264.7127999999</v>
      </c>
      <c r="U106" s="183">
        <v>0</v>
      </c>
      <c r="V106" s="113"/>
      <c r="W106" s="183">
        <v>456571.34039999999</v>
      </c>
      <c r="X106" s="183">
        <v>456571.34039999999</v>
      </c>
      <c r="Y106" s="183">
        <v>0</v>
      </c>
      <c r="Z106" s="185">
        <v>0</v>
      </c>
      <c r="AA106" s="185">
        <v>0</v>
      </c>
      <c r="AB106" s="113"/>
      <c r="AC106" s="183">
        <v>141246.68754294317</v>
      </c>
      <c r="AD106" s="183">
        <v>141246.68754294317</v>
      </c>
      <c r="AE106" s="183">
        <v>141246.68754294317</v>
      </c>
      <c r="AF106" s="185">
        <v>0</v>
      </c>
      <c r="AG106" s="185">
        <v>0</v>
      </c>
      <c r="AH106" s="113"/>
      <c r="AI106" s="183">
        <v>141246.68754294317</v>
      </c>
      <c r="AJ106" s="183">
        <v>141246.68754294317</v>
      </c>
      <c r="AK106" s="183">
        <v>141246.68754294317</v>
      </c>
      <c r="AL106" s="185">
        <v>0</v>
      </c>
      <c r="AM106" s="185">
        <v>0</v>
      </c>
    </row>
    <row r="107" spans="1:39">
      <c r="A107" s="198">
        <v>32200</v>
      </c>
      <c r="B107" s="178" t="s">
        <v>97</v>
      </c>
      <c r="C107" s="182">
        <v>5.6979999999999997E-4</v>
      </c>
      <c r="E107" s="183">
        <v>917364.73492909304</v>
      </c>
      <c r="F107" s="183">
        <v>861347.90252909285</v>
      </c>
      <c r="G107" s="183">
        <v>375517.66212909296</v>
      </c>
      <c r="H107" s="183">
        <v>1331529.1528</v>
      </c>
      <c r="I107" s="185">
        <v>0</v>
      </c>
      <c r="J107" s="113"/>
      <c r="K107" s="183">
        <v>-8334.4645999999993</v>
      </c>
      <c r="L107" s="183">
        <v>-45157.219799999999</v>
      </c>
      <c r="M107" s="183">
        <v>-24957.239999999998</v>
      </c>
      <c r="N107" s="185">
        <v>0</v>
      </c>
      <c r="O107" s="185">
        <v>0</v>
      </c>
      <c r="P107" s="113"/>
      <c r="Q107" s="183">
        <v>584050.69799999997</v>
      </c>
      <c r="R107" s="183">
        <v>544441.05099999998</v>
      </c>
      <c r="S107" s="183">
        <v>317632.16099999996</v>
      </c>
      <c r="T107" s="183">
        <v>1331529.1528</v>
      </c>
      <c r="U107" s="183">
        <v>0</v>
      </c>
      <c r="V107" s="113"/>
      <c r="W107" s="183">
        <v>333616.76039999997</v>
      </c>
      <c r="X107" s="183">
        <v>333616.76039999997</v>
      </c>
      <c r="Y107" s="183">
        <v>0</v>
      </c>
      <c r="Z107" s="185">
        <v>0</v>
      </c>
      <c r="AA107" s="185">
        <v>0</v>
      </c>
      <c r="AB107" s="113"/>
      <c r="AC107" s="183">
        <v>82842.741129092989</v>
      </c>
      <c r="AD107" s="183">
        <v>82842.741129092989</v>
      </c>
      <c r="AE107" s="183">
        <v>82842.741129092989</v>
      </c>
      <c r="AF107" s="185">
        <v>0</v>
      </c>
      <c r="AG107" s="185">
        <v>0</v>
      </c>
      <c r="AH107" s="113"/>
      <c r="AI107" s="183">
        <v>82842.741129092989</v>
      </c>
      <c r="AJ107" s="183">
        <v>82842.741129092989</v>
      </c>
      <c r="AK107" s="183">
        <v>82842.741129092989</v>
      </c>
      <c r="AL107" s="185">
        <v>0</v>
      </c>
      <c r="AM107" s="185">
        <v>0</v>
      </c>
    </row>
    <row r="108" spans="1:39">
      <c r="A108" s="198">
        <v>32300</v>
      </c>
      <c r="B108" s="178" t="s">
        <v>98</v>
      </c>
      <c r="C108" s="182">
        <v>5.6166999999999996E-3</v>
      </c>
      <c r="E108" s="183">
        <v>8814280.912339557</v>
      </c>
      <c r="F108" s="183">
        <v>8348766.0077395588</v>
      </c>
      <c r="G108" s="183">
        <v>3534745.9711395581</v>
      </c>
      <c r="H108" s="183">
        <v>13125306.7612</v>
      </c>
      <c r="I108" s="185">
        <v>0</v>
      </c>
      <c r="J108" s="113"/>
      <c r="K108" s="183">
        <v>-82155.4709</v>
      </c>
      <c r="L108" s="183">
        <v>-445129.09169999999</v>
      </c>
      <c r="M108" s="183">
        <v>-246011.46</v>
      </c>
      <c r="N108" s="185">
        <v>0</v>
      </c>
      <c r="O108" s="185">
        <v>0</v>
      </c>
      <c r="P108" s="113"/>
      <c r="Q108" s="183">
        <v>5757173.6669999994</v>
      </c>
      <c r="R108" s="183">
        <v>5366728.7664999999</v>
      </c>
      <c r="S108" s="183">
        <v>3131001.3314999999</v>
      </c>
      <c r="T108" s="183">
        <v>13125306.7612</v>
      </c>
      <c r="U108" s="183">
        <v>0</v>
      </c>
      <c r="V108" s="113"/>
      <c r="W108" s="183">
        <v>3288566.6165999998</v>
      </c>
      <c r="X108" s="183">
        <v>3288566.6165999998</v>
      </c>
      <c r="Y108" s="183">
        <v>0</v>
      </c>
      <c r="Z108" s="185">
        <v>0</v>
      </c>
      <c r="AA108" s="185">
        <v>0</v>
      </c>
      <c r="AB108" s="113"/>
      <c r="AC108" s="183">
        <v>649756.09963955823</v>
      </c>
      <c r="AD108" s="183">
        <v>649756.09963955823</v>
      </c>
      <c r="AE108" s="183">
        <v>649756.09963955823</v>
      </c>
      <c r="AF108" s="185">
        <v>0</v>
      </c>
      <c r="AG108" s="185">
        <v>0</v>
      </c>
      <c r="AH108" s="113"/>
      <c r="AI108" s="183">
        <v>649756.09963955823</v>
      </c>
      <c r="AJ108" s="183">
        <v>649756.09963955823</v>
      </c>
      <c r="AK108" s="183">
        <v>649756.09963955823</v>
      </c>
      <c r="AL108" s="185">
        <v>0</v>
      </c>
      <c r="AM108" s="185">
        <v>0</v>
      </c>
    </row>
    <row r="109" spans="1:39">
      <c r="A109" s="198">
        <v>32305</v>
      </c>
      <c r="B109" s="178" t="s">
        <v>99</v>
      </c>
      <c r="C109" s="182">
        <v>6.1890000000000003E-4</v>
      </c>
      <c r="E109" s="183">
        <v>980775.69886023644</v>
      </c>
      <c r="F109" s="183">
        <v>979694.6906602364</v>
      </c>
      <c r="G109" s="183">
        <v>375458.83846023638</v>
      </c>
      <c r="H109" s="183">
        <v>1446267.8004000001</v>
      </c>
      <c r="I109" s="185">
        <v>0</v>
      </c>
      <c r="J109" s="113"/>
      <c r="K109" s="183">
        <v>-9052.6503000000012</v>
      </c>
      <c r="L109" s="183">
        <v>-49048.443900000006</v>
      </c>
      <c r="M109" s="183">
        <v>-27107.82</v>
      </c>
      <c r="N109" s="185">
        <v>0</v>
      </c>
      <c r="O109" s="185">
        <v>0</v>
      </c>
      <c r="P109" s="113"/>
      <c r="Q109" s="183">
        <v>634378.68900000001</v>
      </c>
      <c r="R109" s="183">
        <v>591355.85550000006</v>
      </c>
      <c r="S109" s="183">
        <v>345002.71049999999</v>
      </c>
      <c r="T109" s="183">
        <v>1446267.8004000001</v>
      </c>
      <c r="U109" s="183">
        <v>0</v>
      </c>
      <c r="V109" s="113"/>
      <c r="W109" s="183">
        <v>362364.71220000001</v>
      </c>
      <c r="X109" s="183">
        <v>362364.71220000001</v>
      </c>
      <c r="Y109" s="183">
        <v>0</v>
      </c>
      <c r="Z109" s="185">
        <v>0</v>
      </c>
      <c r="AA109" s="185">
        <v>0</v>
      </c>
      <c r="AB109" s="113"/>
      <c r="AC109" s="183">
        <v>75022.947960236401</v>
      </c>
      <c r="AD109" s="183">
        <v>75021.947960236401</v>
      </c>
      <c r="AE109" s="183">
        <v>57563.947960236401</v>
      </c>
      <c r="AF109" s="185">
        <v>0</v>
      </c>
      <c r="AG109" s="185">
        <v>0</v>
      </c>
      <c r="AH109" s="113"/>
      <c r="AI109" s="183">
        <v>75022.947960236401</v>
      </c>
      <c r="AJ109" s="183">
        <v>75021.947960236401</v>
      </c>
      <c r="AK109" s="183">
        <v>57563.947960236401</v>
      </c>
      <c r="AL109" s="185">
        <v>0</v>
      </c>
      <c r="AM109" s="185">
        <v>0</v>
      </c>
    </row>
    <row r="110" spans="1:39">
      <c r="A110" s="198">
        <v>32400</v>
      </c>
      <c r="B110" s="178" t="s">
        <v>100</v>
      </c>
      <c r="C110" s="182">
        <v>2.0027000000000001E-3</v>
      </c>
      <c r="E110" s="183">
        <v>3308707.1725974446</v>
      </c>
      <c r="F110" s="183">
        <v>3048166.9999974445</v>
      </c>
      <c r="G110" s="183">
        <v>1365106.1353974445</v>
      </c>
      <c r="H110" s="183">
        <v>4679981.4572000001</v>
      </c>
      <c r="I110" s="185">
        <v>0</v>
      </c>
      <c r="J110" s="113"/>
      <c r="K110" s="183">
        <v>-29293.492900000001</v>
      </c>
      <c r="L110" s="183">
        <v>-158715.97770000002</v>
      </c>
      <c r="M110" s="183">
        <v>-87718.260000000009</v>
      </c>
      <c r="N110" s="185">
        <v>0</v>
      </c>
      <c r="O110" s="185">
        <v>0</v>
      </c>
      <c r="P110" s="113"/>
      <c r="Q110" s="183">
        <v>2052787.527</v>
      </c>
      <c r="R110" s="183">
        <v>1913569.8365</v>
      </c>
      <c r="S110" s="183">
        <v>1116395.1015000001</v>
      </c>
      <c r="T110" s="183">
        <v>4679981.4572000001</v>
      </c>
      <c r="U110" s="183">
        <v>0</v>
      </c>
      <c r="V110" s="113"/>
      <c r="W110" s="183">
        <v>1172576.8446</v>
      </c>
      <c r="X110" s="183">
        <v>1172576.8446</v>
      </c>
      <c r="Y110" s="183">
        <v>0</v>
      </c>
      <c r="Z110" s="185">
        <v>0</v>
      </c>
      <c r="AA110" s="185">
        <v>0</v>
      </c>
      <c r="AB110" s="113"/>
      <c r="AC110" s="183">
        <v>336429.29389744438</v>
      </c>
      <c r="AD110" s="183">
        <v>336429.29389744438</v>
      </c>
      <c r="AE110" s="183">
        <v>336429.29389744438</v>
      </c>
      <c r="AF110" s="185">
        <v>0</v>
      </c>
      <c r="AG110" s="185">
        <v>0</v>
      </c>
      <c r="AH110" s="113"/>
      <c r="AI110" s="183">
        <v>336429.29389744438</v>
      </c>
      <c r="AJ110" s="183">
        <v>336429.29389744438</v>
      </c>
      <c r="AK110" s="183">
        <v>336429.29389744438</v>
      </c>
      <c r="AL110" s="185">
        <v>0</v>
      </c>
      <c r="AM110" s="185">
        <v>0</v>
      </c>
    </row>
    <row r="111" spans="1:39">
      <c r="A111" s="198">
        <v>32405</v>
      </c>
      <c r="B111" s="178" t="s">
        <v>101</v>
      </c>
      <c r="C111" s="182">
        <v>5.0009999999999996E-4</v>
      </c>
      <c r="E111" s="183">
        <v>714406.20709480345</v>
      </c>
      <c r="F111" s="183">
        <v>689802.79329480347</v>
      </c>
      <c r="G111" s="183">
        <v>262550.98349480354</v>
      </c>
      <c r="H111" s="183">
        <v>1168651.6835999999</v>
      </c>
      <c r="I111" s="185">
        <v>0</v>
      </c>
      <c r="J111" s="113"/>
      <c r="K111" s="183">
        <v>-7314.9626999999991</v>
      </c>
      <c r="L111" s="183">
        <v>-39633.425099999993</v>
      </c>
      <c r="M111" s="183">
        <v>-21904.379999999997</v>
      </c>
      <c r="N111" s="185">
        <v>0</v>
      </c>
      <c r="O111" s="185">
        <v>0</v>
      </c>
      <c r="P111" s="113"/>
      <c r="Q111" s="183">
        <v>512607.50099999993</v>
      </c>
      <c r="R111" s="183">
        <v>477843.04949999996</v>
      </c>
      <c r="S111" s="183">
        <v>278778.24449999997</v>
      </c>
      <c r="T111" s="183">
        <v>1168651.6835999999</v>
      </c>
      <c r="U111" s="183">
        <v>0</v>
      </c>
      <c r="V111" s="113"/>
      <c r="W111" s="183">
        <v>292807.54979999998</v>
      </c>
      <c r="X111" s="183">
        <v>292807.54979999998</v>
      </c>
      <c r="Y111" s="183">
        <v>0</v>
      </c>
      <c r="Z111" s="185">
        <v>0</v>
      </c>
      <c r="AA111" s="185">
        <v>0</v>
      </c>
      <c r="AB111" s="113"/>
      <c r="AC111" s="183">
        <v>5677.1189948035753</v>
      </c>
      <c r="AD111" s="183">
        <v>5677.1189948035753</v>
      </c>
      <c r="AE111" s="183">
        <v>5677.1189948035753</v>
      </c>
      <c r="AF111" s="185">
        <v>0</v>
      </c>
      <c r="AG111" s="185">
        <v>0</v>
      </c>
      <c r="AH111" s="113"/>
      <c r="AI111" s="183">
        <v>5677.1189948035753</v>
      </c>
      <c r="AJ111" s="183">
        <v>5677.1189948035753</v>
      </c>
      <c r="AK111" s="183">
        <v>5677.1189948035753</v>
      </c>
      <c r="AL111" s="185">
        <v>0</v>
      </c>
      <c r="AM111" s="185">
        <v>0</v>
      </c>
    </row>
    <row r="112" spans="1:39">
      <c r="A112" s="198">
        <v>32410</v>
      </c>
      <c r="B112" s="178" t="s">
        <v>102</v>
      </c>
      <c r="C112" s="182">
        <v>9.4399999999999996E-4</v>
      </c>
      <c r="E112" s="183">
        <v>1800340.5413999148</v>
      </c>
      <c r="F112" s="183">
        <v>1658361.2693999149</v>
      </c>
      <c r="G112" s="183">
        <v>806990.75739991479</v>
      </c>
      <c r="H112" s="183">
        <v>2205973.1839999999</v>
      </c>
      <c r="I112" s="185">
        <v>0</v>
      </c>
      <c r="J112" s="113"/>
      <c r="K112" s="183">
        <v>-13807.887999999999</v>
      </c>
      <c r="L112" s="183">
        <v>-74812.944000000003</v>
      </c>
      <c r="M112" s="183">
        <v>-41347.199999999997</v>
      </c>
      <c r="N112" s="185">
        <v>0</v>
      </c>
      <c r="O112" s="185">
        <v>0</v>
      </c>
      <c r="P112" s="113"/>
      <c r="Q112" s="183">
        <v>967609.44</v>
      </c>
      <c r="R112" s="183">
        <v>901987.27999999991</v>
      </c>
      <c r="S112" s="183">
        <v>526228.07999999996</v>
      </c>
      <c r="T112" s="183">
        <v>2205973.1839999999</v>
      </c>
      <c r="U112" s="183">
        <v>0</v>
      </c>
      <c r="V112" s="113"/>
      <c r="W112" s="183">
        <v>552710.11199999996</v>
      </c>
      <c r="X112" s="183">
        <v>552710.11199999996</v>
      </c>
      <c r="Y112" s="183">
        <v>0</v>
      </c>
      <c r="Z112" s="185">
        <v>0</v>
      </c>
      <c r="AA112" s="185">
        <v>0</v>
      </c>
      <c r="AB112" s="113"/>
      <c r="AC112" s="183">
        <v>337464.8773999149</v>
      </c>
      <c r="AD112" s="183">
        <v>322109.8773999149</v>
      </c>
      <c r="AE112" s="183">
        <v>322109.8773999149</v>
      </c>
      <c r="AF112" s="185">
        <v>0</v>
      </c>
      <c r="AG112" s="185">
        <v>0</v>
      </c>
      <c r="AH112" s="113"/>
      <c r="AI112" s="183">
        <v>337464.8773999149</v>
      </c>
      <c r="AJ112" s="183">
        <v>322109.8773999149</v>
      </c>
      <c r="AK112" s="183">
        <v>322109.8773999149</v>
      </c>
      <c r="AL112" s="185">
        <v>0</v>
      </c>
      <c r="AM112" s="185">
        <v>0</v>
      </c>
    </row>
    <row r="113" spans="1:39">
      <c r="A113" s="198">
        <v>32500</v>
      </c>
      <c r="B113" s="178" t="s">
        <v>104</v>
      </c>
      <c r="C113" s="182">
        <v>4.7835999999999998E-3</v>
      </c>
      <c r="E113" s="183">
        <v>7227020.4183218507</v>
      </c>
      <c r="F113" s="183">
        <v>6881401.8815218499</v>
      </c>
      <c r="G113" s="183">
        <v>2869413.2887218497</v>
      </c>
      <c r="H113" s="183">
        <v>11178488.6896</v>
      </c>
      <c r="I113" s="185">
        <v>0</v>
      </c>
      <c r="J113" s="113"/>
      <c r="K113" s="183">
        <v>-69969.717199999999</v>
      </c>
      <c r="L113" s="183">
        <v>-379105.08360000001</v>
      </c>
      <c r="M113" s="183">
        <v>-209521.68</v>
      </c>
      <c r="N113" s="185">
        <v>0</v>
      </c>
      <c r="O113" s="185">
        <v>0</v>
      </c>
      <c r="P113" s="113"/>
      <c r="Q113" s="183">
        <v>4903237.8360000001</v>
      </c>
      <c r="R113" s="183">
        <v>4570705.8820000002</v>
      </c>
      <c r="S113" s="183">
        <v>2666593.9019999998</v>
      </c>
      <c r="T113" s="183">
        <v>11178488.6896</v>
      </c>
      <c r="U113" s="183">
        <v>0</v>
      </c>
      <c r="V113" s="113"/>
      <c r="W113" s="183">
        <v>2800788.2327999999</v>
      </c>
      <c r="X113" s="183">
        <v>2800788.2327999999</v>
      </c>
      <c r="Y113" s="183">
        <v>0</v>
      </c>
      <c r="Z113" s="185">
        <v>0</v>
      </c>
      <c r="AA113" s="185">
        <v>0</v>
      </c>
      <c r="AB113" s="113"/>
      <c r="AC113" s="183">
        <v>412341.06672185007</v>
      </c>
      <c r="AD113" s="183">
        <v>412341.06672185007</v>
      </c>
      <c r="AE113" s="183">
        <v>412341.06672185007</v>
      </c>
      <c r="AF113" s="185">
        <v>0</v>
      </c>
      <c r="AG113" s="185">
        <v>0</v>
      </c>
      <c r="AH113" s="113"/>
      <c r="AI113" s="183">
        <v>412341.06672185007</v>
      </c>
      <c r="AJ113" s="183">
        <v>412341.06672185007</v>
      </c>
      <c r="AK113" s="183">
        <v>412341.06672185007</v>
      </c>
      <c r="AL113" s="185">
        <v>0</v>
      </c>
      <c r="AM113" s="185">
        <v>0</v>
      </c>
    </row>
    <row r="114" spans="1:39">
      <c r="A114" s="198">
        <v>32505</v>
      </c>
      <c r="B114" s="178" t="s">
        <v>105</v>
      </c>
      <c r="C114" s="182">
        <v>7.5630000000000001E-4</v>
      </c>
      <c r="E114" s="183">
        <v>1289118.9431814956</v>
      </c>
      <c r="F114" s="183">
        <v>1188949.3737814955</v>
      </c>
      <c r="G114" s="183">
        <v>410065.85638149566</v>
      </c>
      <c r="H114" s="183">
        <v>1767349.0667999999</v>
      </c>
      <c r="I114" s="185">
        <v>0</v>
      </c>
      <c r="J114" s="113"/>
      <c r="K114" s="183">
        <v>-11062.400100000001</v>
      </c>
      <c r="L114" s="183">
        <v>-59937.531300000002</v>
      </c>
      <c r="M114" s="183">
        <v>-33125.94</v>
      </c>
      <c r="N114" s="185">
        <v>0</v>
      </c>
      <c r="O114" s="185">
        <v>0</v>
      </c>
      <c r="P114" s="113"/>
      <c r="Q114" s="183">
        <v>775215.06299999997</v>
      </c>
      <c r="R114" s="183">
        <v>722640.86849999998</v>
      </c>
      <c r="S114" s="183">
        <v>421595.65350000001</v>
      </c>
      <c r="T114" s="183">
        <v>1767349.0667999999</v>
      </c>
      <c r="U114" s="183">
        <v>0</v>
      </c>
      <c r="V114" s="113"/>
      <c r="W114" s="183">
        <v>442812.13740000001</v>
      </c>
      <c r="X114" s="183">
        <v>442812.13740000001</v>
      </c>
      <c r="Y114" s="183">
        <v>0</v>
      </c>
      <c r="Z114" s="185">
        <v>0</v>
      </c>
      <c r="AA114" s="185">
        <v>0</v>
      </c>
      <c r="AB114" s="113"/>
      <c r="AC114" s="183">
        <v>83435.142881495645</v>
      </c>
      <c r="AD114" s="183">
        <v>83433.142881495645</v>
      </c>
      <c r="AE114" s="183">
        <v>21596.142881495645</v>
      </c>
      <c r="AF114" s="185">
        <v>0</v>
      </c>
      <c r="AG114" s="185">
        <v>0</v>
      </c>
      <c r="AH114" s="113"/>
      <c r="AI114" s="183">
        <v>83435.142881495645</v>
      </c>
      <c r="AJ114" s="183">
        <v>83433.142881495645</v>
      </c>
      <c r="AK114" s="183">
        <v>21596.142881495645</v>
      </c>
      <c r="AL114" s="185">
        <v>0</v>
      </c>
      <c r="AM114" s="185">
        <v>0</v>
      </c>
    </row>
    <row r="115" spans="1:39">
      <c r="A115" s="198">
        <v>32600</v>
      </c>
      <c r="B115" s="178" t="s">
        <v>106</v>
      </c>
      <c r="C115" s="182">
        <v>1.8526999999999998E-2</v>
      </c>
      <c r="E115" s="183">
        <v>31439574.652400315</v>
      </c>
      <c r="F115" s="183">
        <v>30480352.926400315</v>
      </c>
      <c r="G115" s="183">
        <v>13009482.280400317</v>
      </c>
      <c r="H115" s="183">
        <v>43294560.571999997</v>
      </c>
      <c r="I115" s="185">
        <v>0</v>
      </c>
      <c r="J115" s="113"/>
      <c r="K115" s="183">
        <v>-270994.429</v>
      </c>
      <c r="L115" s="183">
        <v>-1468283.2769999998</v>
      </c>
      <c r="M115" s="183">
        <v>-811482.6</v>
      </c>
      <c r="N115" s="185">
        <v>0</v>
      </c>
      <c r="O115" s="185">
        <v>0</v>
      </c>
      <c r="P115" s="113"/>
      <c r="Q115" s="183">
        <v>18990360.27</v>
      </c>
      <c r="R115" s="183">
        <v>17702455.864999998</v>
      </c>
      <c r="S115" s="183">
        <v>10327783.514999999</v>
      </c>
      <c r="T115" s="183">
        <v>43294560.571999997</v>
      </c>
      <c r="U115" s="183">
        <v>0</v>
      </c>
      <c r="V115" s="113"/>
      <c r="W115" s="183">
        <v>10847521.445999999</v>
      </c>
      <c r="X115" s="183">
        <v>10847521.445999999</v>
      </c>
      <c r="Y115" s="183">
        <v>0</v>
      </c>
      <c r="Z115" s="185">
        <v>0</v>
      </c>
      <c r="AA115" s="185">
        <v>0</v>
      </c>
      <c r="AB115" s="113"/>
      <c r="AC115" s="183">
        <v>3493181.3654003181</v>
      </c>
      <c r="AD115" s="183">
        <v>3493181.3654003181</v>
      </c>
      <c r="AE115" s="183">
        <v>3493181.3654003181</v>
      </c>
      <c r="AF115" s="185">
        <v>0</v>
      </c>
      <c r="AG115" s="185">
        <v>0</v>
      </c>
      <c r="AH115" s="113"/>
      <c r="AI115" s="183">
        <v>3493181.3654003181</v>
      </c>
      <c r="AJ115" s="183">
        <v>3493181.3654003181</v>
      </c>
      <c r="AK115" s="183">
        <v>3493181.3654003181</v>
      </c>
      <c r="AL115" s="185">
        <v>0</v>
      </c>
      <c r="AM115" s="185">
        <v>0</v>
      </c>
    </row>
    <row r="116" spans="1:39">
      <c r="A116" s="198">
        <v>32605</v>
      </c>
      <c r="B116" s="178" t="s">
        <v>107</v>
      </c>
      <c r="C116" s="182">
        <v>2.8029000000000001E-3</v>
      </c>
      <c r="E116" s="183">
        <v>5390420.0056443019</v>
      </c>
      <c r="F116" s="183">
        <v>4737905.6054443009</v>
      </c>
      <c r="G116" s="183">
        <v>1598632.7212443014</v>
      </c>
      <c r="H116" s="183">
        <v>6549917.6244000001</v>
      </c>
      <c r="I116" s="185">
        <v>0</v>
      </c>
      <c r="J116" s="113"/>
      <c r="K116" s="183">
        <v>-40998.018300000003</v>
      </c>
      <c r="L116" s="183">
        <v>-222132.62790000002</v>
      </c>
      <c r="M116" s="183">
        <v>-122767.02</v>
      </c>
      <c r="N116" s="185">
        <v>0</v>
      </c>
      <c r="O116" s="185">
        <v>0</v>
      </c>
      <c r="P116" s="113"/>
      <c r="Q116" s="183">
        <v>2873000.5290000001</v>
      </c>
      <c r="R116" s="183">
        <v>2678156.9355000001</v>
      </c>
      <c r="S116" s="183">
        <v>1562462.5905000002</v>
      </c>
      <c r="T116" s="183">
        <v>6549917.6244000001</v>
      </c>
      <c r="U116" s="183">
        <v>0</v>
      </c>
      <c r="V116" s="113"/>
      <c r="W116" s="183">
        <v>1641092.3442000002</v>
      </c>
      <c r="X116" s="183">
        <v>1641092.3442000002</v>
      </c>
      <c r="Y116" s="183">
        <v>0</v>
      </c>
      <c r="Z116" s="185">
        <v>0</v>
      </c>
      <c r="AA116" s="185">
        <v>0</v>
      </c>
      <c r="AB116" s="113"/>
      <c r="AC116" s="183">
        <v>917325.15074430127</v>
      </c>
      <c r="AD116" s="183">
        <v>640786.15074430127</v>
      </c>
      <c r="AE116" s="183">
        <v>158937.15074430127</v>
      </c>
      <c r="AF116" s="185">
        <v>0</v>
      </c>
      <c r="AG116" s="185">
        <v>0</v>
      </c>
      <c r="AH116" s="113"/>
      <c r="AI116" s="183">
        <v>917325.15074430127</v>
      </c>
      <c r="AJ116" s="183">
        <v>640786.15074430127</v>
      </c>
      <c r="AK116" s="183">
        <v>158937.15074430127</v>
      </c>
      <c r="AL116" s="185">
        <v>0</v>
      </c>
      <c r="AM116" s="185">
        <v>0</v>
      </c>
    </row>
    <row r="117" spans="1:39">
      <c r="A117" s="198">
        <v>32700</v>
      </c>
      <c r="B117" s="178" t="s">
        <v>108</v>
      </c>
      <c r="C117" s="182">
        <v>1.7533E-3</v>
      </c>
      <c r="E117" s="183">
        <v>3014227.8745388906</v>
      </c>
      <c r="F117" s="183">
        <v>2736740.7191388905</v>
      </c>
      <c r="G117" s="183">
        <v>1107140.4957388905</v>
      </c>
      <c r="H117" s="183">
        <v>4097174.5587999998</v>
      </c>
      <c r="I117" s="185">
        <v>0</v>
      </c>
      <c r="J117" s="113"/>
      <c r="K117" s="183">
        <v>-25645.519099999998</v>
      </c>
      <c r="L117" s="183">
        <v>-138950.77830000001</v>
      </c>
      <c r="M117" s="183">
        <v>-76794.539999999994</v>
      </c>
      <c r="N117" s="185">
        <v>0</v>
      </c>
      <c r="O117" s="185">
        <v>0</v>
      </c>
      <c r="P117" s="113"/>
      <c r="Q117" s="183">
        <v>1797150.0330000001</v>
      </c>
      <c r="R117" s="183">
        <v>1675269.3835</v>
      </c>
      <c r="S117" s="183">
        <v>977368.31849999994</v>
      </c>
      <c r="T117" s="183">
        <v>4097174.5587999998</v>
      </c>
      <c r="U117" s="183">
        <v>0</v>
      </c>
      <c r="V117" s="113"/>
      <c r="W117" s="183">
        <v>1026553.6433999999</v>
      </c>
      <c r="X117" s="183">
        <v>1026553.6433999999</v>
      </c>
      <c r="Y117" s="183">
        <v>0</v>
      </c>
      <c r="Z117" s="185">
        <v>0</v>
      </c>
      <c r="AA117" s="185">
        <v>0</v>
      </c>
      <c r="AB117" s="113"/>
      <c r="AC117" s="183">
        <v>248869.71723889059</v>
      </c>
      <c r="AD117" s="183">
        <v>206566.71723889059</v>
      </c>
      <c r="AE117" s="183">
        <v>206566.71723889059</v>
      </c>
      <c r="AF117" s="185">
        <v>0</v>
      </c>
      <c r="AG117" s="185">
        <v>0</v>
      </c>
      <c r="AH117" s="113"/>
      <c r="AI117" s="183">
        <v>248869.71723889059</v>
      </c>
      <c r="AJ117" s="183">
        <v>206566.71723889059</v>
      </c>
      <c r="AK117" s="183">
        <v>206566.71723889059</v>
      </c>
      <c r="AL117" s="185">
        <v>0</v>
      </c>
      <c r="AM117" s="185">
        <v>0</v>
      </c>
    </row>
    <row r="118" spans="1:39">
      <c r="A118" s="198">
        <v>32800</v>
      </c>
      <c r="B118" s="178" t="s">
        <v>109</v>
      </c>
      <c r="C118" s="182">
        <v>2.3858E-3</v>
      </c>
      <c r="E118" s="183">
        <v>3814968.5089241527</v>
      </c>
      <c r="F118" s="183">
        <v>3517761.068524153</v>
      </c>
      <c r="G118" s="183">
        <v>1512084.8601241524</v>
      </c>
      <c r="H118" s="183">
        <v>5575223.3288000003</v>
      </c>
      <c r="I118" s="185">
        <v>0</v>
      </c>
      <c r="J118" s="113"/>
      <c r="K118" s="183">
        <v>-34897.096599999997</v>
      </c>
      <c r="L118" s="183">
        <v>-189077.03580000001</v>
      </c>
      <c r="M118" s="183">
        <v>-104498.04</v>
      </c>
      <c r="N118" s="185">
        <v>0</v>
      </c>
      <c r="O118" s="185">
        <v>0</v>
      </c>
      <c r="P118" s="113"/>
      <c r="Q118" s="183">
        <v>2445468.858</v>
      </c>
      <c r="R118" s="183">
        <v>2279619.9709999999</v>
      </c>
      <c r="S118" s="183">
        <v>1329952.281</v>
      </c>
      <c r="T118" s="183">
        <v>5575223.3288000003</v>
      </c>
      <c r="U118" s="183">
        <v>0</v>
      </c>
      <c r="V118" s="113"/>
      <c r="W118" s="183">
        <v>1396881.1284</v>
      </c>
      <c r="X118" s="183">
        <v>1396881.1284</v>
      </c>
      <c r="Y118" s="183">
        <v>0</v>
      </c>
      <c r="Z118" s="185">
        <v>0</v>
      </c>
      <c r="AA118" s="185">
        <v>0</v>
      </c>
      <c r="AB118" s="113"/>
      <c r="AC118" s="183">
        <v>286630.61912415246</v>
      </c>
      <c r="AD118" s="183">
        <v>286630.61912415246</v>
      </c>
      <c r="AE118" s="183">
        <v>286630.61912415246</v>
      </c>
      <c r="AF118" s="185">
        <v>0</v>
      </c>
      <c r="AG118" s="185">
        <v>0</v>
      </c>
      <c r="AH118" s="113"/>
      <c r="AI118" s="183">
        <v>286630.61912415246</v>
      </c>
      <c r="AJ118" s="183">
        <v>286630.61912415246</v>
      </c>
      <c r="AK118" s="183">
        <v>286630.61912415246</v>
      </c>
      <c r="AL118" s="185">
        <v>0</v>
      </c>
      <c r="AM118" s="185">
        <v>0</v>
      </c>
    </row>
    <row r="119" spans="1:39">
      <c r="A119" s="198">
        <v>32900</v>
      </c>
      <c r="B119" s="178" t="s">
        <v>110</v>
      </c>
      <c r="C119" s="182">
        <v>6.1697000000000002E-3</v>
      </c>
      <c r="E119" s="183">
        <v>8814855.9915047884</v>
      </c>
      <c r="F119" s="183">
        <v>8531013.7729047872</v>
      </c>
      <c r="G119" s="183">
        <v>3508210.5423047883</v>
      </c>
      <c r="H119" s="183">
        <v>14417577.0692</v>
      </c>
      <c r="I119" s="185">
        <v>0</v>
      </c>
      <c r="J119" s="113"/>
      <c r="K119" s="183">
        <v>-90244.2019</v>
      </c>
      <c r="L119" s="183">
        <v>-488954.8947</v>
      </c>
      <c r="M119" s="183">
        <v>-270232.86</v>
      </c>
      <c r="N119" s="185">
        <v>0</v>
      </c>
      <c r="O119" s="185">
        <v>0</v>
      </c>
      <c r="P119" s="113"/>
      <c r="Q119" s="183">
        <v>6324004.1970000006</v>
      </c>
      <c r="R119" s="183">
        <v>5895117.5015000002</v>
      </c>
      <c r="S119" s="183">
        <v>3439268.4165000003</v>
      </c>
      <c r="T119" s="183">
        <v>14417577.0692</v>
      </c>
      <c r="U119" s="183">
        <v>0</v>
      </c>
      <c r="V119" s="113"/>
      <c r="W119" s="183">
        <v>3612347.0106000002</v>
      </c>
      <c r="X119" s="183">
        <v>3612347.0106000002</v>
      </c>
      <c r="Y119" s="183">
        <v>0</v>
      </c>
      <c r="Z119" s="185">
        <v>0</v>
      </c>
      <c r="AA119" s="185">
        <v>0</v>
      </c>
      <c r="AB119" s="113"/>
      <c r="AC119" s="183">
        <v>339174.98580478784</v>
      </c>
      <c r="AD119" s="183">
        <v>339174.98580478784</v>
      </c>
      <c r="AE119" s="183">
        <v>339174.98580478784</v>
      </c>
      <c r="AF119" s="185">
        <v>0</v>
      </c>
      <c r="AG119" s="185">
        <v>0</v>
      </c>
      <c r="AH119" s="113"/>
      <c r="AI119" s="183">
        <v>339174.98580478784</v>
      </c>
      <c r="AJ119" s="183">
        <v>339174.98580478784</v>
      </c>
      <c r="AK119" s="183">
        <v>339174.98580478784</v>
      </c>
      <c r="AL119" s="185">
        <v>0</v>
      </c>
      <c r="AM119" s="185">
        <v>0</v>
      </c>
    </row>
    <row r="120" spans="1:39">
      <c r="A120" s="198">
        <v>32901</v>
      </c>
      <c r="B120" s="178" t="s">
        <v>285</v>
      </c>
      <c r="C120" s="182">
        <v>1.4630000000000001E-4</v>
      </c>
      <c r="E120" s="183">
        <v>220192.34662227053</v>
      </c>
      <c r="F120" s="183">
        <v>176399.95722227049</v>
      </c>
      <c r="G120" s="183">
        <v>105153.2198222705</v>
      </c>
      <c r="H120" s="183">
        <v>341879.10680000001</v>
      </c>
      <c r="I120" s="185">
        <v>0</v>
      </c>
      <c r="J120" s="113"/>
      <c r="K120" s="183">
        <v>-2139.9301</v>
      </c>
      <c r="L120" s="183">
        <v>-11594.4213</v>
      </c>
      <c r="M120" s="183">
        <v>-6407.9400000000005</v>
      </c>
      <c r="N120" s="185">
        <v>0</v>
      </c>
      <c r="O120" s="185">
        <v>0</v>
      </c>
      <c r="P120" s="113"/>
      <c r="Q120" s="183">
        <v>149958.96300000002</v>
      </c>
      <c r="R120" s="183">
        <v>139788.9185</v>
      </c>
      <c r="S120" s="183">
        <v>81554.203500000003</v>
      </c>
      <c r="T120" s="183">
        <v>341879.10680000001</v>
      </c>
      <c r="U120" s="183">
        <v>0</v>
      </c>
      <c r="V120" s="113"/>
      <c r="W120" s="183">
        <v>85658.357400000008</v>
      </c>
      <c r="X120" s="183">
        <v>85658.357400000008</v>
      </c>
      <c r="Y120" s="183">
        <v>0</v>
      </c>
      <c r="Z120" s="185">
        <v>0</v>
      </c>
      <c r="AA120" s="185">
        <v>0</v>
      </c>
      <c r="AB120" s="113"/>
      <c r="AC120" s="183">
        <v>54173.956322270504</v>
      </c>
      <c r="AD120" s="183">
        <v>30006.956322270504</v>
      </c>
      <c r="AE120" s="183">
        <v>30006.956322270504</v>
      </c>
      <c r="AF120" s="185">
        <v>0</v>
      </c>
      <c r="AG120" s="185">
        <v>0</v>
      </c>
      <c r="AH120" s="113"/>
      <c r="AI120" s="183">
        <v>54173.956322270504</v>
      </c>
      <c r="AJ120" s="183">
        <v>30006.956322270504</v>
      </c>
      <c r="AK120" s="183">
        <v>30006.956322270504</v>
      </c>
      <c r="AL120" s="185">
        <v>0</v>
      </c>
      <c r="AM120" s="185">
        <v>0</v>
      </c>
    </row>
    <row r="121" spans="1:39">
      <c r="A121" s="198">
        <v>32904</v>
      </c>
      <c r="B121" s="178" t="s">
        <v>525</v>
      </c>
      <c r="C121" s="182">
        <v>6.97E-5</v>
      </c>
      <c r="E121" s="183">
        <v>251610.30340228952</v>
      </c>
      <c r="F121" s="183">
        <v>180704.88480228951</v>
      </c>
      <c r="G121" s="183">
        <v>103446.45420228952</v>
      </c>
      <c r="H121" s="183">
        <v>162877.46919999999</v>
      </c>
      <c r="I121" s="185">
        <v>0</v>
      </c>
      <c r="J121" s="113"/>
      <c r="K121" s="183">
        <v>-1019.5019</v>
      </c>
      <c r="L121" s="183">
        <v>-5523.7947000000004</v>
      </c>
      <c r="M121" s="183">
        <v>-3052.86</v>
      </c>
      <c r="N121" s="185">
        <v>0</v>
      </c>
      <c r="O121" s="185">
        <v>0</v>
      </c>
      <c r="P121" s="113"/>
      <c r="Q121" s="183">
        <v>71443.197</v>
      </c>
      <c r="R121" s="183">
        <v>66598.001499999998</v>
      </c>
      <c r="S121" s="183">
        <v>38853.916499999999</v>
      </c>
      <c r="T121" s="183">
        <v>162877.46919999999</v>
      </c>
      <c r="U121" s="183">
        <v>0</v>
      </c>
      <c r="V121" s="113"/>
      <c r="W121" s="183">
        <v>40809.210599999999</v>
      </c>
      <c r="X121" s="183">
        <v>40809.210599999999</v>
      </c>
      <c r="Y121" s="183">
        <v>0</v>
      </c>
      <c r="Z121" s="185">
        <v>0</v>
      </c>
      <c r="AA121" s="185">
        <v>0</v>
      </c>
      <c r="AB121" s="113"/>
      <c r="AC121" s="183">
        <v>140377.39770228951</v>
      </c>
      <c r="AD121" s="183">
        <v>78821.397702289512</v>
      </c>
      <c r="AE121" s="183">
        <v>67645.397702289512</v>
      </c>
      <c r="AF121" s="185">
        <v>0</v>
      </c>
      <c r="AG121" s="185">
        <v>0</v>
      </c>
      <c r="AH121" s="113"/>
      <c r="AI121" s="183">
        <v>140377.39770228951</v>
      </c>
      <c r="AJ121" s="183">
        <v>78821.397702289512</v>
      </c>
      <c r="AK121" s="183">
        <v>67645.397702289512</v>
      </c>
      <c r="AL121" s="185">
        <v>0</v>
      </c>
      <c r="AM121" s="185">
        <v>0</v>
      </c>
    </row>
    <row r="122" spans="1:39">
      <c r="A122" s="198">
        <v>32905</v>
      </c>
      <c r="B122" s="178" t="s">
        <v>111</v>
      </c>
      <c r="C122" s="182">
        <v>8.7120000000000003E-4</v>
      </c>
      <c r="E122" s="183">
        <v>1433373.2456679672</v>
      </c>
      <c r="F122" s="183">
        <v>1323771.2200679672</v>
      </c>
      <c r="G122" s="183">
        <v>464620.24246796709</v>
      </c>
      <c r="H122" s="183">
        <v>2035851.5232000002</v>
      </c>
      <c r="I122" s="185">
        <v>0</v>
      </c>
      <c r="J122" s="113"/>
      <c r="K122" s="183">
        <v>-12743.0424</v>
      </c>
      <c r="L122" s="183">
        <v>-69043.4712</v>
      </c>
      <c r="M122" s="183">
        <v>-38158.560000000005</v>
      </c>
      <c r="N122" s="185">
        <v>0</v>
      </c>
      <c r="O122" s="185">
        <v>0</v>
      </c>
      <c r="P122" s="113"/>
      <c r="Q122" s="183">
        <v>892988.71200000006</v>
      </c>
      <c r="R122" s="183">
        <v>832427.24400000006</v>
      </c>
      <c r="S122" s="183">
        <v>485646.08400000003</v>
      </c>
      <c r="T122" s="183">
        <v>2035851.5232000002</v>
      </c>
      <c r="U122" s="183">
        <v>0</v>
      </c>
      <c r="V122" s="113"/>
      <c r="W122" s="183">
        <v>510085.85760000005</v>
      </c>
      <c r="X122" s="183">
        <v>510085.85760000005</v>
      </c>
      <c r="Y122" s="183">
        <v>0</v>
      </c>
      <c r="Z122" s="185">
        <v>0</v>
      </c>
      <c r="AA122" s="185">
        <v>0</v>
      </c>
      <c r="AB122" s="113"/>
      <c r="AC122" s="183">
        <v>50300.718467967061</v>
      </c>
      <c r="AD122" s="183">
        <v>50300.718467967061</v>
      </c>
      <c r="AE122" s="183">
        <v>17132.718467967061</v>
      </c>
      <c r="AF122" s="185">
        <v>0</v>
      </c>
      <c r="AG122" s="185">
        <v>0</v>
      </c>
      <c r="AH122" s="113"/>
      <c r="AI122" s="183">
        <v>50300.718467967061</v>
      </c>
      <c r="AJ122" s="183">
        <v>50300.718467967061</v>
      </c>
      <c r="AK122" s="183">
        <v>17132.718467967061</v>
      </c>
      <c r="AL122" s="185">
        <v>0</v>
      </c>
      <c r="AM122" s="185">
        <v>0</v>
      </c>
    </row>
    <row r="123" spans="1:39">
      <c r="A123" s="198">
        <v>32910</v>
      </c>
      <c r="B123" s="178" t="s">
        <v>112</v>
      </c>
      <c r="C123" s="182">
        <v>1.2103000000000001E-3</v>
      </c>
      <c r="E123" s="183">
        <v>1861390.5661490113</v>
      </c>
      <c r="F123" s="183">
        <v>1851097.3447490109</v>
      </c>
      <c r="G123" s="183">
        <v>794917.33534901089</v>
      </c>
      <c r="H123" s="183">
        <v>2828272.6108000004</v>
      </c>
      <c r="I123" s="185">
        <v>0</v>
      </c>
      <c r="J123" s="113"/>
      <c r="K123" s="183">
        <v>-17703.058100000002</v>
      </c>
      <c r="L123" s="183">
        <v>-95917.4853</v>
      </c>
      <c r="M123" s="183">
        <v>-53011.140000000007</v>
      </c>
      <c r="N123" s="185">
        <v>0</v>
      </c>
      <c r="O123" s="185">
        <v>0</v>
      </c>
      <c r="P123" s="113"/>
      <c r="Q123" s="183">
        <v>1240569.6030000001</v>
      </c>
      <c r="R123" s="183">
        <v>1156435.5985000001</v>
      </c>
      <c r="S123" s="183">
        <v>674675.68350000004</v>
      </c>
      <c r="T123" s="183">
        <v>2828272.6108000004</v>
      </c>
      <c r="U123" s="183">
        <v>0</v>
      </c>
      <c r="V123" s="113"/>
      <c r="W123" s="183">
        <v>708628.22940000007</v>
      </c>
      <c r="X123" s="183">
        <v>708628.22940000007</v>
      </c>
      <c r="Y123" s="183">
        <v>0</v>
      </c>
      <c r="Z123" s="185">
        <v>0</v>
      </c>
      <c r="AA123" s="185">
        <v>0</v>
      </c>
      <c r="AB123" s="113"/>
      <c r="AC123" s="183">
        <v>173252.79184901086</v>
      </c>
      <c r="AD123" s="183">
        <v>173252.79184901086</v>
      </c>
      <c r="AE123" s="183">
        <v>173252.79184901086</v>
      </c>
      <c r="AF123" s="185">
        <v>0</v>
      </c>
      <c r="AG123" s="185">
        <v>0</v>
      </c>
      <c r="AH123" s="113"/>
      <c r="AI123" s="183">
        <v>173252.79184901086</v>
      </c>
      <c r="AJ123" s="183">
        <v>173252.79184901086</v>
      </c>
      <c r="AK123" s="183">
        <v>173252.79184901086</v>
      </c>
      <c r="AL123" s="185">
        <v>0</v>
      </c>
      <c r="AM123" s="185">
        <v>0</v>
      </c>
    </row>
    <row r="124" spans="1:39">
      <c r="A124" s="198">
        <v>32915</v>
      </c>
      <c r="B124" s="178" t="s">
        <v>545</v>
      </c>
      <c r="C124" s="182">
        <v>1.0959999999999999E-4</v>
      </c>
      <c r="E124" s="183">
        <v>412695.94972351094</v>
      </c>
      <c r="F124" s="183">
        <v>397995.42492351093</v>
      </c>
      <c r="G124" s="183">
        <v>120805.88412351094</v>
      </c>
      <c r="H124" s="183">
        <v>256117.22559999998</v>
      </c>
      <c r="I124" s="185"/>
      <c r="J124" s="113"/>
      <c r="K124" s="183">
        <v>-1603.1191999999999</v>
      </c>
      <c r="L124" s="183">
        <v>-8685.909599999999</v>
      </c>
      <c r="M124" s="183">
        <v>-4800.4799999999996</v>
      </c>
      <c r="N124" s="185"/>
      <c r="O124" s="185"/>
      <c r="P124" s="113"/>
      <c r="Q124" s="183">
        <v>112341.09599999999</v>
      </c>
      <c r="R124" s="183">
        <v>104722.25199999999</v>
      </c>
      <c r="S124" s="183">
        <v>61095.971999999994</v>
      </c>
      <c r="T124" s="183">
        <v>256117.22559999998</v>
      </c>
      <c r="U124" s="183">
        <v>0</v>
      </c>
      <c r="V124" s="113"/>
      <c r="W124" s="183">
        <v>64170.580799999996</v>
      </c>
      <c r="X124" s="183">
        <v>64170.580799999996</v>
      </c>
      <c r="Y124" s="183">
        <v>0</v>
      </c>
      <c r="Z124" s="185"/>
      <c r="AA124" s="185"/>
      <c r="AB124" s="113"/>
      <c r="AC124" s="183">
        <v>237787.39212351094</v>
      </c>
      <c r="AD124" s="183">
        <v>237788.39212351094</v>
      </c>
      <c r="AE124" s="183">
        <v>64510.392123510945</v>
      </c>
      <c r="AF124" s="185"/>
      <c r="AG124" s="185"/>
      <c r="AH124" s="113"/>
      <c r="AI124" s="183">
        <v>237787.39212351094</v>
      </c>
      <c r="AJ124" s="183">
        <v>237788.39212351094</v>
      </c>
      <c r="AK124" s="183">
        <v>64510.392123510945</v>
      </c>
      <c r="AL124" s="185"/>
      <c r="AM124" s="185"/>
    </row>
    <row r="125" spans="1:39">
      <c r="A125" s="198">
        <v>32920</v>
      </c>
      <c r="B125" s="178" t="s">
        <v>113</v>
      </c>
      <c r="C125" s="182">
        <v>9.6630000000000001E-4</v>
      </c>
      <c r="E125" s="183">
        <v>1264002.0482109706</v>
      </c>
      <c r="F125" s="183">
        <v>1186485.4988109707</v>
      </c>
      <c r="G125" s="183">
        <v>380937.40141097055</v>
      </c>
      <c r="H125" s="183">
        <v>2258084.6268000002</v>
      </c>
      <c r="I125" s="185">
        <v>0</v>
      </c>
      <c r="J125" s="113"/>
      <c r="K125" s="183">
        <v>-14134.070100000001</v>
      </c>
      <c r="L125" s="183">
        <v>-76580.241299999994</v>
      </c>
      <c r="M125" s="183">
        <v>-42323.94</v>
      </c>
      <c r="N125" s="185">
        <v>0</v>
      </c>
      <c r="O125" s="185">
        <v>0</v>
      </c>
      <c r="P125" s="113"/>
      <c r="Q125" s="183">
        <v>990467.16300000006</v>
      </c>
      <c r="R125" s="183">
        <v>923294.81850000005</v>
      </c>
      <c r="S125" s="183">
        <v>538659.10349999997</v>
      </c>
      <c r="T125" s="183">
        <v>2258084.6268000002</v>
      </c>
      <c r="U125" s="183">
        <v>0</v>
      </c>
      <c r="V125" s="113"/>
      <c r="W125" s="183">
        <v>565766.71739999996</v>
      </c>
      <c r="X125" s="183">
        <v>565766.71739999996</v>
      </c>
      <c r="Y125" s="183">
        <v>0</v>
      </c>
      <c r="Z125" s="185">
        <v>0</v>
      </c>
      <c r="AA125" s="185">
        <v>0</v>
      </c>
      <c r="AB125" s="113"/>
      <c r="AC125" s="183">
        <v>0</v>
      </c>
      <c r="AD125" s="183">
        <v>0</v>
      </c>
      <c r="AE125" s="183">
        <v>0</v>
      </c>
      <c r="AF125" s="185">
        <v>0</v>
      </c>
      <c r="AG125" s="185">
        <v>0</v>
      </c>
      <c r="AH125" s="113"/>
      <c r="AI125" s="183">
        <v>0</v>
      </c>
      <c r="AJ125" s="183">
        <v>0</v>
      </c>
      <c r="AK125" s="183">
        <v>0</v>
      </c>
      <c r="AL125" s="185">
        <v>0</v>
      </c>
      <c r="AM125" s="185">
        <v>0</v>
      </c>
    </row>
    <row r="126" spans="1:39">
      <c r="A126" s="198">
        <v>33000</v>
      </c>
      <c r="B126" s="178" t="s">
        <v>114</v>
      </c>
      <c r="C126" s="182">
        <v>2.2691999999999999E-3</v>
      </c>
      <c r="E126" s="183">
        <v>3040600.232930271</v>
      </c>
      <c r="F126" s="183">
        <v>2943103.283330271</v>
      </c>
      <c r="G126" s="183">
        <v>1321336.3017302712</v>
      </c>
      <c r="H126" s="183">
        <v>5302748.2511999998</v>
      </c>
      <c r="I126" s="185">
        <v>0</v>
      </c>
      <c r="J126" s="113"/>
      <c r="K126" s="183">
        <v>-33191.588400000001</v>
      </c>
      <c r="L126" s="183">
        <v>-179836.36919999999</v>
      </c>
      <c r="M126" s="183">
        <v>-99390.959999999992</v>
      </c>
      <c r="N126" s="185">
        <v>0</v>
      </c>
      <c r="O126" s="185">
        <v>0</v>
      </c>
      <c r="P126" s="113"/>
      <c r="Q126" s="183">
        <v>2325952.6919999998</v>
      </c>
      <c r="R126" s="183">
        <v>2168209.2539999997</v>
      </c>
      <c r="S126" s="183">
        <v>1264954.1939999999</v>
      </c>
      <c r="T126" s="183">
        <v>5302748.2511999998</v>
      </c>
      <c r="U126" s="183">
        <v>0</v>
      </c>
      <c r="V126" s="113"/>
      <c r="W126" s="183">
        <v>1328612.0615999999</v>
      </c>
      <c r="X126" s="183">
        <v>1328612.0615999999</v>
      </c>
      <c r="Y126" s="183">
        <v>0</v>
      </c>
      <c r="Z126" s="185">
        <v>0</v>
      </c>
      <c r="AA126" s="185">
        <v>0</v>
      </c>
      <c r="AB126" s="113"/>
      <c r="AC126" s="183">
        <v>155773.06773027126</v>
      </c>
      <c r="AD126" s="183">
        <v>155773.06773027126</v>
      </c>
      <c r="AE126" s="183">
        <v>155773.06773027126</v>
      </c>
      <c r="AF126" s="185">
        <v>0</v>
      </c>
      <c r="AG126" s="185">
        <v>0</v>
      </c>
      <c r="AH126" s="113"/>
      <c r="AI126" s="183">
        <v>155773.06773027126</v>
      </c>
      <c r="AJ126" s="183">
        <v>155773.06773027126</v>
      </c>
      <c r="AK126" s="183">
        <v>155773.06773027126</v>
      </c>
      <c r="AL126" s="185">
        <v>0</v>
      </c>
      <c r="AM126" s="185">
        <v>0</v>
      </c>
    </row>
    <row r="127" spans="1:39">
      <c r="A127" s="198">
        <v>33001</v>
      </c>
      <c r="B127" s="178" t="s">
        <v>115</v>
      </c>
      <c r="C127" s="182">
        <v>5.1799999999999999E-5</v>
      </c>
      <c r="E127" s="183">
        <v>63359.676872587996</v>
      </c>
      <c r="F127" s="183">
        <v>60470.328472588008</v>
      </c>
      <c r="G127" s="183">
        <v>28917.852072588001</v>
      </c>
      <c r="H127" s="183">
        <v>121048.1048</v>
      </c>
      <c r="I127" s="185">
        <v>0</v>
      </c>
      <c r="J127" s="113"/>
      <c r="K127" s="183">
        <v>-757.67859999999996</v>
      </c>
      <c r="L127" s="183">
        <v>-4105.2017999999998</v>
      </c>
      <c r="M127" s="183">
        <v>-2268.84</v>
      </c>
      <c r="N127" s="185">
        <v>0</v>
      </c>
      <c r="O127" s="185">
        <v>0</v>
      </c>
      <c r="P127" s="113"/>
      <c r="Q127" s="183">
        <v>53095.517999999996</v>
      </c>
      <c r="R127" s="183">
        <v>49494.640999999996</v>
      </c>
      <c r="S127" s="183">
        <v>28875.650999999998</v>
      </c>
      <c r="T127" s="183">
        <v>121048.1048</v>
      </c>
      <c r="U127" s="183">
        <v>0</v>
      </c>
      <c r="V127" s="113"/>
      <c r="W127" s="183">
        <v>30328.796399999999</v>
      </c>
      <c r="X127" s="183">
        <v>30328.796399999999</v>
      </c>
      <c r="Y127" s="183">
        <v>0</v>
      </c>
      <c r="Z127" s="185">
        <v>0</v>
      </c>
      <c r="AA127" s="185">
        <v>0</v>
      </c>
      <c r="AB127" s="113"/>
      <c r="AC127" s="183">
        <v>2311.0410725880029</v>
      </c>
      <c r="AD127" s="183">
        <v>2311.0410725880029</v>
      </c>
      <c r="AE127" s="183">
        <v>2311.0410725880029</v>
      </c>
      <c r="AF127" s="185">
        <v>0</v>
      </c>
      <c r="AG127" s="185">
        <v>0</v>
      </c>
      <c r="AH127" s="113"/>
      <c r="AI127" s="183">
        <v>2311.0410725880029</v>
      </c>
      <c r="AJ127" s="183">
        <v>2311.0410725880029</v>
      </c>
      <c r="AK127" s="183">
        <v>2311.0410725880029</v>
      </c>
      <c r="AL127" s="185">
        <v>0</v>
      </c>
      <c r="AM127" s="185">
        <v>0</v>
      </c>
    </row>
    <row r="128" spans="1:39">
      <c r="A128" s="198">
        <v>33027</v>
      </c>
      <c r="B128" s="178" t="s">
        <v>116</v>
      </c>
      <c r="C128" s="182">
        <v>3.771E-4</v>
      </c>
      <c r="E128" s="183">
        <v>640366.48096374853</v>
      </c>
      <c r="F128" s="183">
        <v>575256.04116374848</v>
      </c>
      <c r="G128" s="183">
        <v>205247.28536374852</v>
      </c>
      <c r="H128" s="183">
        <v>881220.85560000001</v>
      </c>
      <c r="I128" s="185">
        <v>0</v>
      </c>
      <c r="J128" s="113"/>
      <c r="K128" s="183">
        <v>-5515.8416999999999</v>
      </c>
      <c r="L128" s="183">
        <v>-29885.552100000001</v>
      </c>
      <c r="M128" s="183">
        <v>-16516.98</v>
      </c>
      <c r="N128" s="185">
        <v>0</v>
      </c>
      <c r="O128" s="185">
        <v>0</v>
      </c>
      <c r="P128" s="113"/>
      <c r="Q128" s="183">
        <v>386531.27100000001</v>
      </c>
      <c r="R128" s="183">
        <v>360317.16450000001</v>
      </c>
      <c r="S128" s="183">
        <v>210212.50950000001</v>
      </c>
      <c r="T128" s="183">
        <v>881220.85560000001</v>
      </c>
      <c r="U128" s="183">
        <v>0</v>
      </c>
      <c r="V128" s="113"/>
      <c r="W128" s="183">
        <v>220791.29579999999</v>
      </c>
      <c r="X128" s="183">
        <v>220791.29579999999</v>
      </c>
      <c r="Y128" s="183">
        <v>0</v>
      </c>
      <c r="Z128" s="185">
        <v>0</v>
      </c>
      <c r="AA128" s="185">
        <v>0</v>
      </c>
      <c r="AB128" s="113"/>
      <c r="AC128" s="183">
        <v>38559.75586374852</v>
      </c>
      <c r="AD128" s="183">
        <v>24032.75586374852</v>
      </c>
      <c r="AE128" s="183">
        <v>11551.75586374852</v>
      </c>
      <c r="AF128" s="185">
        <v>0</v>
      </c>
      <c r="AG128" s="185">
        <v>0</v>
      </c>
      <c r="AH128" s="113"/>
      <c r="AI128" s="183">
        <v>38559.75586374852</v>
      </c>
      <c r="AJ128" s="183">
        <v>24032.75586374852</v>
      </c>
      <c r="AK128" s="183">
        <v>11551.75586374852</v>
      </c>
      <c r="AL128" s="185">
        <v>0</v>
      </c>
      <c r="AM128" s="185">
        <v>0</v>
      </c>
    </row>
    <row r="129" spans="1:39">
      <c r="A129" s="198">
        <v>33100</v>
      </c>
      <c r="B129" s="178" t="s">
        <v>117</v>
      </c>
      <c r="C129" s="182">
        <v>3.2328999999999999E-3</v>
      </c>
      <c r="E129" s="183">
        <v>4945872.3612519763</v>
      </c>
      <c r="F129" s="183">
        <v>4698088.6210519765</v>
      </c>
      <c r="G129" s="183">
        <v>1743255.5968519768</v>
      </c>
      <c r="H129" s="183">
        <v>7554757.1043999996</v>
      </c>
      <c r="I129" s="185">
        <v>0</v>
      </c>
      <c r="J129" s="113"/>
      <c r="K129" s="183">
        <v>-47287.628299999997</v>
      </c>
      <c r="L129" s="183">
        <v>-256210.55789999999</v>
      </c>
      <c r="M129" s="183">
        <v>-141601.01999999999</v>
      </c>
      <c r="N129" s="185">
        <v>0</v>
      </c>
      <c r="O129" s="185">
        <v>0</v>
      </c>
      <c r="P129" s="113"/>
      <c r="Q129" s="183">
        <v>3313754.8289999999</v>
      </c>
      <c r="R129" s="183">
        <v>3089019.7854999998</v>
      </c>
      <c r="S129" s="183">
        <v>1802163.9405</v>
      </c>
      <c r="T129" s="183">
        <v>7554757.1043999996</v>
      </c>
      <c r="U129" s="183">
        <v>0</v>
      </c>
      <c r="V129" s="113"/>
      <c r="W129" s="183">
        <v>1892856.4842000001</v>
      </c>
      <c r="X129" s="183">
        <v>1892856.4842000001</v>
      </c>
      <c r="Y129" s="183">
        <v>0</v>
      </c>
      <c r="Z129" s="185">
        <v>0</v>
      </c>
      <c r="AA129" s="185">
        <v>0</v>
      </c>
      <c r="AB129" s="113"/>
      <c r="AC129" s="183">
        <v>82692.676351976814</v>
      </c>
      <c r="AD129" s="183">
        <v>82692.676351976814</v>
      </c>
      <c r="AE129" s="183">
        <v>82692.676351976814</v>
      </c>
      <c r="AF129" s="185">
        <v>0</v>
      </c>
      <c r="AG129" s="185">
        <v>0</v>
      </c>
      <c r="AH129" s="113"/>
      <c r="AI129" s="183">
        <v>82692.676351976814</v>
      </c>
      <c r="AJ129" s="183">
        <v>82692.676351976814</v>
      </c>
      <c r="AK129" s="183">
        <v>82692.676351976814</v>
      </c>
      <c r="AL129" s="185">
        <v>0</v>
      </c>
      <c r="AM129" s="185">
        <v>0</v>
      </c>
    </row>
    <row r="130" spans="1:39">
      <c r="A130" s="198">
        <v>33105</v>
      </c>
      <c r="B130" s="178" t="s">
        <v>118</v>
      </c>
      <c r="C130" s="182">
        <v>4.0660000000000002E-4</v>
      </c>
      <c r="E130" s="183">
        <v>755890.65252515581</v>
      </c>
      <c r="F130" s="183">
        <v>667359.14172515576</v>
      </c>
      <c r="G130" s="183">
        <v>249142.49492515583</v>
      </c>
      <c r="H130" s="183">
        <v>950157.51760000002</v>
      </c>
      <c r="I130" s="185">
        <v>0</v>
      </c>
      <c r="J130" s="113"/>
      <c r="K130" s="183">
        <v>-5947.3382000000001</v>
      </c>
      <c r="L130" s="183">
        <v>-32223.456600000001</v>
      </c>
      <c r="M130" s="183">
        <v>-17809.080000000002</v>
      </c>
      <c r="N130" s="185">
        <v>0</v>
      </c>
      <c r="O130" s="185">
        <v>0</v>
      </c>
      <c r="P130" s="113"/>
      <c r="Q130" s="183">
        <v>416769.06599999999</v>
      </c>
      <c r="R130" s="183">
        <v>388504.26699999999</v>
      </c>
      <c r="S130" s="183">
        <v>226657.13700000002</v>
      </c>
      <c r="T130" s="183">
        <v>950157.51760000002</v>
      </c>
      <c r="U130" s="183">
        <v>0</v>
      </c>
      <c r="V130" s="113"/>
      <c r="W130" s="183">
        <v>238063.48680000001</v>
      </c>
      <c r="X130" s="183">
        <v>238063.48680000001</v>
      </c>
      <c r="Y130" s="183">
        <v>0</v>
      </c>
      <c r="Z130" s="185">
        <v>0</v>
      </c>
      <c r="AA130" s="185">
        <v>0</v>
      </c>
      <c r="AB130" s="113"/>
      <c r="AC130" s="183">
        <v>107005.4379251558</v>
      </c>
      <c r="AD130" s="183">
        <v>73014.437925155798</v>
      </c>
      <c r="AE130" s="183">
        <v>40294.437925155798</v>
      </c>
      <c r="AF130" s="185">
        <v>0</v>
      </c>
      <c r="AG130" s="185">
        <v>0</v>
      </c>
      <c r="AH130" s="113"/>
      <c r="AI130" s="183">
        <v>107005.4379251558</v>
      </c>
      <c r="AJ130" s="183">
        <v>73014.437925155798</v>
      </c>
      <c r="AK130" s="183">
        <v>40294.437925155798</v>
      </c>
      <c r="AL130" s="185">
        <v>0</v>
      </c>
      <c r="AM130" s="185">
        <v>0</v>
      </c>
    </row>
    <row r="131" spans="1:39">
      <c r="A131" s="198">
        <v>33200</v>
      </c>
      <c r="B131" s="178" t="s">
        <v>119</v>
      </c>
      <c r="C131" s="182">
        <v>1.6153299999999999E-2</v>
      </c>
      <c r="E131" s="183">
        <v>24011030.324289639</v>
      </c>
      <c r="F131" s="183">
        <v>21741182.968889639</v>
      </c>
      <c r="G131" s="183">
        <v>8100424.54548964</v>
      </c>
      <c r="H131" s="183">
        <v>37747612.958799995</v>
      </c>
      <c r="I131" s="185">
        <v>0</v>
      </c>
      <c r="J131" s="113"/>
      <c r="K131" s="183">
        <v>-236274.31909999999</v>
      </c>
      <c r="L131" s="183">
        <v>-1280165.1783</v>
      </c>
      <c r="M131" s="183">
        <v>-707514.53999999992</v>
      </c>
      <c r="N131" s="185">
        <v>0</v>
      </c>
      <c r="O131" s="185">
        <v>0</v>
      </c>
      <c r="P131" s="113"/>
      <c r="Q131" s="183">
        <v>16557294.032999998</v>
      </c>
      <c r="R131" s="183">
        <v>15434397.383499999</v>
      </c>
      <c r="S131" s="183">
        <v>9004576.3184999991</v>
      </c>
      <c r="T131" s="183">
        <v>37747612.958799995</v>
      </c>
      <c r="U131" s="183">
        <v>0</v>
      </c>
      <c r="V131" s="113"/>
      <c r="W131" s="183">
        <v>9457724.8433999997</v>
      </c>
      <c r="X131" s="183">
        <v>9457724.8433999997</v>
      </c>
      <c r="Y131" s="183">
        <v>0</v>
      </c>
      <c r="Z131" s="185">
        <v>0</v>
      </c>
      <c r="AA131" s="185">
        <v>0</v>
      </c>
      <c r="AB131" s="113"/>
      <c r="AC131" s="183">
        <v>103078</v>
      </c>
      <c r="AD131" s="183">
        <v>0</v>
      </c>
      <c r="AE131" s="183">
        <v>0</v>
      </c>
      <c r="AF131" s="185">
        <v>0</v>
      </c>
      <c r="AG131" s="185">
        <v>0</v>
      </c>
      <c r="AH131" s="113"/>
      <c r="AI131" s="183">
        <v>103078</v>
      </c>
      <c r="AJ131" s="183">
        <v>0</v>
      </c>
      <c r="AK131" s="183">
        <v>0</v>
      </c>
      <c r="AL131" s="185">
        <v>0</v>
      </c>
      <c r="AM131" s="185">
        <v>0</v>
      </c>
    </row>
    <row r="132" spans="1:39">
      <c r="A132" s="198">
        <v>33202</v>
      </c>
      <c r="B132" s="178" t="s">
        <v>120</v>
      </c>
      <c r="C132" s="182">
        <v>3.4220000000000002E-4</v>
      </c>
      <c r="E132" s="183">
        <v>604919.84079545212</v>
      </c>
      <c r="F132" s="183">
        <v>546622.81719545217</v>
      </c>
      <c r="G132" s="183">
        <v>236452.68159545216</v>
      </c>
      <c r="H132" s="183">
        <v>799665.27920000011</v>
      </c>
      <c r="I132" s="185">
        <v>0</v>
      </c>
      <c r="J132" s="113"/>
      <c r="K132" s="183">
        <v>-5005.3594000000003</v>
      </c>
      <c r="L132" s="183">
        <v>-27119.692200000001</v>
      </c>
      <c r="M132" s="183">
        <v>-14988.36</v>
      </c>
      <c r="N132" s="185">
        <v>0</v>
      </c>
      <c r="O132" s="185">
        <v>0</v>
      </c>
      <c r="P132" s="113"/>
      <c r="Q132" s="183">
        <v>350758.42200000002</v>
      </c>
      <c r="R132" s="183">
        <v>326970.38900000002</v>
      </c>
      <c r="S132" s="183">
        <v>190757.679</v>
      </c>
      <c r="T132" s="183">
        <v>799665.27920000011</v>
      </c>
      <c r="U132" s="183">
        <v>0</v>
      </c>
      <c r="V132" s="113"/>
      <c r="W132" s="183">
        <v>200357.41560000001</v>
      </c>
      <c r="X132" s="183">
        <v>200357.41560000001</v>
      </c>
      <c r="Y132" s="183">
        <v>0</v>
      </c>
      <c r="Z132" s="185">
        <v>0</v>
      </c>
      <c r="AA132" s="185">
        <v>0</v>
      </c>
      <c r="AB132" s="113"/>
      <c r="AC132" s="183">
        <v>73079.362595452141</v>
      </c>
      <c r="AD132" s="183">
        <v>60683.362595452141</v>
      </c>
      <c r="AE132" s="183">
        <v>60683.362595452141</v>
      </c>
      <c r="AF132" s="185">
        <v>0</v>
      </c>
      <c r="AG132" s="185">
        <v>0</v>
      </c>
      <c r="AH132" s="113"/>
      <c r="AI132" s="183">
        <v>73079.362595452141</v>
      </c>
      <c r="AJ132" s="183">
        <v>60683.362595452141</v>
      </c>
      <c r="AK132" s="183">
        <v>60683.362595452141</v>
      </c>
      <c r="AL132" s="185">
        <v>0</v>
      </c>
      <c r="AM132" s="185">
        <v>0</v>
      </c>
    </row>
    <row r="133" spans="1:39">
      <c r="A133" s="198">
        <v>33203</v>
      </c>
      <c r="B133" s="178" t="s">
        <v>121</v>
      </c>
      <c r="C133" s="182">
        <v>2.2819999999999999E-4</v>
      </c>
      <c r="E133" s="183">
        <v>460375.46657946194</v>
      </c>
      <c r="F133" s="183">
        <v>412381.174979462</v>
      </c>
      <c r="G133" s="183">
        <v>177365.21137946198</v>
      </c>
      <c r="H133" s="183">
        <v>533265.97519999999</v>
      </c>
      <c r="I133" s="185">
        <v>0</v>
      </c>
      <c r="J133" s="113"/>
      <c r="K133" s="183">
        <v>-3337.8813999999998</v>
      </c>
      <c r="L133" s="183">
        <v>-18085.0782</v>
      </c>
      <c r="M133" s="183">
        <v>-9995.16</v>
      </c>
      <c r="N133" s="185">
        <v>0</v>
      </c>
      <c r="O133" s="185">
        <v>0</v>
      </c>
      <c r="P133" s="113"/>
      <c r="Q133" s="183">
        <v>233907.28199999998</v>
      </c>
      <c r="R133" s="183">
        <v>218043.959</v>
      </c>
      <c r="S133" s="183">
        <v>127208.94899999999</v>
      </c>
      <c r="T133" s="183">
        <v>533265.97519999999</v>
      </c>
      <c r="U133" s="183">
        <v>0</v>
      </c>
      <c r="V133" s="113"/>
      <c r="W133" s="183">
        <v>133610.64359999998</v>
      </c>
      <c r="X133" s="183">
        <v>133610.64359999998</v>
      </c>
      <c r="Y133" s="183">
        <v>0</v>
      </c>
      <c r="Z133" s="185">
        <v>0</v>
      </c>
      <c r="AA133" s="185">
        <v>0</v>
      </c>
      <c r="AB133" s="113"/>
      <c r="AC133" s="183">
        <v>96195.422379462005</v>
      </c>
      <c r="AD133" s="183">
        <v>78811.422379462005</v>
      </c>
      <c r="AE133" s="183">
        <v>60151.422379462005</v>
      </c>
      <c r="AF133" s="185">
        <v>0</v>
      </c>
      <c r="AG133" s="185">
        <v>0</v>
      </c>
      <c r="AH133" s="113"/>
      <c r="AI133" s="183">
        <v>96195.422379462005</v>
      </c>
      <c r="AJ133" s="183">
        <v>78811.422379462005</v>
      </c>
      <c r="AK133" s="183">
        <v>60151.422379462005</v>
      </c>
      <c r="AL133" s="185">
        <v>0</v>
      </c>
      <c r="AM133" s="185">
        <v>0</v>
      </c>
    </row>
    <row r="134" spans="1:39">
      <c r="A134" s="198">
        <v>33204</v>
      </c>
      <c r="B134" s="178" t="s">
        <v>122</v>
      </c>
      <c r="C134" s="182">
        <v>4.637E-4</v>
      </c>
      <c r="E134" s="183">
        <v>694514.13642757945</v>
      </c>
      <c r="F134" s="183">
        <v>665914.34582757938</v>
      </c>
      <c r="G134" s="183">
        <v>222848.3032275794</v>
      </c>
      <c r="H134" s="183">
        <v>1083590.8532</v>
      </c>
      <c r="I134" s="185">
        <v>0</v>
      </c>
      <c r="J134" s="113"/>
      <c r="K134" s="183">
        <v>-6782.5398999999998</v>
      </c>
      <c r="L134" s="183">
        <v>-36748.688699999999</v>
      </c>
      <c r="M134" s="183">
        <v>-20310.060000000001</v>
      </c>
      <c r="N134" s="185">
        <v>0</v>
      </c>
      <c r="O134" s="185">
        <v>0</v>
      </c>
      <c r="P134" s="113"/>
      <c r="Q134" s="183">
        <v>475297.13699999999</v>
      </c>
      <c r="R134" s="183">
        <v>443063.03149999998</v>
      </c>
      <c r="S134" s="183">
        <v>258487.24650000001</v>
      </c>
      <c r="T134" s="183">
        <v>1083590.8532</v>
      </c>
      <c r="U134" s="183">
        <v>0</v>
      </c>
      <c r="V134" s="113"/>
      <c r="W134" s="183">
        <v>271495.42259999999</v>
      </c>
      <c r="X134" s="183">
        <v>271495.42259999999</v>
      </c>
      <c r="Y134" s="183">
        <v>0</v>
      </c>
      <c r="Z134" s="185">
        <v>0</v>
      </c>
      <c r="AA134" s="185">
        <v>0</v>
      </c>
      <c r="AB134" s="113"/>
      <c r="AC134" s="183">
        <v>3434</v>
      </c>
      <c r="AD134" s="183">
        <v>3433</v>
      </c>
      <c r="AE134" s="183">
        <v>0</v>
      </c>
      <c r="AF134" s="185">
        <v>0</v>
      </c>
      <c r="AG134" s="185">
        <v>0</v>
      </c>
      <c r="AH134" s="113"/>
      <c r="AI134" s="183">
        <v>3434</v>
      </c>
      <c r="AJ134" s="183">
        <v>3433</v>
      </c>
      <c r="AK134" s="183">
        <v>0</v>
      </c>
      <c r="AL134" s="185">
        <v>0</v>
      </c>
      <c r="AM134" s="185">
        <v>0</v>
      </c>
    </row>
    <row r="135" spans="1:39">
      <c r="A135" s="198">
        <v>33205</v>
      </c>
      <c r="B135" s="178" t="s">
        <v>123</v>
      </c>
      <c r="C135" s="182">
        <v>1.2704000000000001E-3</v>
      </c>
      <c r="E135" s="183">
        <v>2307055.6684717895</v>
      </c>
      <c r="F135" s="183">
        <v>2061005.7532717893</v>
      </c>
      <c r="G135" s="183">
        <v>712863.05407178914</v>
      </c>
      <c r="H135" s="183">
        <v>2968716.4544000002</v>
      </c>
      <c r="I135" s="185">
        <v>0</v>
      </c>
      <c r="J135" s="113"/>
      <c r="K135" s="183">
        <v>-18582.140800000001</v>
      </c>
      <c r="L135" s="183">
        <v>-100680.47040000001</v>
      </c>
      <c r="M135" s="183">
        <v>-55643.520000000004</v>
      </c>
      <c r="N135" s="185">
        <v>0</v>
      </c>
      <c r="O135" s="185">
        <v>0</v>
      </c>
      <c r="P135" s="113"/>
      <c r="Q135" s="183">
        <v>1302172.7040000001</v>
      </c>
      <c r="R135" s="183">
        <v>1213860.848</v>
      </c>
      <c r="S135" s="183">
        <v>708178.12800000003</v>
      </c>
      <c r="T135" s="183">
        <v>2968716.4544000002</v>
      </c>
      <c r="U135" s="183">
        <v>0</v>
      </c>
      <c r="V135" s="113"/>
      <c r="W135" s="183">
        <v>743816.65919999999</v>
      </c>
      <c r="X135" s="183">
        <v>743816.65919999999</v>
      </c>
      <c r="Y135" s="183">
        <v>0</v>
      </c>
      <c r="Z135" s="185">
        <v>0</v>
      </c>
      <c r="AA135" s="185">
        <v>0</v>
      </c>
      <c r="AB135" s="113"/>
      <c r="AC135" s="183">
        <v>279648.44607178913</v>
      </c>
      <c r="AD135" s="183">
        <v>204007.44607178913</v>
      </c>
      <c r="AE135" s="183">
        <v>60328.446071789134</v>
      </c>
      <c r="AF135" s="185">
        <v>0</v>
      </c>
      <c r="AG135" s="185">
        <v>0</v>
      </c>
      <c r="AH135" s="113"/>
      <c r="AI135" s="183">
        <v>279648.44607178913</v>
      </c>
      <c r="AJ135" s="183">
        <v>204007.44607178913</v>
      </c>
      <c r="AK135" s="183">
        <v>60328.446071789134</v>
      </c>
      <c r="AL135" s="185">
        <v>0</v>
      </c>
      <c r="AM135" s="185">
        <v>0</v>
      </c>
    </row>
    <row r="136" spans="1:39">
      <c r="A136" s="198">
        <v>33206</v>
      </c>
      <c r="B136" s="178" t="s">
        <v>124</v>
      </c>
      <c r="C136" s="182">
        <v>1.303E-4</v>
      </c>
      <c r="E136" s="183">
        <v>241345.01906858548</v>
      </c>
      <c r="F136" s="183">
        <v>226749.83766858547</v>
      </c>
      <c r="G136" s="183">
        <v>82427.668268585461</v>
      </c>
      <c r="H136" s="183">
        <v>304489.73080000002</v>
      </c>
      <c r="I136" s="185">
        <v>0</v>
      </c>
      <c r="J136" s="113"/>
      <c r="K136" s="183">
        <v>-1905.8980999999999</v>
      </c>
      <c r="L136" s="183">
        <v>-10326.4053</v>
      </c>
      <c r="M136" s="183">
        <v>-5707.1399999999994</v>
      </c>
      <c r="N136" s="185">
        <v>0</v>
      </c>
      <c r="O136" s="185">
        <v>0</v>
      </c>
      <c r="P136" s="113"/>
      <c r="Q136" s="183">
        <v>133558.80299999999</v>
      </c>
      <c r="R136" s="183">
        <v>124500.9985</v>
      </c>
      <c r="S136" s="183">
        <v>72635.083499999993</v>
      </c>
      <c r="T136" s="183">
        <v>304489.73080000002</v>
      </c>
      <c r="U136" s="183">
        <v>0</v>
      </c>
      <c r="V136" s="113"/>
      <c r="W136" s="183">
        <v>76290.3894</v>
      </c>
      <c r="X136" s="183">
        <v>76290.3894</v>
      </c>
      <c r="Y136" s="183">
        <v>0</v>
      </c>
      <c r="Z136" s="185">
        <v>0</v>
      </c>
      <c r="AA136" s="185">
        <v>0</v>
      </c>
      <c r="AB136" s="113"/>
      <c r="AC136" s="183">
        <v>36285.724768585467</v>
      </c>
      <c r="AD136" s="183">
        <v>36284.724768585467</v>
      </c>
      <c r="AE136" s="183">
        <v>15499.724768585467</v>
      </c>
      <c r="AF136" s="185">
        <v>0</v>
      </c>
      <c r="AG136" s="185">
        <v>0</v>
      </c>
      <c r="AH136" s="113"/>
      <c r="AI136" s="183">
        <v>36285.724768585467</v>
      </c>
      <c r="AJ136" s="183">
        <v>36284.724768585467</v>
      </c>
      <c r="AK136" s="183">
        <v>15499.724768585467</v>
      </c>
      <c r="AL136" s="185">
        <v>0</v>
      </c>
      <c r="AM136" s="185">
        <v>0</v>
      </c>
    </row>
    <row r="137" spans="1:39">
      <c r="A137" s="198">
        <v>33207</v>
      </c>
      <c r="B137" s="178" t="s">
        <v>343</v>
      </c>
      <c r="C137" s="182">
        <v>5.6360000000000004E-4</v>
      </c>
      <c r="E137" s="183">
        <v>1004587.151014901</v>
      </c>
      <c r="F137" s="183">
        <v>852840.97421490098</v>
      </c>
      <c r="G137" s="183">
        <v>257837.94141490094</v>
      </c>
      <c r="H137" s="183">
        <v>1317040.7696</v>
      </c>
      <c r="I137" s="185">
        <v>0</v>
      </c>
      <c r="J137" s="113"/>
      <c r="K137" s="183">
        <v>-8243.7772000000004</v>
      </c>
      <c r="L137" s="183">
        <v>-44665.863600000004</v>
      </c>
      <c r="M137" s="183">
        <v>-24685.68</v>
      </c>
      <c r="N137" s="185">
        <v>0</v>
      </c>
      <c r="O137" s="185">
        <v>0</v>
      </c>
      <c r="P137" s="113"/>
      <c r="Q137" s="183">
        <v>577695.63600000006</v>
      </c>
      <c r="R137" s="183">
        <v>538516.98200000008</v>
      </c>
      <c r="S137" s="183">
        <v>314176.00200000004</v>
      </c>
      <c r="T137" s="183">
        <v>1317040.7696</v>
      </c>
      <c r="U137" s="183">
        <v>0</v>
      </c>
      <c r="V137" s="113"/>
      <c r="W137" s="183">
        <v>329986.6728</v>
      </c>
      <c r="X137" s="183">
        <v>329986.6728</v>
      </c>
      <c r="Y137" s="183">
        <v>0</v>
      </c>
      <c r="Z137" s="185">
        <v>0</v>
      </c>
      <c r="AA137" s="185">
        <v>0</v>
      </c>
      <c r="AB137" s="113"/>
      <c r="AC137" s="183">
        <v>136801</v>
      </c>
      <c r="AD137" s="183">
        <v>60655</v>
      </c>
      <c r="AE137" s="183">
        <v>0</v>
      </c>
      <c r="AF137" s="185">
        <v>0</v>
      </c>
      <c r="AG137" s="185">
        <v>0</v>
      </c>
      <c r="AH137" s="113"/>
      <c r="AI137" s="183">
        <v>136801</v>
      </c>
      <c r="AJ137" s="183">
        <v>60655</v>
      </c>
      <c r="AK137" s="183">
        <v>0</v>
      </c>
      <c r="AL137" s="185">
        <v>0</v>
      </c>
      <c r="AM137" s="185">
        <v>0</v>
      </c>
    </row>
    <row r="138" spans="1:39">
      <c r="A138" s="198">
        <v>33209</v>
      </c>
      <c r="B138" s="178" t="s">
        <v>345</v>
      </c>
      <c r="C138" s="182">
        <v>0</v>
      </c>
      <c r="E138" s="183">
        <v>-217498</v>
      </c>
      <c r="F138" s="183">
        <v>0</v>
      </c>
      <c r="G138" s="183">
        <v>0</v>
      </c>
      <c r="H138" s="183">
        <v>0</v>
      </c>
      <c r="I138" s="185">
        <v>0</v>
      </c>
      <c r="J138" s="113"/>
      <c r="K138" s="183">
        <v>0</v>
      </c>
      <c r="L138" s="183">
        <v>0</v>
      </c>
      <c r="M138" s="183">
        <v>0</v>
      </c>
      <c r="N138" s="185">
        <v>0</v>
      </c>
      <c r="O138" s="185">
        <v>0</v>
      </c>
      <c r="P138" s="113"/>
      <c r="Q138" s="183">
        <v>0</v>
      </c>
      <c r="R138" s="183">
        <v>0</v>
      </c>
      <c r="S138" s="183">
        <v>0</v>
      </c>
      <c r="T138" s="183">
        <v>0</v>
      </c>
      <c r="U138" s="183">
        <v>0</v>
      </c>
      <c r="V138" s="113"/>
      <c r="W138" s="183">
        <v>0</v>
      </c>
      <c r="X138" s="183">
        <v>0</v>
      </c>
      <c r="Y138" s="183">
        <v>0</v>
      </c>
      <c r="Z138" s="185">
        <v>0</v>
      </c>
      <c r="AA138" s="185">
        <v>0</v>
      </c>
      <c r="AB138" s="113"/>
      <c r="AC138" s="183">
        <v>0</v>
      </c>
      <c r="AD138" s="183">
        <v>0</v>
      </c>
      <c r="AE138" s="183">
        <v>0</v>
      </c>
      <c r="AF138" s="185">
        <v>0</v>
      </c>
      <c r="AG138" s="185">
        <v>0</v>
      </c>
      <c r="AH138" s="113"/>
      <c r="AI138" s="183">
        <v>0</v>
      </c>
      <c r="AJ138" s="183">
        <v>0</v>
      </c>
      <c r="AK138" s="183">
        <v>0</v>
      </c>
      <c r="AL138" s="185">
        <v>0</v>
      </c>
      <c r="AM138" s="185">
        <v>0</v>
      </c>
    </row>
    <row r="139" spans="1:39">
      <c r="A139" s="198">
        <v>33300</v>
      </c>
      <c r="B139" s="178" t="s">
        <v>125</v>
      </c>
      <c r="C139" s="182">
        <v>2.2428999999999999E-3</v>
      </c>
      <c r="E139" s="183">
        <v>3437250.5326432018</v>
      </c>
      <c r="F139" s="183">
        <v>3192683.412443202</v>
      </c>
      <c r="G139" s="183">
        <v>1405090.4082432017</v>
      </c>
      <c r="H139" s="183">
        <v>5241289.4643999999</v>
      </c>
      <c r="I139" s="185">
        <v>0</v>
      </c>
      <c r="J139" s="113"/>
      <c r="K139" s="183">
        <v>-32806.898300000001</v>
      </c>
      <c r="L139" s="183">
        <v>-177752.06789999999</v>
      </c>
      <c r="M139" s="183">
        <v>-98239.02</v>
      </c>
      <c r="N139" s="185">
        <v>0</v>
      </c>
      <c r="O139" s="185">
        <v>0</v>
      </c>
      <c r="P139" s="113"/>
      <c r="Q139" s="183">
        <v>2298994.929</v>
      </c>
      <c r="R139" s="183">
        <v>2143079.7355</v>
      </c>
      <c r="S139" s="183">
        <v>1250293.3905</v>
      </c>
      <c r="T139" s="183">
        <v>5241289.4643999999</v>
      </c>
      <c r="U139" s="183">
        <v>0</v>
      </c>
      <c r="V139" s="113"/>
      <c r="W139" s="183">
        <v>1313213.4642</v>
      </c>
      <c r="X139" s="183">
        <v>1313213.4642</v>
      </c>
      <c r="Y139" s="183">
        <v>0</v>
      </c>
      <c r="Z139" s="185">
        <v>0</v>
      </c>
      <c r="AA139" s="185">
        <v>0</v>
      </c>
      <c r="AB139" s="113"/>
      <c r="AC139" s="183">
        <v>253036.03774320171</v>
      </c>
      <c r="AD139" s="183">
        <v>253036.03774320171</v>
      </c>
      <c r="AE139" s="183">
        <v>253036.03774320171</v>
      </c>
      <c r="AF139" s="185">
        <v>0</v>
      </c>
      <c r="AG139" s="185">
        <v>0</v>
      </c>
      <c r="AH139" s="113"/>
      <c r="AI139" s="183">
        <v>253036.03774320171</v>
      </c>
      <c r="AJ139" s="183">
        <v>253036.03774320171</v>
      </c>
      <c r="AK139" s="183">
        <v>253036.03774320171</v>
      </c>
      <c r="AL139" s="185">
        <v>0</v>
      </c>
      <c r="AM139" s="185">
        <v>0</v>
      </c>
    </row>
    <row r="140" spans="1:39">
      <c r="A140" s="198">
        <v>33305</v>
      </c>
      <c r="B140" s="178" t="s">
        <v>126</v>
      </c>
      <c r="C140" s="182">
        <v>4.3009999999999999E-4</v>
      </c>
      <c r="E140" s="183">
        <v>568122.30742335331</v>
      </c>
      <c r="F140" s="183">
        <v>588189.55362335348</v>
      </c>
      <c r="G140" s="183">
        <v>235998.60382335339</v>
      </c>
      <c r="H140" s="183">
        <v>1005073.1636</v>
      </c>
      <c r="I140" s="185">
        <v>0</v>
      </c>
      <c r="J140" s="113"/>
      <c r="K140" s="183">
        <v>-6291.0726999999997</v>
      </c>
      <c r="L140" s="183">
        <v>-34085.855100000001</v>
      </c>
      <c r="M140" s="183">
        <v>-18838.38</v>
      </c>
      <c r="N140" s="185">
        <v>0</v>
      </c>
      <c r="O140" s="185">
        <v>0</v>
      </c>
      <c r="P140" s="113"/>
      <c r="Q140" s="183">
        <v>440856.80099999998</v>
      </c>
      <c r="R140" s="183">
        <v>410958.3995</v>
      </c>
      <c r="S140" s="183">
        <v>239757.09450000001</v>
      </c>
      <c r="T140" s="183">
        <v>1005073.1636</v>
      </c>
      <c r="U140" s="183">
        <v>0</v>
      </c>
      <c r="V140" s="113"/>
      <c r="W140" s="183">
        <v>251822.68979999999</v>
      </c>
      <c r="X140" s="183">
        <v>251822.68979999999</v>
      </c>
      <c r="Y140" s="183">
        <v>0</v>
      </c>
      <c r="Z140" s="185">
        <v>0</v>
      </c>
      <c r="AA140" s="185">
        <v>0</v>
      </c>
      <c r="AB140" s="113"/>
      <c r="AC140" s="183">
        <v>15079.889323353389</v>
      </c>
      <c r="AD140" s="183">
        <v>15079.889323353389</v>
      </c>
      <c r="AE140" s="183">
        <v>15079.889323353389</v>
      </c>
      <c r="AF140" s="185">
        <v>0</v>
      </c>
      <c r="AG140" s="185">
        <v>0</v>
      </c>
      <c r="AH140" s="113"/>
      <c r="AI140" s="183">
        <v>15079.889323353389</v>
      </c>
      <c r="AJ140" s="183">
        <v>15079.889323353389</v>
      </c>
      <c r="AK140" s="183">
        <v>15079.889323353389</v>
      </c>
      <c r="AL140" s="185">
        <v>0</v>
      </c>
      <c r="AM140" s="185">
        <v>0</v>
      </c>
    </row>
    <row r="141" spans="1:39">
      <c r="A141" s="198">
        <v>33400</v>
      </c>
      <c r="B141" s="178" t="s">
        <v>127</v>
      </c>
      <c r="C141" s="182">
        <v>2.08571E-2</v>
      </c>
      <c r="E141" s="183">
        <v>33738009.149687923</v>
      </c>
      <c r="F141" s="183">
        <v>31452566.469887927</v>
      </c>
      <c r="G141" s="183">
        <v>12590219.674087923</v>
      </c>
      <c r="H141" s="183">
        <v>48739622.135600001</v>
      </c>
      <c r="I141" s="185">
        <v>0</v>
      </c>
      <c r="J141" s="113"/>
      <c r="K141" s="183">
        <v>-305076.80170000001</v>
      </c>
      <c r="L141" s="183">
        <v>-1652946.0321</v>
      </c>
      <c r="M141" s="183">
        <v>-913540.98</v>
      </c>
      <c r="N141" s="185">
        <v>0</v>
      </c>
      <c r="O141" s="185">
        <v>0</v>
      </c>
      <c r="P141" s="113"/>
      <c r="Q141" s="183">
        <v>21378736.070999999</v>
      </c>
      <c r="R141" s="183">
        <v>19928854.7645</v>
      </c>
      <c r="S141" s="183">
        <v>11626686.1095</v>
      </c>
      <c r="T141" s="183">
        <v>48739622.135600001</v>
      </c>
      <c r="U141" s="183">
        <v>0</v>
      </c>
      <c r="V141" s="113"/>
      <c r="W141" s="183">
        <v>12211790.3358</v>
      </c>
      <c r="X141" s="183">
        <v>12211790.3358</v>
      </c>
      <c r="Y141" s="183">
        <v>0</v>
      </c>
      <c r="Z141" s="185">
        <v>0</v>
      </c>
      <c r="AA141" s="185">
        <v>0</v>
      </c>
      <c r="AB141" s="113"/>
      <c r="AC141" s="183">
        <v>1877074.5445879232</v>
      </c>
      <c r="AD141" s="183">
        <v>1877074.5445879232</v>
      </c>
      <c r="AE141" s="183">
        <v>1877074.5445879232</v>
      </c>
      <c r="AF141" s="185">
        <v>0</v>
      </c>
      <c r="AG141" s="185">
        <v>0</v>
      </c>
      <c r="AH141" s="113"/>
      <c r="AI141" s="183">
        <v>1877074.5445879232</v>
      </c>
      <c r="AJ141" s="183">
        <v>1877074.5445879232</v>
      </c>
      <c r="AK141" s="183">
        <v>1877074.5445879232</v>
      </c>
      <c r="AL141" s="185">
        <v>0</v>
      </c>
      <c r="AM141" s="185">
        <v>0</v>
      </c>
    </row>
    <row r="142" spans="1:39">
      <c r="A142" s="198">
        <v>33402</v>
      </c>
      <c r="B142" s="178" t="s">
        <v>128</v>
      </c>
      <c r="C142" s="182">
        <v>1.941E-4</v>
      </c>
      <c r="E142" s="183">
        <v>304858.26127484348</v>
      </c>
      <c r="F142" s="183">
        <v>266418.07547484344</v>
      </c>
      <c r="G142" s="183">
        <v>105207.25367484351</v>
      </c>
      <c r="H142" s="183">
        <v>453579.8676</v>
      </c>
      <c r="I142" s="185">
        <v>0</v>
      </c>
      <c r="J142" s="113"/>
      <c r="K142" s="183">
        <v>-2839.1007</v>
      </c>
      <c r="L142" s="183">
        <v>-15382.6191</v>
      </c>
      <c r="M142" s="183">
        <v>-8501.58</v>
      </c>
      <c r="N142" s="185">
        <v>0</v>
      </c>
      <c r="O142" s="185">
        <v>0</v>
      </c>
      <c r="P142" s="113"/>
      <c r="Q142" s="183">
        <v>198954.44099999999</v>
      </c>
      <c r="R142" s="183">
        <v>185461.57949999999</v>
      </c>
      <c r="S142" s="183">
        <v>108200.0745</v>
      </c>
      <c r="T142" s="183">
        <v>453579.8676</v>
      </c>
      <c r="U142" s="183">
        <v>0</v>
      </c>
      <c r="V142" s="113"/>
      <c r="W142" s="183">
        <v>113645.1618</v>
      </c>
      <c r="X142" s="183">
        <v>113645.1618</v>
      </c>
      <c r="Y142" s="183">
        <v>0</v>
      </c>
      <c r="Z142" s="185">
        <v>0</v>
      </c>
      <c r="AA142" s="185">
        <v>0</v>
      </c>
      <c r="AB142" s="113"/>
      <c r="AC142" s="183">
        <v>17911.759174843508</v>
      </c>
      <c r="AD142" s="183">
        <v>5508.7591748435079</v>
      </c>
      <c r="AE142" s="183">
        <v>5508.7591748435079</v>
      </c>
      <c r="AF142" s="185">
        <v>0</v>
      </c>
      <c r="AG142" s="185">
        <v>0</v>
      </c>
      <c r="AH142" s="113"/>
      <c r="AI142" s="183">
        <v>17911.759174843508</v>
      </c>
      <c r="AJ142" s="183">
        <v>5508.7591748435079</v>
      </c>
      <c r="AK142" s="183">
        <v>5508.7591748435079</v>
      </c>
      <c r="AL142" s="185">
        <v>0</v>
      </c>
      <c r="AM142" s="185">
        <v>0</v>
      </c>
    </row>
    <row r="143" spans="1:39">
      <c r="A143" s="198">
        <v>33405</v>
      </c>
      <c r="B143" s="178" t="s">
        <v>129</v>
      </c>
      <c r="C143" s="182">
        <v>1.8656E-3</v>
      </c>
      <c r="E143" s="183">
        <v>3144217.7402222212</v>
      </c>
      <c r="F143" s="183">
        <v>2864232.8874222208</v>
      </c>
      <c r="G143" s="183">
        <v>871934.25862222095</v>
      </c>
      <c r="H143" s="183">
        <v>4359601.2416000003</v>
      </c>
      <c r="I143" s="185">
        <v>0</v>
      </c>
      <c r="J143" s="113"/>
      <c r="K143" s="183">
        <v>-27288.1312</v>
      </c>
      <c r="L143" s="183">
        <v>-147850.66560000001</v>
      </c>
      <c r="M143" s="183">
        <v>-81713.279999999999</v>
      </c>
      <c r="N143" s="185">
        <v>0</v>
      </c>
      <c r="O143" s="185">
        <v>0</v>
      </c>
      <c r="P143" s="113"/>
      <c r="Q143" s="183">
        <v>1912258.656</v>
      </c>
      <c r="R143" s="183">
        <v>1782571.4720000001</v>
      </c>
      <c r="S143" s="183">
        <v>1039969.392</v>
      </c>
      <c r="T143" s="183">
        <v>4359601.2416000003</v>
      </c>
      <c r="U143" s="183">
        <v>0</v>
      </c>
      <c r="V143" s="113"/>
      <c r="W143" s="183">
        <v>1092305.0688</v>
      </c>
      <c r="X143" s="183">
        <v>1092305.0688</v>
      </c>
      <c r="Y143" s="183">
        <v>0</v>
      </c>
      <c r="Z143" s="185">
        <v>0</v>
      </c>
      <c r="AA143" s="185">
        <v>0</v>
      </c>
      <c r="AB143" s="113"/>
      <c r="AC143" s="183">
        <v>253264</v>
      </c>
      <c r="AD143" s="183">
        <v>223527</v>
      </c>
      <c r="AE143" s="183">
        <v>0</v>
      </c>
      <c r="AF143" s="185">
        <v>0</v>
      </c>
      <c r="AG143" s="185">
        <v>0</v>
      </c>
      <c r="AH143" s="113"/>
      <c r="AI143" s="183">
        <v>253264</v>
      </c>
      <c r="AJ143" s="183">
        <v>223527</v>
      </c>
      <c r="AK143" s="183">
        <v>0</v>
      </c>
      <c r="AL143" s="185">
        <v>0</v>
      </c>
      <c r="AM143" s="185">
        <v>0</v>
      </c>
    </row>
    <row r="144" spans="1:39">
      <c r="A144" s="198">
        <v>33500</v>
      </c>
      <c r="B144" s="178" t="s">
        <v>130</v>
      </c>
      <c r="C144" s="182">
        <v>3.0682999999999999E-3</v>
      </c>
      <c r="E144" s="183">
        <v>4613258.0033470392</v>
      </c>
      <c r="F144" s="183">
        <v>4279749.3779470399</v>
      </c>
      <c r="G144" s="183">
        <v>1734444.2845470398</v>
      </c>
      <c r="H144" s="183">
        <v>7170113.8987999996</v>
      </c>
      <c r="I144" s="185">
        <v>0</v>
      </c>
      <c r="J144" s="113"/>
      <c r="K144" s="183">
        <v>-44880.024100000002</v>
      </c>
      <c r="L144" s="183">
        <v>-243165.84330000001</v>
      </c>
      <c r="M144" s="183">
        <v>-134391.54</v>
      </c>
      <c r="N144" s="185">
        <v>0</v>
      </c>
      <c r="O144" s="185">
        <v>0</v>
      </c>
      <c r="P144" s="113"/>
      <c r="Q144" s="183">
        <v>3145038.1829999997</v>
      </c>
      <c r="R144" s="183">
        <v>2931745.3084999998</v>
      </c>
      <c r="S144" s="183">
        <v>1710408.4934999999</v>
      </c>
      <c r="T144" s="183">
        <v>7170113.8987999996</v>
      </c>
      <c r="U144" s="183">
        <v>0</v>
      </c>
      <c r="V144" s="113"/>
      <c r="W144" s="183">
        <v>1796483.5134000001</v>
      </c>
      <c r="X144" s="183">
        <v>1796483.5134000001</v>
      </c>
      <c r="Y144" s="183">
        <v>0</v>
      </c>
      <c r="Z144" s="185">
        <v>0</v>
      </c>
      <c r="AA144" s="185">
        <v>0</v>
      </c>
      <c r="AB144" s="113"/>
      <c r="AC144" s="183">
        <v>158427.33104703994</v>
      </c>
      <c r="AD144" s="183">
        <v>158427.33104703994</v>
      </c>
      <c r="AE144" s="183">
        <v>158427.33104703994</v>
      </c>
      <c r="AF144" s="185">
        <v>0</v>
      </c>
      <c r="AG144" s="185">
        <v>0</v>
      </c>
      <c r="AH144" s="113"/>
      <c r="AI144" s="183">
        <v>158427.33104703994</v>
      </c>
      <c r="AJ144" s="183">
        <v>158427.33104703994</v>
      </c>
      <c r="AK144" s="183">
        <v>158427.33104703994</v>
      </c>
      <c r="AL144" s="185">
        <v>0</v>
      </c>
      <c r="AM144" s="185">
        <v>0</v>
      </c>
    </row>
    <row r="145" spans="1:39">
      <c r="A145" s="198">
        <v>33501</v>
      </c>
      <c r="B145" s="178" t="s">
        <v>131</v>
      </c>
      <c r="C145" s="182">
        <v>1.192E-4</v>
      </c>
      <c r="E145" s="183">
        <v>270754.65868727199</v>
      </c>
      <c r="F145" s="183">
        <v>219950.40908727201</v>
      </c>
      <c r="G145" s="183">
        <v>97150.127487272024</v>
      </c>
      <c r="H145" s="183">
        <v>278550.85119999998</v>
      </c>
      <c r="I145" s="185">
        <v>0</v>
      </c>
      <c r="J145" s="113"/>
      <c r="K145" s="183">
        <v>-1743.5383999999999</v>
      </c>
      <c r="L145" s="183">
        <v>-9446.7191999999995</v>
      </c>
      <c r="M145" s="183">
        <v>-5220.96</v>
      </c>
      <c r="N145" s="185">
        <v>0</v>
      </c>
      <c r="O145" s="185">
        <v>0</v>
      </c>
      <c r="P145" s="113"/>
      <c r="Q145" s="183">
        <v>122181.192</v>
      </c>
      <c r="R145" s="183">
        <v>113895.004</v>
      </c>
      <c r="S145" s="183">
        <v>66447.444000000003</v>
      </c>
      <c r="T145" s="183">
        <v>278550.85119999998</v>
      </c>
      <c r="U145" s="183">
        <v>0</v>
      </c>
      <c r="V145" s="113"/>
      <c r="W145" s="183">
        <v>69791.361600000004</v>
      </c>
      <c r="X145" s="183">
        <v>69791.361600000004</v>
      </c>
      <c r="Y145" s="183">
        <v>0</v>
      </c>
      <c r="Z145" s="185">
        <v>0</v>
      </c>
      <c r="AA145" s="185">
        <v>0</v>
      </c>
      <c r="AB145" s="113"/>
      <c r="AC145" s="183">
        <v>80525.643487272013</v>
      </c>
      <c r="AD145" s="183">
        <v>45710.643487272013</v>
      </c>
      <c r="AE145" s="183">
        <v>35923.643487272013</v>
      </c>
      <c r="AF145" s="185">
        <v>0</v>
      </c>
      <c r="AG145" s="185">
        <v>0</v>
      </c>
      <c r="AH145" s="113"/>
      <c r="AI145" s="183">
        <v>80525.643487272013</v>
      </c>
      <c r="AJ145" s="183">
        <v>45710.643487272013</v>
      </c>
      <c r="AK145" s="183">
        <v>35923.643487272013</v>
      </c>
      <c r="AL145" s="185">
        <v>0</v>
      </c>
      <c r="AM145" s="185">
        <v>0</v>
      </c>
    </row>
    <row r="146" spans="1:39">
      <c r="A146" s="198">
        <v>33600</v>
      </c>
      <c r="B146" s="178" t="s">
        <v>132</v>
      </c>
      <c r="C146" s="182">
        <v>1.12373E-2</v>
      </c>
      <c r="E146" s="183">
        <v>15526357.952950085</v>
      </c>
      <c r="F146" s="183">
        <v>14650950.005550085</v>
      </c>
      <c r="G146" s="183">
        <v>5171477.3501500823</v>
      </c>
      <c r="H146" s="183">
        <v>26259727.182800002</v>
      </c>
      <c r="I146" s="185">
        <v>0</v>
      </c>
      <c r="J146" s="113"/>
      <c r="K146" s="183">
        <v>-164367.9871</v>
      </c>
      <c r="L146" s="183">
        <v>-890567.26230000006</v>
      </c>
      <c r="M146" s="183">
        <v>-492193.74</v>
      </c>
      <c r="N146" s="185">
        <v>0</v>
      </c>
      <c r="O146" s="185">
        <v>0</v>
      </c>
      <c r="P146" s="113"/>
      <c r="Q146" s="183">
        <v>11518344.873</v>
      </c>
      <c r="R146" s="183">
        <v>10737183.963500001</v>
      </c>
      <c r="S146" s="183">
        <v>6264176.6984999999</v>
      </c>
      <c r="T146" s="183">
        <v>26259727.182800002</v>
      </c>
      <c r="U146" s="183">
        <v>0</v>
      </c>
      <c r="V146" s="113"/>
      <c r="W146" s="183">
        <v>6579416.6754000001</v>
      </c>
      <c r="X146" s="183">
        <v>6579416.6754000001</v>
      </c>
      <c r="Y146" s="183">
        <v>0</v>
      </c>
      <c r="Z146" s="185">
        <v>0</v>
      </c>
      <c r="AA146" s="185">
        <v>0</v>
      </c>
      <c r="AB146" s="113"/>
      <c r="AC146" s="183">
        <v>0</v>
      </c>
      <c r="AD146" s="183">
        <v>0</v>
      </c>
      <c r="AE146" s="183">
        <v>0</v>
      </c>
      <c r="AF146" s="185">
        <v>0</v>
      </c>
      <c r="AG146" s="185">
        <v>0</v>
      </c>
      <c r="AH146" s="113"/>
      <c r="AI146" s="183">
        <v>0</v>
      </c>
      <c r="AJ146" s="183">
        <v>0</v>
      </c>
      <c r="AK146" s="183">
        <v>0</v>
      </c>
      <c r="AL146" s="185">
        <v>0</v>
      </c>
      <c r="AM146" s="185">
        <v>0</v>
      </c>
    </row>
    <row r="147" spans="1:39">
      <c r="A147" s="198">
        <v>33605</v>
      </c>
      <c r="B147" s="178" t="s">
        <v>133</v>
      </c>
      <c r="C147" s="182">
        <v>1.2436000000000001E-3</v>
      </c>
      <c r="E147" s="183">
        <v>2152603.7205212014</v>
      </c>
      <c r="F147" s="183">
        <v>2020906.7037212013</v>
      </c>
      <c r="G147" s="183">
        <v>718649.03092120122</v>
      </c>
      <c r="H147" s="183">
        <v>2906089.2496000002</v>
      </c>
      <c r="I147" s="185">
        <v>0</v>
      </c>
      <c r="J147" s="113"/>
      <c r="K147" s="183">
        <v>-18190.137200000001</v>
      </c>
      <c r="L147" s="183">
        <v>-98556.543600000005</v>
      </c>
      <c r="M147" s="183">
        <v>-54469.68</v>
      </c>
      <c r="N147" s="185">
        <v>0</v>
      </c>
      <c r="O147" s="185">
        <v>0</v>
      </c>
      <c r="P147" s="113"/>
      <c r="Q147" s="183">
        <v>1274702.436</v>
      </c>
      <c r="R147" s="183">
        <v>1188253.5820000002</v>
      </c>
      <c r="S147" s="183">
        <v>693238.60200000007</v>
      </c>
      <c r="T147" s="183">
        <v>2906089.2496000002</v>
      </c>
      <c r="U147" s="183">
        <v>0</v>
      </c>
      <c r="V147" s="113"/>
      <c r="W147" s="183">
        <v>728125.31280000007</v>
      </c>
      <c r="X147" s="183">
        <v>728125.31280000007</v>
      </c>
      <c r="Y147" s="183">
        <v>0</v>
      </c>
      <c r="Z147" s="185">
        <v>0</v>
      </c>
      <c r="AA147" s="185">
        <v>0</v>
      </c>
      <c r="AB147" s="113"/>
      <c r="AC147" s="183">
        <v>203084.1089212012</v>
      </c>
      <c r="AD147" s="183">
        <v>203083.1089212012</v>
      </c>
      <c r="AE147" s="183">
        <v>79880.108921201201</v>
      </c>
      <c r="AF147" s="185">
        <v>0</v>
      </c>
      <c r="AG147" s="185">
        <v>0</v>
      </c>
      <c r="AH147" s="113"/>
      <c r="AI147" s="183">
        <v>203084.1089212012</v>
      </c>
      <c r="AJ147" s="183">
        <v>203083.1089212012</v>
      </c>
      <c r="AK147" s="183">
        <v>79880.108921201201</v>
      </c>
      <c r="AL147" s="185">
        <v>0</v>
      </c>
      <c r="AM147" s="185">
        <v>0</v>
      </c>
    </row>
    <row r="148" spans="1:39">
      <c r="A148" s="198">
        <v>33700</v>
      </c>
      <c r="B148" s="178" t="s">
        <v>134</v>
      </c>
      <c r="C148" s="182">
        <v>7.7959999999999998E-4</v>
      </c>
      <c r="E148" s="183">
        <v>1338067.5798405861</v>
      </c>
      <c r="F148" s="183">
        <v>1220477.5950405861</v>
      </c>
      <c r="G148" s="183">
        <v>522167.39424058609</v>
      </c>
      <c r="H148" s="183">
        <v>1821797.3455999999</v>
      </c>
      <c r="I148" s="185">
        <v>0</v>
      </c>
      <c r="J148" s="113"/>
      <c r="K148" s="183">
        <v>-11403.209199999999</v>
      </c>
      <c r="L148" s="183">
        <v>-61784.079599999997</v>
      </c>
      <c r="M148" s="183">
        <v>-34146.479999999996</v>
      </c>
      <c r="N148" s="185">
        <v>0</v>
      </c>
      <c r="O148" s="185">
        <v>0</v>
      </c>
      <c r="P148" s="113"/>
      <c r="Q148" s="183">
        <v>799097.79599999997</v>
      </c>
      <c r="R148" s="183">
        <v>744903.902</v>
      </c>
      <c r="S148" s="183">
        <v>434584.12199999997</v>
      </c>
      <c r="T148" s="183">
        <v>1821797.3455999999</v>
      </c>
      <c r="U148" s="183">
        <v>0</v>
      </c>
      <c r="V148" s="113"/>
      <c r="W148" s="183">
        <v>456454.24079999997</v>
      </c>
      <c r="X148" s="183">
        <v>456454.24079999997</v>
      </c>
      <c r="Y148" s="183">
        <v>0</v>
      </c>
      <c r="Z148" s="185">
        <v>0</v>
      </c>
      <c r="AA148" s="185">
        <v>0</v>
      </c>
      <c r="AB148" s="113"/>
      <c r="AC148" s="183">
        <v>134747.75224058609</v>
      </c>
      <c r="AD148" s="183">
        <v>121729.75224058609</v>
      </c>
      <c r="AE148" s="183">
        <v>121729.75224058609</v>
      </c>
      <c r="AF148" s="185">
        <v>0</v>
      </c>
      <c r="AG148" s="185">
        <v>0</v>
      </c>
      <c r="AH148" s="113"/>
      <c r="AI148" s="183">
        <v>134747.75224058609</v>
      </c>
      <c r="AJ148" s="183">
        <v>121729.75224058609</v>
      </c>
      <c r="AK148" s="183">
        <v>121729.75224058609</v>
      </c>
      <c r="AL148" s="185">
        <v>0</v>
      </c>
      <c r="AM148" s="185">
        <v>0</v>
      </c>
    </row>
    <row r="149" spans="1:39">
      <c r="A149" s="198">
        <v>33800</v>
      </c>
      <c r="B149" s="178" t="s">
        <v>135</v>
      </c>
      <c r="C149" s="182">
        <v>5.6789999999999998E-4</v>
      </c>
      <c r="E149" s="183">
        <v>997913.24972632644</v>
      </c>
      <c r="F149" s="183">
        <v>893943.27952632634</v>
      </c>
      <c r="G149" s="183">
        <v>437231.42532632645</v>
      </c>
      <c r="H149" s="183">
        <v>1327089.1643999999</v>
      </c>
      <c r="I149" s="185">
        <v>0</v>
      </c>
      <c r="J149" s="113"/>
      <c r="K149" s="183">
        <v>-8306.6733000000004</v>
      </c>
      <c r="L149" s="183">
        <v>-45006.642899999999</v>
      </c>
      <c r="M149" s="183">
        <v>-24874.02</v>
      </c>
      <c r="N149" s="185">
        <v>0</v>
      </c>
      <c r="O149" s="185">
        <v>0</v>
      </c>
      <c r="P149" s="113"/>
      <c r="Q149" s="183">
        <v>582103.179</v>
      </c>
      <c r="R149" s="183">
        <v>542625.61049999995</v>
      </c>
      <c r="S149" s="183">
        <v>316573.01549999998</v>
      </c>
      <c r="T149" s="183">
        <v>1327089.1643999999</v>
      </c>
      <c r="U149" s="183">
        <v>0</v>
      </c>
      <c r="V149" s="113"/>
      <c r="W149" s="183">
        <v>332504.31419999996</v>
      </c>
      <c r="X149" s="183">
        <v>332504.31419999996</v>
      </c>
      <c r="Y149" s="183">
        <v>0</v>
      </c>
      <c r="Z149" s="185">
        <v>0</v>
      </c>
      <c r="AA149" s="185">
        <v>0</v>
      </c>
      <c r="AB149" s="113"/>
      <c r="AC149" s="183">
        <v>173324.42982632649</v>
      </c>
      <c r="AD149" s="183">
        <v>145532.42982632649</v>
      </c>
      <c r="AE149" s="183">
        <v>145532.42982632649</v>
      </c>
      <c r="AF149" s="185">
        <v>0</v>
      </c>
      <c r="AG149" s="185">
        <v>0</v>
      </c>
      <c r="AH149" s="113"/>
      <c r="AI149" s="183">
        <v>173324.42982632649</v>
      </c>
      <c r="AJ149" s="183">
        <v>145532.42982632649</v>
      </c>
      <c r="AK149" s="183">
        <v>145532.42982632649</v>
      </c>
      <c r="AL149" s="185">
        <v>0</v>
      </c>
      <c r="AM149" s="185">
        <v>0</v>
      </c>
    </row>
    <row r="150" spans="1:39">
      <c r="A150" s="198">
        <v>33900</v>
      </c>
      <c r="B150" s="178" t="s">
        <v>136</v>
      </c>
      <c r="C150" s="182">
        <v>2.4256999999999998E-3</v>
      </c>
      <c r="E150" s="183">
        <v>3225032.8586143744</v>
      </c>
      <c r="F150" s="183">
        <v>3070855.3120143744</v>
      </c>
      <c r="G150" s="183">
        <v>1229099.9934143745</v>
      </c>
      <c r="H150" s="183">
        <v>5668463.0851999996</v>
      </c>
      <c r="I150" s="185">
        <v>0</v>
      </c>
      <c r="J150" s="113"/>
      <c r="K150" s="183">
        <v>-35480.713899999995</v>
      </c>
      <c r="L150" s="183">
        <v>-192239.1507</v>
      </c>
      <c r="M150" s="183">
        <v>-106245.65999999999</v>
      </c>
      <c r="N150" s="185">
        <v>0</v>
      </c>
      <c r="O150" s="185">
        <v>0</v>
      </c>
      <c r="P150" s="113"/>
      <c r="Q150" s="183">
        <v>2486366.7569999998</v>
      </c>
      <c r="R150" s="183">
        <v>2317744.2215</v>
      </c>
      <c r="S150" s="183">
        <v>1352194.3365</v>
      </c>
      <c r="T150" s="183">
        <v>5668463.0851999996</v>
      </c>
      <c r="U150" s="183">
        <v>0</v>
      </c>
      <c r="V150" s="113"/>
      <c r="W150" s="183">
        <v>1420242.4985999998</v>
      </c>
      <c r="X150" s="183">
        <v>1420242.4985999998</v>
      </c>
      <c r="Y150" s="183">
        <v>0</v>
      </c>
      <c r="Z150" s="185">
        <v>0</v>
      </c>
      <c r="AA150" s="185">
        <v>0</v>
      </c>
      <c r="AB150" s="113"/>
      <c r="AC150" s="183">
        <v>0</v>
      </c>
      <c r="AD150" s="183">
        <v>0</v>
      </c>
      <c r="AE150" s="183">
        <v>0</v>
      </c>
      <c r="AF150" s="185">
        <v>0</v>
      </c>
      <c r="AG150" s="185">
        <v>0</v>
      </c>
      <c r="AH150" s="113"/>
      <c r="AI150" s="183">
        <v>0</v>
      </c>
      <c r="AJ150" s="183">
        <v>0</v>
      </c>
      <c r="AK150" s="183">
        <v>0</v>
      </c>
      <c r="AL150" s="185">
        <v>0</v>
      </c>
      <c r="AM150" s="185">
        <v>0</v>
      </c>
    </row>
    <row r="151" spans="1:39">
      <c r="A151" s="198">
        <v>34000</v>
      </c>
      <c r="B151" s="178" t="s">
        <v>137</v>
      </c>
      <c r="C151" s="182">
        <v>1.2321999999999999E-3</v>
      </c>
      <c r="E151" s="183">
        <v>1923171.7151603517</v>
      </c>
      <c r="F151" s="183">
        <v>1814042.8715603517</v>
      </c>
      <c r="G151" s="183">
        <v>745419.5159603518</v>
      </c>
      <c r="H151" s="183">
        <v>2879449.3191999998</v>
      </c>
      <c r="I151" s="185">
        <v>0</v>
      </c>
      <c r="J151" s="113"/>
      <c r="K151" s="183">
        <v>-18023.3894</v>
      </c>
      <c r="L151" s="183">
        <v>-97653.08219999999</v>
      </c>
      <c r="M151" s="183">
        <v>-53970.359999999993</v>
      </c>
      <c r="N151" s="185">
        <v>0</v>
      </c>
      <c r="O151" s="185">
        <v>0</v>
      </c>
      <c r="P151" s="113"/>
      <c r="Q151" s="183">
        <v>1263017.3219999999</v>
      </c>
      <c r="R151" s="183">
        <v>1177360.939</v>
      </c>
      <c r="S151" s="183">
        <v>686883.72899999993</v>
      </c>
      <c r="T151" s="183">
        <v>2879449.3191999998</v>
      </c>
      <c r="U151" s="183">
        <v>0</v>
      </c>
      <c r="V151" s="113"/>
      <c r="W151" s="183">
        <v>721450.63559999992</v>
      </c>
      <c r="X151" s="183">
        <v>721450.63559999992</v>
      </c>
      <c r="Y151" s="183">
        <v>0</v>
      </c>
      <c r="Z151" s="185">
        <v>0</v>
      </c>
      <c r="AA151" s="185">
        <v>0</v>
      </c>
      <c r="AB151" s="113"/>
      <c r="AC151" s="183">
        <v>112506.14696035185</v>
      </c>
      <c r="AD151" s="183">
        <v>112506.14696035185</v>
      </c>
      <c r="AE151" s="183">
        <v>112506.14696035185</v>
      </c>
      <c r="AF151" s="185">
        <v>0</v>
      </c>
      <c r="AG151" s="185">
        <v>0</v>
      </c>
      <c r="AH151" s="113"/>
      <c r="AI151" s="183">
        <v>112506.14696035185</v>
      </c>
      <c r="AJ151" s="183">
        <v>112506.14696035185</v>
      </c>
      <c r="AK151" s="183">
        <v>112506.14696035185</v>
      </c>
      <c r="AL151" s="185">
        <v>0</v>
      </c>
      <c r="AM151" s="185">
        <v>0</v>
      </c>
    </row>
    <row r="152" spans="1:39">
      <c r="A152" s="198">
        <v>34100</v>
      </c>
      <c r="B152" s="178" t="s">
        <v>138</v>
      </c>
      <c r="C152" s="182">
        <v>2.8016300000000001E-2</v>
      </c>
      <c r="E152" s="183">
        <v>39810993.874523602</v>
      </c>
      <c r="F152" s="183">
        <v>38058027.425123602</v>
      </c>
      <c r="G152" s="183">
        <v>13631054.427723601</v>
      </c>
      <c r="H152" s="183">
        <v>65469498.426800005</v>
      </c>
      <c r="I152" s="185">
        <v>0</v>
      </c>
      <c r="J152" s="113"/>
      <c r="K152" s="183">
        <v>-409794.42009999999</v>
      </c>
      <c r="L152" s="183">
        <v>-2220319.7913000002</v>
      </c>
      <c r="M152" s="183">
        <v>-1227113.94</v>
      </c>
      <c r="N152" s="185">
        <v>0</v>
      </c>
      <c r="O152" s="185">
        <v>0</v>
      </c>
      <c r="P152" s="113"/>
      <c r="Q152" s="183">
        <v>28716987.663000003</v>
      </c>
      <c r="R152" s="183">
        <v>26769434.568500001</v>
      </c>
      <c r="S152" s="183">
        <v>15617546.353500001</v>
      </c>
      <c r="T152" s="183">
        <v>65469498.426800005</v>
      </c>
      <c r="U152" s="183">
        <v>0</v>
      </c>
      <c r="V152" s="113"/>
      <c r="W152" s="183">
        <v>16403487.6174</v>
      </c>
      <c r="X152" s="183">
        <v>16403487.6174</v>
      </c>
      <c r="Y152" s="183">
        <v>0</v>
      </c>
      <c r="Z152" s="185">
        <v>0</v>
      </c>
      <c r="AA152" s="185">
        <v>0</v>
      </c>
      <c r="AB152" s="113"/>
      <c r="AC152" s="183">
        <v>0</v>
      </c>
      <c r="AD152" s="183">
        <v>0</v>
      </c>
      <c r="AE152" s="183">
        <v>0</v>
      </c>
      <c r="AF152" s="185">
        <v>0</v>
      </c>
      <c r="AG152" s="185">
        <v>0</v>
      </c>
      <c r="AH152" s="113"/>
      <c r="AI152" s="183">
        <v>0</v>
      </c>
      <c r="AJ152" s="183">
        <v>0</v>
      </c>
      <c r="AK152" s="183">
        <v>0</v>
      </c>
      <c r="AL152" s="185">
        <v>0</v>
      </c>
      <c r="AM152" s="185">
        <v>0</v>
      </c>
    </row>
    <row r="153" spans="1:39">
      <c r="A153" s="198">
        <v>34105</v>
      </c>
      <c r="B153" s="178" t="s">
        <v>139</v>
      </c>
      <c r="C153" s="182">
        <v>2.1170999999999998E-3</v>
      </c>
      <c r="E153" s="183">
        <v>3441359.3629591474</v>
      </c>
      <c r="F153" s="183">
        <v>3124826.8031591484</v>
      </c>
      <c r="G153" s="183">
        <v>1022238.5273591483</v>
      </c>
      <c r="H153" s="183">
        <v>4947315.4955999991</v>
      </c>
      <c r="I153" s="185">
        <v>0</v>
      </c>
      <c r="J153" s="113"/>
      <c r="K153" s="183">
        <v>-30966.821699999997</v>
      </c>
      <c r="L153" s="183">
        <v>-167782.29209999999</v>
      </c>
      <c r="M153" s="183">
        <v>-92728.98</v>
      </c>
      <c r="N153" s="185">
        <v>0</v>
      </c>
      <c r="O153" s="185">
        <v>0</v>
      </c>
      <c r="P153" s="113"/>
      <c r="Q153" s="183">
        <v>2170048.6709999996</v>
      </c>
      <c r="R153" s="183">
        <v>2022878.4644999998</v>
      </c>
      <c r="S153" s="183">
        <v>1180166.8095</v>
      </c>
      <c r="T153" s="183">
        <v>4947315.4955999991</v>
      </c>
      <c r="U153" s="183">
        <v>0</v>
      </c>
      <c r="V153" s="113"/>
      <c r="W153" s="183">
        <v>1239557.8158</v>
      </c>
      <c r="X153" s="183">
        <v>1239557.8158</v>
      </c>
      <c r="Y153" s="183">
        <v>0</v>
      </c>
      <c r="Z153" s="185">
        <v>0</v>
      </c>
      <c r="AA153" s="185">
        <v>0</v>
      </c>
      <c r="AB153" s="113"/>
      <c r="AC153" s="183">
        <v>127919</v>
      </c>
      <c r="AD153" s="183">
        <v>95370</v>
      </c>
      <c r="AE153" s="183">
        <v>0</v>
      </c>
      <c r="AF153" s="185">
        <v>0</v>
      </c>
      <c r="AG153" s="185">
        <v>0</v>
      </c>
      <c r="AH153" s="113"/>
      <c r="AI153" s="183">
        <v>127919</v>
      </c>
      <c r="AJ153" s="183">
        <v>95370</v>
      </c>
      <c r="AK153" s="183">
        <v>0</v>
      </c>
      <c r="AL153" s="185">
        <v>0</v>
      </c>
      <c r="AM153" s="185">
        <v>0</v>
      </c>
    </row>
    <row r="154" spans="1:39">
      <c r="A154" s="198">
        <v>34200</v>
      </c>
      <c r="B154" s="178" t="s">
        <v>140</v>
      </c>
      <c r="C154" s="182">
        <v>8.9510000000000002E-4</v>
      </c>
      <c r="E154" s="183">
        <v>1274235.4701717533</v>
      </c>
      <c r="F154" s="183">
        <v>1338783.5463717533</v>
      </c>
      <c r="G154" s="183">
        <v>669776.02657175343</v>
      </c>
      <c r="H154" s="183">
        <v>2091701.9036000001</v>
      </c>
      <c r="I154" s="185">
        <v>0</v>
      </c>
      <c r="J154" s="113"/>
      <c r="K154" s="183">
        <v>-13092.627700000001</v>
      </c>
      <c r="L154" s="183">
        <v>-70937.570099999997</v>
      </c>
      <c r="M154" s="183">
        <v>-39205.379999999997</v>
      </c>
      <c r="N154" s="185">
        <v>0</v>
      </c>
      <c r="O154" s="185">
        <v>0</v>
      </c>
      <c r="P154" s="113"/>
      <c r="Q154" s="183">
        <v>917486.451</v>
      </c>
      <c r="R154" s="183">
        <v>855263.57449999999</v>
      </c>
      <c r="S154" s="183">
        <v>498969.01949999999</v>
      </c>
      <c r="T154" s="183">
        <v>2091701.9036000001</v>
      </c>
      <c r="U154" s="183">
        <v>0</v>
      </c>
      <c r="V154" s="113"/>
      <c r="W154" s="183">
        <v>524079.2598</v>
      </c>
      <c r="X154" s="183">
        <v>524079.2598</v>
      </c>
      <c r="Y154" s="183">
        <v>0</v>
      </c>
      <c r="Z154" s="185">
        <v>0</v>
      </c>
      <c r="AA154" s="185">
        <v>0</v>
      </c>
      <c r="AB154" s="113"/>
      <c r="AC154" s="183">
        <v>210012.3870717535</v>
      </c>
      <c r="AD154" s="183">
        <v>210012.3870717535</v>
      </c>
      <c r="AE154" s="183">
        <v>210012.3870717535</v>
      </c>
      <c r="AF154" s="185">
        <v>0</v>
      </c>
      <c r="AG154" s="185">
        <v>0</v>
      </c>
      <c r="AH154" s="113"/>
      <c r="AI154" s="183">
        <v>210012.3870717535</v>
      </c>
      <c r="AJ154" s="183">
        <v>210012.3870717535</v>
      </c>
      <c r="AK154" s="183">
        <v>210012.3870717535</v>
      </c>
      <c r="AL154" s="185">
        <v>0</v>
      </c>
      <c r="AM154" s="185">
        <v>0</v>
      </c>
    </row>
    <row r="155" spans="1:39">
      <c r="A155" s="198">
        <v>34205</v>
      </c>
      <c r="B155" s="178" t="s">
        <v>141</v>
      </c>
      <c r="C155" s="182">
        <v>3.7389999999999998E-4</v>
      </c>
      <c r="E155" s="183">
        <v>589083.31050178653</v>
      </c>
      <c r="F155" s="183">
        <v>578617.11230178643</v>
      </c>
      <c r="G155" s="183">
        <v>130372.27010178647</v>
      </c>
      <c r="H155" s="183">
        <v>873742.9804</v>
      </c>
      <c r="I155" s="185">
        <v>0</v>
      </c>
      <c r="J155" s="113"/>
      <c r="K155" s="183">
        <v>-5469.0352999999996</v>
      </c>
      <c r="L155" s="183">
        <v>-29631.948899999999</v>
      </c>
      <c r="M155" s="183">
        <v>-16376.82</v>
      </c>
      <c r="N155" s="185">
        <v>0</v>
      </c>
      <c r="O155" s="185">
        <v>0</v>
      </c>
      <c r="P155" s="113"/>
      <c r="Q155" s="183">
        <v>383251.239</v>
      </c>
      <c r="R155" s="183">
        <v>357259.58049999998</v>
      </c>
      <c r="S155" s="183">
        <v>208428.68549999999</v>
      </c>
      <c r="T155" s="183">
        <v>873742.9804</v>
      </c>
      <c r="U155" s="183">
        <v>0</v>
      </c>
      <c r="V155" s="113"/>
      <c r="W155" s="183">
        <v>218917.7022</v>
      </c>
      <c r="X155" s="183">
        <v>218917.7022</v>
      </c>
      <c r="Y155" s="183">
        <v>0</v>
      </c>
      <c r="Z155" s="185">
        <v>0</v>
      </c>
      <c r="AA155" s="185">
        <v>0</v>
      </c>
      <c r="AB155" s="113"/>
      <c r="AC155" s="183">
        <v>93750</v>
      </c>
      <c r="AD155" s="183">
        <v>93751</v>
      </c>
      <c r="AE155" s="183">
        <v>0</v>
      </c>
      <c r="AF155" s="185">
        <v>0</v>
      </c>
      <c r="AG155" s="185">
        <v>0</v>
      </c>
      <c r="AH155" s="113"/>
      <c r="AI155" s="183">
        <v>93750</v>
      </c>
      <c r="AJ155" s="183">
        <v>93751</v>
      </c>
      <c r="AK155" s="183">
        <v>0</v>
      </c>
      <c r="AL155" s="185">
        <v>0</v>
      </c>
      <c r="AM155" s="185">
        <v>0</v>
      </c>
    </row>
    <row r="156" spans="1:39">
      <c r="A156" s="198">
        <v>34220</v>
      </c>
      <c r="B156" s="178" t="s">
        <v>142</v>
      </c>
      <c r="C156" s="182">
        <v>1.0318E-3</v>
      </c>
      <c r="E156" s="183">
        <v>1538418.863346888</v>
      </c>
      <c r="F156" s="183">
        <v>1450165.2749468877</v>
      </c>
      <c r="G156" s="183">
        <v>606063.7585468879</v>
      </c>
      <c r="H156" s="183">
        <v>2411147.3848000001</v>
      </c>
      <c r="I156" s="185">
        <v>0</v>
      </c>
      <c r="J156" s="113"/>
      <c r="K156" s="183">
        <v>-15092.1386</v>
      </c>
      <c r="L156" s="183">
        <v>-81771.181800000006</v>
      </c>
      <c r="M156" s="183">
        <v>-45192.840000000004</v>
      </c>
      <c r="N156" s="185">
        <v>0</v>
      </c>
      <c r="O156" s="185">
        <v>0</v>
      </c>
      <c r="P156" s="113"/>
      <c r="Q156" s="183">
        <v>1057605.318</v>
      </c>
      <c r="R156" s="183">
        <v>985879.74100000004</v>
      </c>
      <c r="S156" s="183">
        <v>575171.75100000005</v>
      </c>
      <c r="T156" s="183">
        <v>2411147.3848000001</v>
      </c>
      <c r="U156" s="183">
        <v>0</v>
      </c>
      <c r="V156" s="113"/>
      <c r="W156" s="183">
        <v>604116.83640000003</v>
      </c>
      <c r="X156" s="183">
        <v>604116.83640000003</v>
      </c>
      <c r="Y156" s="183">
        <v>0</v>
      </c>
      <c r="Z156" s="185">
        <v>0</v>
      </c>
      <c r="AA156" s="185">
        <v>0</v>
      </c>
      <c r="AB156" s="113"/>
      <c r="AC156" s="183">
        <v>76084.847546887817</v>
      </c>
      <c r="AD156" s="183">
        <v>76084.847546887817</v>
      </c>
      <c r="AE156" s="183">
        <v>76084.847546887817</v>
      </c>
      <c r="AF156" s="185">
        <v>0</v>
      </c>
      <c r="AG156" s="185">
        <v>0</v>
      </c>
      <c r="AH156" s="113"/>
      <c r="AI156" s="183">
        <v>76084.847546887817</v>
      </c>
      <c r="AJ156" s="183">
        <v>76084.847546887817</v>
      </c>
      <c r="AK156" s="183">
        <v>76084.847546887817</v>
      </c>
      <c r="AL156" s="185">
        <v>0</v>
      </c>
      <c r="AM156" s="185">
        <v>0</v>
      </c>
    </row>
    <row r="157" spans="1:39">
      <c r="A157" s="198">
        <v>34230</v>
      </c>
      <c r="B157" s="178" t="s">
        <v>143</v>
      </c>
      <c r="C157" s="182">
        <v>3.1290000000000002E-4</v>
      </c>
      <c r="E157" s="183">
        <v>436921.75229827652</v>
      </c>
      <c r="F157" s="183">
        <v>402563.9720982766</v>
      </c>
      <c r="G157" s="183">
        <v>148689.10789827656</v>
      </c>
      <c r="H157" s="183">
        <v>731195.98440000007</v>
      </c>
      <c r="I157" s="185">
        <v>0</v>
      </c>
      <c r="J157" s="113"/>
      <c r="K157" s="183">
        <v>-4576.7883000000002</v>
      </c>
      <c r="L157" s="183">
        <v>-24797.637900000002</v>
      </c>
      <c r="M157" s="183">
        <v>-13705.02</v>
      </c>
      <c r="N157" s="185">
        <v>0</v>
      </c>
      <c r="O157" s="185">
        <v>0</v>
      </c>
      <c r="P157" s="113"/>
      <c r="Q157" s="183">
        <v>320725.62900000002</v>
      </c>
      <c r="R157" s="183">
        <v>298974.38550000003</v>
      </c>
      <c r="S157" s="183">
        <v>174424.5405</v>
      </c>
      <c r="T157" s="183">
        <v>731195.98440000007</v>
      </c>
      <c r="U157" s="183">
        <v>0</v>
      </c>
      <c r="V157" s="113"/>
      <c r="W157" s="183">
        <v>183202.3242</v>
      </c>
      <c r="X157" s="183">
        <v>183202.3242</v>
      </c>
      <c r="Y157" s="183">
        <v>0</v>
      </c>
      <c r="Z157" s="185">
        <v>0</v>
      </c>
      <c r="AA157" s="185">
        <v>0</v>
      </c>
      <c r="AB157" s="113"/>
      <c r="AC157" s="183">
        <v>0</v>
      </c>
      <c r="AD157" s="183">
        <v>0</v>
      </c>
      <c r="AE157" s="183">
        <v>0</v>
      </c>
      <c r="AF157" s="185">
        <v>0</v>
      </c>
      <c r="AG157" s="185">
        <v>0</v>
      </c>
      <c r="AH157" s="113"/>
      <c r="AI157" s="183">
        <v>0</v>
      </c>
      <c r="AJ157" s="183">
        <v>0</v>
      </c>
      <c r="AK157" s="183">
        <v>0</v>
      </c>
      <c r="AL157" s="185">
        <v>0</v>
      </c>
      <c r="AM157" s="185">
        <v>0</v>
      </c>
    </row>
    <row r="158" spans="1:39">
      <c r="A158" s="198">
        <v>34300</v>
      </c>
      <c r="B158" s="178" t="s">
        <v>144</v>
      </c>
      <c r="C158" s="182">
        <v>6.8214E-3</v>
      </c>
      <c r="E158" s="183">
        <v>9534503.6419134457</v>
      </c>
      <c r="F158" s="183">
        <v>9128717.6887134463</v>
      </c>
      <c r="G158" s="183">
        <v>3575497.991513446</v>
      </c>
      <c r="H158" s="183">
        <v>15940493.090399999</v>
      </c>
      <c r="I158" s="185">
        <v>0</v>
      </c>
      <c r="J158" s="113"/>
      <c r="K158" s="183">
        <v>-99776.617800000007</v>
      </c>
      <c r="L158" s="183">
        <v>-540602.77139999997</v>
      </c>
      <c r="M158" s="183">
        <v>-298777.32</v>
      </c>
      <c r="N158" s="185">
        <v>0</v>
      </c>
      <c r="O158" s="185">
        <v>0</v>
      </c>
      <c r="P158" s="113"/>
      <c r="Q158" s="183">
        <v>6992003.2139999997</v>
      </c>
      <c r="R158" s="183">
        <v>6517813.5930000003</v>
      </c>
      <c r="S158" s="183">
        <v>3802555.3229999999</v>
      </c>
      <c r="T158" s="183">
        <v>15940493.090399999</v>
      </c>
      <c r="U158" s="183">
        <v>0</v>
      </c>
      <c r="V158" s="113"/>
      <c r="W158" s="183">
        <v>3993916.0572000002</v>
      </c>
      <c r="X158" s="183">
        <v>3993916.0572000002</v>
      </c>
      <c r="Y158" s="183">
        <v>0</v>
      </c>
      <c r="Z158" s="185">
        <v>0</v>
      </c>
      <c r="AA158" s="185">
        <v>0</v>
      </c>
      <c r="AB158" s="113"/>
      <c r="AC158" s="183">
        <v>71719.988513445947</v>
      </c>
      <c r="AD158" s="183">
        <v>71719.988513445947</v>
      </c>
      <c r="AE158" s="183">
        <v>71719.988513445947</v>
      </c>
      <c r="AF158" s="185">
        <v>0</v>
      </c>
      <c r="AG158" s="185">
        <v>0</v>
      </c>
      <c r="AH158" s="113"/>
      <c r="AI158" s="183">
        <v>71719.988513445947</v>
      </c>
      <c r="AJ158" s="183">
        <v>71719.988513445947</v>
      </c>
      <c r="AK158" s="183">
        <v>71719.988513445947</v>
      </c>
      <c r="AL158" s="185">
        <v>0</v>
      </c>
      <c r="AM158" s="185">
        <v>0</v>
      </c>
    </row>
    <row r="159" spans="1:39">
      <c r="A159" s="198">
        <v>34400</v>
      </c>
      <c r="B159" s="178" t="s">
        <v>145</v>
      </c>
      <c r="C159" s="182">
        <v>2.8351000000000001E-3</v>
      </c>
      <c r="E159" s="183">
        <v>4374192.5875882795</v>
      </c>
      <c r="F159" s="183">
        <v>3999166.9437882788</v>
      </c>
      <c r="G159" s="183">
        <v>1509156.3039882791</v>
      </c>
      <c r="H159" s="183">
        <v>6625163.7436000006</v>
      </c>
      <c r="I159" s="185">
        <v>0</v>
      </c>
      <c r="J159" s="113"/>
      <c r="K159" s="183">
        <v>-41469.007700000002</v>
      </c>
      <c r="L159" s="183">
        <v>-224684.51010000001</v>
      </c>
      <c r="M159" s="183">
        <v>-124177.38</v>
      </c>
      <c r="N159" s="185">
        <v>0</v>
      </c>
      <c r="O159" s="185">
        <v>0</v>
      </c>
      <c r="P159" s="113"/>
      <c r="Q159" s="183">
        <v>2906005.8510000003</v>
      </c>
      <c r="R159" s="183">
        <v>2708923.8744999999</v>
      </c>
      <c r="S159" s="183">
        <v>1580412.3195</v>
      </c>
      <c r="T159" s="183">
        <v>6625163.7436000006</v>
      </c>
      <c r="U159" s="183">
        <v>0</v>
      </c>
      <c r="V159" s="113"/>
      <c r="W159" s="183">
        <v>1659945.3798</v>
      </c>
      <c r="X159" s="183">
        <v>1659945.3798</v>
      </c>
      <c r="Y159" s="183">
        <v>0</v>
      </c>
      <c r="Z159" s="185">
        <v>0</v>
      </c>
      <c r="AA159" s="185">
        <v>0</v>
      </c>
      <c r="AB159" s="113"/>
      <c r="AC159" s="183">
        <v>52921.364488279214</v>
      </c>
      <c r="AD159" s="183">
        <v>52921.364488279214</v>
      </c>
      <c r="AE159" s="183">
        <v>52921.364488279214</v>
      </c>
      <c r="AF159" s="185">
        <v>0</v>
      </c>
      <c r="AG159" s="185">
        <v>0</v>
      </c>
      <c r="AH159" s="113"/>
      <c r="AI159" s="183">
        <v>52921.364488279214</v>
      </c>
      <c r="AJ159" s="183">
        <v>52921.364488279214</v>
      </c>
      <c r="AK159" s="183">
        <v>52921.364488279214</v>
      </c>
      <c r="AL159" s="185">
        <v>0</v>
      </c>
      <c r="AM159" s="185">
        <v>0</v>
      </c>
    </row>
    <row r="160" spans="1:39">
      <c r="A160" s="198">
        <v>34405</v>
      </c>
      <c r="B160" s="178" t="s">
        <v>146</v>
      </c>
      <c r="C160" s="182">
        <v>5.1210000000000003E-4</v>
      </c>
      <c r="E160" s="183">
        <v>691878.84212034848</v>
      </c>
      <c r="F160" s="183">
        <v>729829.77232034854</v>
      </c>
      <c r="G160" s="183">
        <v>281398.78652034851</v>
      </c>
      <c r="H160" s="183">
        <v>1196693.7156</v>
      </c>
      <c r="I160" s="185">
        <v>0</v>
      </c>
      <c r="J160" s="113"/>
      <c r="K160" s="183">
        <v>-7490.4867000000004</v>
      </c>
      <c r="L160" s="183">
        <v>-40584.437100000003</v>
      </c>
      <c r="M160" s="183">
        <v>-22429.980000000003</v>
      </c>
      <c r="N160" s="185">
        <v>0</v>
      </c>
      <c r="O160" s="185">
        <v>0</v>
      </c>
      <c r="P160" s="113"/>
      <c r="Q160" s="183">
        <v>524907.62100000004</v>
      </c>
      <c r="R160" s="183">
        <v>489308.98950000003</v>
      </c>
      <c r="S160" s="183">
        <v>285467.5845</v>
      </c>
      <c r="T160" s="183">
        <v>1196693.7156</v>
      </c>
      <c r="U160" s="183">
        <v>0</v>
      </c>
      <c r="V160" s="113"/>
      <c r="W160" s="183">
        <v>299833.5258</v>
      </c>
      <c r="X160" s="183">
        <v>299833.5258</v>
      </c>
      <c r="Y160" s="183">
        <v>0</v>
      </c>
      <c r="Z160" s="185">
        <v>0</v>
      </c>
      <c r="AA160" s="185">
        <v>0</v>
      </c>
      <c r="AB160" s="113"/>
      <c r="AC160" s="183">
        <v>18361.182020348497</v>
      </c>
      <c r="AD160" s="183">
        <v>18361.182020348497</v>
      </c>
      <c r="AE160" s="183">
        <v>18361.182020348497</v>
      </c>
      <c r="AF160" s="185">
        <v>0</v>
      </c>
      <c r="AG160" s="185">
        <v>0</v>
      </c>
      <c r="AH160" s="113"/>
      <c r="AI160" s="183">
        <v>18361.182020348497</v>
      </c>
      <c r="AJ160" s="183">
        <v>18361.182020348497</v>
      </c>
      <c r="AK160" s="183">
        <v>18361.182020348497</v>
      </c>
      <c r="AL160" s="185">
        <v>0</v>
      </c>
      <c r="AM160" s="185">
        <v>0</v>
      </c>
    </row>
    <row r="161" spans="1:39">
      <c r="A161" s="198">
        <v>34500</v>
      </c>
      <c r="B161" s="178" t="s">
        <v>147</v>
      </c>
      <c r="C161" s="182">
        <v>5.1793000000000004E-3</v>
      </c>
      <c r="E161" s="183">
        <v>8034904.1795163006</v>
      </c>
      <c r="F161" s="183">
        <v>7560625.2361163013</v>
      </c>
      <c r="G161" s="183">
        <v>3103362.2647163011</v>
      </c>
      <c r="H161" s="183">
        <v>12103174.694800001</v>
      </c>
      <c r="I161" s="185">
        <v>0</v>
      </c>
      <c r="J161" s="113"/>
      <c r="K161" s="183">
        <v>-75757.621100000004</v>
      </c>
      <c r="L161" s="183">
        <v>-410464.70430000004</v>
      </c>
      <c r="M161" s="183">
        <v>-226853.34000000003</v>
      </c>
      <c r="N161" s="185">
        <v>0</v>
      </c>
      <c r="O161" s="185">
        <v>0</v>
      </c>
      <c r="P161" s="113"/>
      <c r="Q161" s="183">
        <v>5308834.2930000005</v>
      </c>
      <c r="R161" s="183">
        <v>4948795.2535000006</v>
      </c>
      <c r="S161" s="183">
        <v>2887174.8885000004</v>
      </c>
      <c r="T161" s="183">
        <v>12103174.694800001</v>
      </c>
      <c r="U161" s="183">
        <v>0</v>
      </c>
      <c r="V161" s="113"/>
      <c r="W161" s="183">
        <v>3032469.7914000005</v>
      </c>
      <c r="X161" s="183">
        <v>3032469.7914000005</v>
      </c>
      <c r="Y161" s="183">
        <v>0</v>
      </c>
      <c r="Z161" s="185">
        <v>0</v>
      </c>
      <c r="AA161" s="185">
        <v>0</v>
      </c>
      <c r="AB161" s="113"/>
      <c r="AC161" s="183">
        <v>443040.71621630061</v>
      </c>
      <c r="AD161" s="183">
        <v>443040.71621630061</v>
      </c>
      <c r="AE161" s="183">
        <v>443040.71621630061</v>
      </c>
      <c r="AF161" s="185">
        <v>0</v>
      </c>
      <c r="AG161" s="185">
        <v>0</v>
      </c>
      <c r="AH161" s="113"/>
      <c r="AI161" s="183">
        <v>443040.71621630061</v>
      </c>
      <c r="AJ161" s="183">
        <v>443040.71621630061</v>
      </c>
      <c r="AK161" s="183">
        <v>443040.71621630061</v>
      </c>
      <c r="AL161" s="185">
        <v>0</v>
      </c>
      <c r="AM161" s="185">
        <v>0</v>
      </c>
    </row>
    <row r="162" spans="1:39">
      <c r="A162" s="198">
        <v>34501</v>
      </c>
      <c r="B162" s="178" t="s">
        <v>148</v>
      </c>
      <c r="C162" s="182">
        <v>7.0599999999999995E-5</v>
      </c>
      <c r="E162" s="183">
        <v>100257.05215577097</v>
      </c>
      <c r="F162" s="183">
        <v>91566.909355771</v>
      </c>
      <c r="G162" s="183">
        <v>47334.190555770998</v>
      </c>
      <c r="H162" s="183">
        <v>164980.62159999998</v>
      </c>
      <c r="I162" s="185">
        <v>0</v>
      </c>
      <c r="J162" s="113"/>
      <c r="K162" s="183">
        <v>-1032.6661999999999</v>
      </c>
      <c r="L162" s="183">
        <v>-5595.1205999999993</v>
      </c>
      <c r="M162" s="183">
        <v>-3092.2799999999997</v>
      </c>
      <c r="N162" s="185">
        <v>0</v>
      </c>
      <c r="O162" s="185">
        <v>0</v>
      </c>
      <c r="P162" s="113"/>
      <c r="Q162" s="183">
        <v>72365.705999999991</v>
      </c>
      <c r="R162" s="183">
        <v>67457.947</v>
      </c>
      <c r="S162" s="183">
        <v>39355.616999999998</v>
      </c>
      <c r="T162" s="183">
        <v>164980.62159999998</v>
      </c>
      <c r="U162" s="183">
        <v>0</v>
      </c>
      <c r="V162" s="113"/>
      <c r="W162" s="183">
        <v>41336.158799999997</v>
      </c>
      <c r="X162" s="183">
        <v>41336.158799999997</v>
      </c>
      <c r="Y162" s="183">
        <v>0</v>
      </c>
      <c r="Z162" s="185">
        <v>0</v>
      </c>
      <c r="AA162" s="185">
        <v>0</v>
      </c>
      <c r="AB162" s="113"/>
      <c r="AC162" s="183">
        <v>11070.853555770998</v>
      </c>
      <c r="AD162" s="183">
        <v>11070.853555770998</v>
      </c>
      <c r="AE162" s="183">
        <v>11070.853555770998</v>
      </c>
      <c r="AF162" s="185">
        <v>0</v>
      </c>
      <c r="AG162" s="185">
        <v>0</v>
      </c>
      <c r="AH162" s="113"/>
      <c r="AI162" s="183">
        <v>11070.853555770998</v>
      </c>
      <c r="AJ162" s="183">
        <v>11070.853555770998</v>
      </c>
      <c r="AK162" s="183">
        <v>11070.853555770998</v>
      </c>
      <c r="AL162" s="185">
        <v>0</v>
      </c>
      <c r="AM162" s="185">
        <v>0</v>
      </c>
    </row>
    <row r="163" spans="1:39">
      <c r="A163" s="198">
        <v>34505</v>
      </c>
      <c r="B163" s="178" t="s">
        <v>149</v>
      </c>
      <c r="C163" s="182">
        <v>7.2230000000000005E-4</v>
      </c>
      <c r="E163" s="183">
        <v>1284491.8469570556</v>
      </c>
      <c r="F163" s="183">
        <v>1101187.9695570555</v>
      </c>
      <c r="G163" s="183">
        <v>496472.78415705549</v>
      </c>
      <c r="H163" s="183">
        <v>1687896.6428</v>
      </c>
      <c r="I163" s="185">
        <v>0</v>
      </c>
      <c r="J163" s="113"/>
      <c r="K163" s="183">
        <v>-10565.082100000001</v>
      </c>
      <c r="L163" s="183">
        <v>-57242.997300000003</v>
      </c>
      <c r="M163" s="183">
        <v>-31636.74</v>
      </c>
      <c r="N163" s="185">
        <v>0</v>
      </c>
      <c r="O163" s="185">
        <v>0</v>
      </c>
      <c r="P163" s="113"/>
      <c r="Q163" s="183">
        <v>740364.723</v>
      </c>
      <c r="R163" s="183">
        <v>690154.03850000002</v>
      </c>
      <c r="S163" s="183">
        <v>402642.52350000001</v>
      </c>
      <c r="T163" s="183">
        <v>1687896.6428</v>
      </c>
      <c r="U163" s="183">
        <v>0</v>
      </c>
      <c r="V163" s="113"/>
      <c r="W163" s="183">
        <v>422905.20540000004</v>
      </c>
      <c r="X163" s="183">
        <v>422905.20540000004</v>
      </c>
      <c r="Y163" s="183">
        <v>0</v>
      </c>
      <c r="Z163" s="185">
        <v>0</v>
      </c>
      <c r="AA163" s="185">
        <v>0</v>
      </c>
      <c r="AB163" s="113"/>
      <c r="AC163" s="183">
        <v>211882.00065705547</v>
      </c>
      <c r="AD163" s="183">
        <v>125467.00065705547</v>
      </c>
      <c r="AE163" s="183">
        <v>125467.00065705547</v>
      </c>
      <c r="AF163" s="185">
        <v>0</v>
      </c>
      <c r="AG163" s="185">
        <v>0</v>
      </c>
      <c r="AH163" s="113"/>
      <c r="AI163" s="183">
        <v>211882.00065705547</v>
      </c>
      <c r="AJ163" s="183">
        <v>125467.00065705547</v>
      </c>
      <c r="AK163" s="183">
        <v>125467.00065705547</v>
      </c>
      <c r="AL163" s="185">
        <v>0</v>
      </c>
      <c r="AM163" s="185">
        <v>0</v>
      </c>
    </row>
    <row r="164" spans="1:39">
      <c r="A164" s="198">
        <v>34600</v>
      </c>
      <c r="B164" s="178" t="s">
        <v>150</v>
      </c>
      <c r="C164" s="182">
        <v>1.0541999999999999E-3</v>
      </c>
      <c r="E164" s="183">
        <v>1550476.2181061215</v>
      </c>
      <c r="F164" s="183">
        <v>1457860.9385061217</v>
      </c>
      <c r="G164" s="183">
        <v>635237.02690612187</v>
      </c>
      <c r="H164" s="183">
        <v>2463492.5112000001</v>
      </c>
      <c r="I164" s="185">
        <v>0</v>
      </c>
      <c r="J164" s="113"/>
      <c r="K164" s="183">
        <v>-15419.783399999998</v>
      </c>
      <c r="L164" s="183">
        <v>-83546.40419999999</v>
      </c>
      <c r="M164" s="183">
        <v>-46173.96</v>
      </c>
      <c r="N164" s="185">
        <v>0</v>
      </c>
      <c r="O164" s="185">
        <v>0</v>
      </c>
      <c r="P164" s="113"/>
      <c r="Q164" s="183">
        <v>1080565.5419999999</v>
      </c>
      <c r="R164" s="183">
        <v>1007282.8289999999</v>
      </c>
      <c r="S164" s="183">
        <v>587658.51899999997</v>
      </c>
      <c r="T164" s="183">
        <v>2463492.5112000001</v>
      </c>
      <c r="U164" s="183">
        <v>0</v>
      </c>
      <c r="V164" s="113"/>
      <c r="W164" s="183">
        <v>617231.99159999995</v>
      </c>
      <c r="X164" s="183">
        <v>617231.99159999995</v>
      </c>
      <c r="Y164" s="183">
        <v>0</v>
      </c>
      <c r="Z164" s="185">
        <v>0</v>
      </c>
      <c r="AA164" s="185">
        <v>0</v>
      </c>
      <c r="AB164" s="113"/>
      <c r="AC164" s="183">
        <v>93752.467906121863</v>
      </c>
      <c r="AD164" s="183">
        <v>93752.467906121863</v>
      </c>
      <c r="AE164" s="183">
        <v>93752.467906121863</v>
      </c>
      <c r="AF164" s="185">
        <v>0</v>
      </c>
      <c r="AG164" s="185">
        <v>0</v>
      </c>
      <c r="AH164" s="113"/>
      <c r="AI164" s="183">
        <v>93752.467906121863</v>
      </c>
      <c r="AJ164" s="183">
        <v>93752.467906121863</v>
      </c>
      <c r="AK164" s="183">
        <v>93752.467906121863</v>
      </c>
      <c r="AL164" s="185">
        <v>0</v>
      </c>
      <c r="AM164" s="185">
        <v>0</v>
      </c>
    </row>
    <row r="165" spans="1:39">
      <c r="A165" s="198">
        <v>34605</v>
      </c>
      <c r="B165" s="178" t="s">
        <v>151</v>
      </c>
      <c r="C165" s="182">
        <v>1.8220000000000001E-4</v>
      </c>
      <c r="E165" s="183">
        <v>269769.05924260197</v>
      </c>
      <c r="F165" s="183">
        <v>286174.11564260197</v>
      </c>
      <c r="G165" s="183">
        <v>137721.66004260199</v>
      </c>
      <c r="H165" s="183">
        <v>425771.51920000004</v>
      </c>
      <c r="I165" s="185">
        <v>0</v>
      </c>
      <c r="J165" s="113"/>
      <c r="K165" s="183">
        <v>-2665.0394000000001</v>
      </c>
      <c r="L165" s="183">
        <v>-14439.532200000001</v>
      </c>
      <c r="M165" s="183">
        <v>-7980.3600000000006</v>
      </c>
      <c r="N165" s="185">
        <v>0</v>
      </c>
      <c r="O165" s="185">
        <v>0</v>
      </c>
      <c r="P165" s="113"/>
      <c r="Q165" s="183">
        <v>186756.82200000001</v>
      </c>
      <c r="R165" s="183">
        <v>174091.18900000001</v>
      </c>
      <c r="S165" s="183">
        <v>101566.47900000001</v>
      </c>
      <c r="T165" s="183">
        <v>425771.51920000004</v>
      </c>
      <c r="U165" s="183">
        <v>0</v>
      </c>
      <c r="V165" s="113"/>
      <c r="W165" s="183">
        <v>106677.7356</v>
      </c>
      <c r="X165" s="183">
        <v>106677.7356</v>
      </c>
      <c r="Y165" s="183">
        <v>0</v>
      </c>
      <c r="Z165" s="185">
        <v>0</v>
      </c>
      <c r="AA165" s="185">
        <v>0</v>
      </c>
      <c r="AB165" s="113"/>
      <c r="AC165" s="183">
        <v>44135.541042601966</v>
      </c>
      <c r="AD165" s="183">
        <v>44135.541042601966</v>
      </c>
      <c r="AE165" s="183">
        <v>44135.541042601966</v>
      </c>
      <c r="AF165" s="185">
        <v>0</v>
      </c>
      <c r="AG165" s="185">
        <v>0</v>
      </c>
      <c r="AH165" s="113"/>
      <c r="AI165" s="183">
        <v>44135.541042601966</v>
      </c>
      <c r="AJ165" s="183">
        <v>44135.541042601966</v>
      </c>
      <c r="AK165" s="183">
        <v>44135.541042601966</v>
      </c>
      <c r="AL165" s="185">
        <v>0</v>
      </c>
      <c r="AM165" s="185">
        <v>0</v>
      </c>
    </row>
    <row r="166" spans="1:39">
      <c r="A166" s="198">
        <v>34700</v>
      </c>
      <c r="B166" s="178" t="s">
        <v>152</v>
      </c>
      <c r="C166" s="182">
        <v>3.5041E-3</v>
      </c>
      <c r="E166" s="183">
        <v>5376735.8084771931</v>
      </c>
      <c r="F166" s="183">
        <v>4950084.8426771928</v>
      </c>
      <c r="G166" s="183">
        <v>2087083.6408771931</v>
      </c>
      <c r="H166" s="183">
        <v>8188507.0275999997</v>
      </c>
      <c r="I166" s="185">
        <v>0</v>
      </c>
      <c r="J166" s="113"/>
      <c r="K166" s="183">
        <v>-51254.470699999998</v>
      </c>
      <c r="L166" s="183">
        <v>-277703.42910000001</v>
      </c>
      <c r="M166" s="183">
        <v>-153479.57999999999</v>
      </c>
      <c r="N166" s="185">
        <v>0</v>
      </c>
      <c r="O166" s="185">
        <v>0</v>
      </c>
      <c r="P166" s="113"/>
      <c r="Q166" s="183">
        <v>3591737.5410000002</v>
      </c>
      <c r="R166" s="183">
        <v>3348150.0295000002</v>
      </c>
      <c r="S166" s="183">
        <v>1953343.0245000001</v>
      </c>
      <c r="T166" s="183">
        <v>8188507.0275999997</v>
      </c>
      <c r="U166" s="183">
        <v>0</v>
      </c>
      <c r="V166" s="113"/>
      <c r="W166" s="183">
        <v>2051643.5418</v>
      </c>
      <c r="X166" s="183">
        <v>2051643.5418</v>
      </c>
      <c r="Y166" s="183">
        <v>0</v>
      </c>
      <c r="Z166" s="185">
        <v>0</v>
      </c>
      <c r="AA166" s="185">
        <v>0</v>
      </c>
      <c r="AB166" s="113"/>
      <c r="AC166" s="183">
        <v>287220.19637719309</v>
      </c>
      <c r="AD166" s="183">
        <v>287220.19637719309</v>
      </c>
      <c r="AE166" s="183">
        <v>287220.19637719309</v>
      </c>
      <c r="AF166" s="185">
        <v>0</v>
      </c>
      <c r="AG166" s="185">
        <v>0</v>
      </c>
      <c r="AH166" s="113"/>
      <c r="AI166" s="183">
        <v>287220.19637719309</v>
      </c>
      <c r="AJ166" s="183">
        <v>287220.19637719309</v>
      </c>
      <c r="AK166" s="183">
        <v>287220.19637719309</v>
      </c>
      <c r="AL166" s="185">
        <v>0</v>
      </c>
      <c r="AM166" s="185">
        <v>0</v>
      </c>
    </row>
    <row r="167" spans="1:39">
      <c r="A167" s="198">
        <v>34800</v>
      </c>
      <c r="B167" s="178" t="s">
        <v>153</v>
      </c>
      <c r="C167" s="182">
        <v>3.4410000000000002E-4</v>
      </c>
      <c r="E167" s="183">
        <v>565011.37575471855</v>
      </c>
      <c r="F167" s="183">
        <v>527064.48995471851</v>
      </c>
      <c r="G167" s="183">
        <v>220977.96815471852</v>
      </c>
      <c r="H167" s="183">
        <v>804105.26760000002</v>
      </c>
      <c r="I167" s="185">
        <v>0</v>
      </c>
      <c r="J167" s="113"/>
      <c r="K167" s="183">
        <v>-5033.1507000000001</v>
      </c>
      <c r="L167" s="183">
        <v>-27270.269100000001</v>
      </c>
      <c r="M167" s="183">
        <v>-15071.58</v>
      </c>
      <c r="N167" s="185">
        <v>0</v>
      </c>
      <c r="O167" s="185">
        <v>0</v>
      </c>
      <c r="P167" s="113"/>
      <c r="Q167" s="183">
        <v>352705.94099999999</v>
      </c>
      <c r="R167" s="183">
        <v>328785.82949999999</v>
      </c>
      <c r="S167" s="183">
        <v>191816.82450000002</v>
      </c>
      <c r="T167" s="183">
        <v>804105.26760000002</v>
      </c>
      <c r="U167" s="183">
        <v>0</v>
      </c>
      <c r="V167" s="113"/>
      <c r="W167" s="183">
        <v>201469.86180000001</v>
      </c>
      <c r="X167" s="183">
        <v>201469.86180000001</v>
      </c>
      <c r="Y167" s="183">
        <v>0</v>
      </c>
      <c r="Z167" s="185">
        <v>0</v>
      </c>
      <c r="AA167" s="185">
        <v>0</v>
      </c>
      <c r="AB167" s="113"/>
      <c r="AC167" s="183">
        <v>44232.723654718488</v>
      </c>
      <c r="AD167" s="183">
        <v>44232.723654718488</v>
      </c>
      <c r="AE167" s="183">
        <v>44232.723654718488</v>
      </c>
      <c r="AF167" s="185">
        <v>0</v>
      </c>
      <c r="AG167" s="185">
        <v>0</v>
      </c>
      <c r="AH167" s="113"/>
      <c r="AI167" s="183">
        <v>44232.723654718488</v>
      </c>
      <c r="AJ167" s="183">
        <v>44232.723654718488</v>
      </c>
      <c r="AK167" s="183">
        <v>44232.723654718488</v>
      </c>
      <c r="AL167" s="185">
        <v>0</v>
      </c>
      <c r="AM167" s="185">
        <v>0</v>
      </c>
    </row>
    <row r="168" spans="1:39">
      <c r="A168" s="198">
        <v>34900</v>
      </c>
      <c r="B168" s="178" t="s">
        <v>287</v>
      </c>
      <c r="C168" s="182">
        <v>7.3372000000000003E-3</v>
      </c>
      <c r="E168" s="183">
        <v>11750675.992889278</v>
      </c>
      <c r="F168" s="183">
        <v>11069269.659289278</v>
      </c>
      <c r="G168" s="183">
        <v>3970637.0136892768</v>
      </c>
      <c r="H168" s="183">
        <v>17145833.099199999</v>
      </c>
      <c r="I168" s="185">
        <v>0</v>
      </c>
      <c r="J168" s="113"/>
      <c r="K168" s="183">
        <v>-107321.22440000001</v>
      </c>
      <c r="L168" s="183">
        <v>-581480.43720000004</v>
      </c>
      <c r="M168" s="183">
        <v>-321369.36</v>
      </c>
      <c r="N168" s="185">
        <v>0</v>
      </c>
      <c r="O168" s="185">
        <v>0</v>
      </c>
      <c r="P168" s="113"/>
      <c r="Q168" s="183">
        <v>7520703.3720000004</v>
      </c>
      <c r="R168" s="183">
        <v>7010657.9139999999</v>
      </c>
      <c r="S168" s="183">
        <v>4090085.4540000004</v>
      </c>
      <c r="T168" s="183">
        <v>17145833.099199999</v>
      </c>
      <c r="U168" s="183">
        <v>0</v>
      </c>
      <c r="V168" s="113"/>
      <c r="W168" s="183">
        <v>4295915.9255999997</v>
      </c>
      <c r="X168" s="183">
        <v>4295915.9255999997</v>
      </c>
      <c r="Y168" s="183">
        <v>0</v>
      </c>
      <c r="Z168" s="185">
        <v>0</v>
      </c>
      <c r="AA168" s="185">
        <v>0</v>
      </c>
      <c r="AB168" s="113"/>
      <c r="AC168" s="183">
        <v>344169.91968927626</v>
      </c>
      <c r="AD168" s="183">
        <v>344168.91968927626</v>
      </c>
      <c r="AE168" s="183">
        <v>201920.91968927626</v>
      </c>
      <c r="AF168" s="185">
        <v>0</v>
      </c>
      <c r="AG168" s="185">
        <v>0</v>
      </c>
      <c r="AH168" s="113"/>
      <c r="AI168" s="183">
        <v>344169.91968927626</v>
      </c>
      <c r="AJ168" s="183">
        <v>344168.91968927626</v>
      </c>
      <c r="AK168" s="183">
        <v>201920.91968927626</v>
      </c>
      <c r="AL168" s="185">
        <v>0</v>
      </c>
      <c r="AM168" s="185">
        <v>0</v>
      </c>
    </row>
    <row r="169" spans="1:39">
      <c r="A169" s="198">
        <v>34901</v>
      </c>
      <c r="B169" s="178" t="s">
        <v>288</v>
      </c>
      <c r="C169" s="182">
        <v>2.2340000000000001E-4</v>
      </c>
      <c r="E169" s="183">
        <v>384406.95824464399</v>
      </c>
      <c r="F169" s="183">
        <v>358741.52904464403</v>
      </c>
      <c r="G169" s="183">
        <v>139840.43584464403</v>
      </c>
      <c r="H169" s="183">
        <v>522049.16240000003</v>
      </c>
      <c r="I169" s="185">
        <v>0</v>
      </c>
      <c r="J169" s="113"/>
      <c r="K169" s="183">
        <v>-3267.6718000000001</v>
      </c>
      <c r="L169" s="183">
        <v>-17704.6734</v>
      </c>
      <c r="M169" s="183">
        <v>-9784.92</v>
      </c>
      <c r="N169" s="185">
        <v>0</v>
      </c>
      <c r="O169" s="185">
        <v>0</v>
      </c>
      <c r="P169" s="113"/>
      <c r="Q169" s="183">
        <v>228987.234</v>
      </c>
      <c r="R169" s="183">
        <v>213457.58300000001</v>
      </c>
      <c r="S169" s="183">
        <v>124533.213</v>
      </c>
      <c r="T169" s="183">
        <v>522049.16240000003</v>
      </c>
      <c r="U169" s="183">
        <v>0</v>
      </c>
      <c r="V169" s="113"/>
      <c r="W169" s="183">
        <v>130800.25320000001</v>
      </c>
      <c r="X169" s="183">
        <v>130800.25320000001</v>
      </c>
      <c r="Y169" s="183">
        <v>0</v>
      </c>
      <c r="Z169" s="185">
        <v>0</v>
      </c>
      <c r="AA169" s="185">
        <v>0</v>
      </c>
      <c r="AB169" s="113"/>
      <c r="AC169" s="183">
        <v>32187.142844644011</v>
      </c>
      <c r="AD169" s="183">
        <v>32188.142844644011</v>
      </c>
      <c r="AE169" s="183">
        <v>25092.142844644011</v>
      </c>
      <c r="AF169" s="185">
        <v>0</v>
      </c>
      <c r="AG169" s="185">
        <v>0</v>
      </c>
      <c r="AH169" s="113"/>
      <c r="AI169" s="183">
        <v>32187.142844644011</v>
      </c>
      <c r="AJ169" s="183">
        <v>32188.142844644011</v>
      </c>
      <c r="AK169" s="183">
        <v>25092.142844644011</v>
      </c>
      <c r="AL169" s="185">
        <v>0</v>
      </c>
      <c r="AM169" s="185">
        <v>0</v>
      </c>
    </row>
    <row r="170" spans="1:39">
      <c r="A170" s="198">
        <v>34903</v>
      </c>
      <c r="B170" s="178" t="s">
        <v>154</v>
      </c>
      <c r="C170" s="182">
        <v>2.2200000000000001E-5</v>
      </c>
      <c r="E170" s="183">
        <v>75858.871680376993</v>
      </c>
      <c r="F170" s="183">
        <v>69747.008080376996</v>
      </c>
      <c r="G170" s="183">
        <v>43966.232480376995</v>
      </c>
      <c r="H170" s="183">
        <v>51877.7592</v>
      </c>
      <c r="I170" s="185">
        <v>0</v>
      </c>
      <c r="J170" s="113"/>
      <c r="K170" s="183">
        <v>-324.71940000000001</v>
      </c>
      <c r="L170" s="183">
        <v>-1759.3722</v>
      </c>
      <c r="M170" s="183">
        <v>-972.36</v>
      </c>
      <c r="N170" s="185">
        <v>0</v>
      </c>
      <c r="O170" s="185">
        <v>0</v>
      </c>
      <c r="P170" s="113"/>
      <c r="Q170" s="183">
        <v>22755.222000000002</v>
      </c>
      <c r="R170" s="183">
        <v>21211.989000000001</v>
      </c>
      <c r="S170" s="183">
        <v>12375.279</v>
      </c>
      <c r="T170" s="183">
        <v>51877.7592</v>
      </c>
      <c r="U170" s="183">
        <v>0</v>
      </c>
      <c r="V170" s="113"/>
      <c r="W170" s="183">
        <v>12998.0556</v>
      </c>
      <c r="X170" s="183">
        <v>12998.0556</v>
      </c>
      <c r="Y170" s="183">
        <v>0</v>
      </c>
      <c r="Z170" s="185">
        <v>0</v>
      </c>
      <c r="AA170" s="185">
        <v>0</v>
      </c>
      <c r="AB170" s="113"/>
      <c r="AC170" s="183">
        <v>40430.313480376994</v>
      </c>
      <c r="AD170" s="183">
        <v>37296.313480376994</v>
      </c>
      <c r="AE170" s="183">
        <v>32563.313480376997</v>
      </c>
      <c r="AF170" s="185">
        <v>0</v>
      </c>
      <c r="AG170" s="185">
        <v>0</v>
      </c>
      <c r="AH170" s="113"/>
      <c r="AI170" s="183">
        <v>40430.313480376994</v>
      </c>
      <c r="AJ170" s="183">
        <v>37296.313480376994</v>
      </c>
      <c r="AK170" s="183">
        <v>32563.313480376997</v>
      </c>
      <c r="AL170" s="185">
        <v>0</v>
      </c>
      <c r="AM170" s="185">
        <v>0</v>
      </c>
    </row>
    <row r="171" spans="1:39">
      <c r="A171" s="198">
        <v>34905</v>
      </c>
      <c r="B171" s="178" t="s">
        <v>155</v>
      </c>
      <c r="C171" s="182">
        <v>6.3460000000000003E-4</v>
      </c>
      <c r="E171" s="183">
        <v>928108.49283776106</v>
      </c>
      <c r="F171" s="183">
        <v>820671.51803776086</v>
      </c>
      <c r="G171" s="183">
        <v>266747.52723776095</v>
      </c>
      <c r="H171" s="183">
        <v>1482956.1256000001</v>
      </c>
      <c r="I171" s="185">
        <v>0</v>
      </c>
      <c r="J171" s="113"/>
      <c r="K171" s="183">
        <v>-9282.2942000000003</v>
      </c>
      <c r="L171" s="183">
        <v>-50292.684600000001</v>
      </c>
      <c r="M171" s="183">
        <v>-27795.48</v>
      </c>
      <c r="N171" s="185">
        <v>0</v>
      </c>
      <c r="O171" s="185">
        <v>0</v>
      </c>
      <c r="P171" s="113"/>
      <c r="Q171" s="183">
        <v>650471.34600000002</v>
      </c>
      <c r="R171" s="183">
        <v>606357.12699999998</v>
      </c>
      <c r="S171" s="183">
        <v>353754.59700000001</v>
      </c>
      <c r="T171" s="183">
        <v>1482956.1256000001</v>
      </c>
      <c r="U171" s="183">
        <v>0</v>
      </c>
      <c r="V171" s="113"/>
      <c r="W171" s="183">
        <v>371557.03080000001</v>
      </c>
      <c r="X171" s="183">
        <v>371557.03080000001</v>
      </c>
      <c r="Y171" s="183">
        <v>0</v>
      </c>
      <c r="Z171" s="185">
        <v>0</v>
      </c>
      <c r="AA171" s="185">
        <v>0</v>
      </c>
      <c r="AB171" s="113"/>
      <c r="AC171" s="183">
        <v>22312</v>
      </c>
      <c r="AD171" s="183">
        <v>0</v>
      </c>
      <c r="AE171" s="183">
        <v>0</v>
      </c>
      <c r="AF171" s="185">
        <v>0</v>
      </c>
      <c r="AG171" s="185">
        <v>0</v>
      </c>
      <c r="AH171" s="113"/>
      <c r="AI171" s="183">
        <v>22312</v>
      </c>
      <c r="AJ171" s="183">
        <v>0</v>
      </c>
      <c r="AK171" s="183">
        <v>0</v>
      </c>
      <c r="AL171" s="185">
        <v>0</v>
      </c>
      <c r="AM171" s="185">
        <v>0</v>
      </c>
    </row>
    <row r="172" spans="1:39">
      <c r="A172" s="198">
        <v>34910</v>
      </c>
      <c r="B172" s="178" t="s">
        <v>156</v>
      </c>
      <c r="C172" s="182">
        <v>2.2977000000000002E-3</v>
      </c>
      <c r="E172" s="183">
        <v>3466260.399211145</v>
      </c>
      <c r="F172" s="183">
        <v>3245030.5166111449</v>
      </c>
      <c r="G172" s="183">
        <v>1138392.7420111445</v>
      </c>
      <c r="H172" s="183">
        <v>5369348.0772000002</v>
      </c>
      <c r="I172" s="185">
        <v>0</v>
      </c>
      <c r="J172" s="113"/>
      <c r="K172" s="183">
        <v>-33608.457900000001</v>
      </c>
      <c r="L172" s="183">
        <v>-182095.0227</v>
      </c>
      <c r="M172" s="183">
        <v>-100639.26000000001</v>
      </c>
      <c r="N172" s="185">
        <v>0</v>
      </c>
      <c r="O172" s="185">
        <v>0</v>
      </c>
      <c r="P172" s="113"/>
      <c r="Q172" s="183">
        <v>2355165.477</v>
      </c>
      <c r="R172" s="183">
        <v>2195440.8615000001</v>
      </c>
      <c r="S172" s="183">
        <v>1280841.3765</v>
      </c>
      <c r="T172" s="183">
        <v>5369348.0772000002</v>
      </c>
      <c r="U172" s="183">
        <v>0</v>
      </c>
      <c r="V172" s="113"/>
      <c r="W172" s="183">
        <v>1345298.7546000001</v>
      </c>
      <c r="X172" s="183">
        <v>1345298.7546000001</v>
      </c>
      <c r="Y172" s="183">
        <v>0</v>
      </c>
      <c r="Z172" s="185">
        <v>0</v>
      </c>
      <c r="AA172" s="185">
        <v>0</v>
      </c>
      <c r="AB172" s="113"/>
      <c r="AC172" s="183">
        <v>0</v>
      </c>
      <c r="AD172" s="183">
        <v>0</v>
      </c>
      <c r="AE172" s="183">
        <v>0</v>
      </c>
      <c r="AF172" s="185">
        <v>0</v>
      </c>
      <c r="AG172" s="185">
        <v>0</v>
      </c>
      <c r="AH172" s="113"/>
      <c r="AI172" s="183">
        <v>0</v>
      </c>
      <c r="AJ172" s="183">
        <v>0</v>
      </c>
      <c r="AK172" s="183">
        <v>0</v>
      </c>
      <c r="AL172" s="185">
        <v>0</v>
      </c>
      <c r="AM172" s="185">
        <v>0</v>
      </c>
    </row>
    <row r="173" spans="1:39">
      <c r="A173" s="198">
        <v>35000</v>
      </c>
      <c r="B173" s="178" t="s">
        <v>157</v>
      </c>
      <c r="C173" s="182">
        <v>1.5096E-3</v>
      </c>
      <c r="E173" s="183">
        <v>2314762.7769726361</v>
      </c>
      <c r="F173" s="183">
        <v>2156132.0521726361</v>
      </c>
      <c r="G173" s="183">
        <v>779487.311372636</v>
      </c>
      <c r="H173" s="183">
        <v>3527687.6255999999</v>
      </c>
      <c r="I173" s="185">
        <v>0</v>
      </c>
      <c r="J173" s="113"/>
      <c r="K173" s="183">
        <v>-22080.9192</v>
      </c>
      <c r="L173" s="183">
        <v>-119637.30960000001</v>
      </c>
      <c r="M173" s="183">
        <v>-66120.479999999996</v>
      </c>
      <c r="N173" s="185">
        <v>0</v>
      </c>
      <c r="O173" s="185">
        <v>0</v>
      </c>
      <c r="P173" s="113"/>
      <c r="Q173" s="183">
        <v>1547355.0960000001</v>
      </c>
      <c r="R173" s="183">
        <v>1442415.2520000001</v>
      </c>
      <c r="S173" s="183">
        <v>841518.97200000007</v>
      </c>
      <c r="T173" s="183">
        <v>3527687.6255999999</v>
      </c>
      <c r="U173" s="183">
        <v>0</v>
      </c>
      <c r="V173" s="113"/>
      <c r="W173" s="183">
        <v>883867.78080000007</v>
      </c>
      <c r="X173" s="183">
        <v>883867.78080000007</v>
      </c>
      <c r="Y173" s="183">
        <v>0</v>
      </c>
      <c r="Z173" s="185">
        <v>0</v>
      </c>
      <c r="AA173" s="185">
        <v>0</v>
      </c>
      <c r="AB173" s="113"/>
      <c r="AC173" s="183">
        <v>4088.8193726359168</v>
      </c>
      <c r="AD173" s="183">
        <v>4088.8193726359168</v>
      </c>
      <c r="AE173" s="183">
        <v>4088.8193726359168</v>
      </c>
      <c r="AF173" s="185">
        <v>0</v>
      </c>
      <c r="AG173" s="185">
        <v>0</v>
      </c>
      <c r="AH173" s="113"/>
      <c r="AI173" s="183">
        <v>4088.8193726359168</v>
      </c>
      <c r="AJ173" s="183">
        <v>4088.8193726359168</v>
      </c>
      <c r="AK173" s="183">
        <v>4088.8193726359168</v>
      </c>
      <c r="AL173" s="185">
        <v>0</v>
      </c>
      <c r="AM173" s="185">
        <v>0</v>
      </c>
    </row>
    <row r="174" spans="1:39">
      <c r="A174" s="198">
        <v>35005</v>
      </c>
      <c r="B174" s="178" t="s">
        <v>158</v>
      </c>
      <c r="C174" s="182">
        <v>6.2569999999999998E-4</v>
      </c>
      <c r="E174" s="183">
        <v>906665.28002587438</v>
      </c>
      <c r="F174" s="183">
        <v>904646.13342587452</v>
      </c>
      <c r="G174" s="183">
        <v>326633.21482587449</v>
      </c>
      <c r="H174" s="183">
        <v>1462158.2852</v>
      </c>
      <c r="I174" s="185">
        <v>0</v>
      </c>
      <c r="J174" s="113"/>
      <c r="K174" s="183">
        <v>-9152.1139000000003</v>
      </c>
      <c r="L174" s="183">
        <v>-49587.350699999995</v>
      </c>
      <c r="M174" s="183">
        <v>-27405.66</v>
      </c>
      <c r="N174" s="185">
        <v>0</v>
      </c>
      <c r="O174" s="185">
        <v>0</v>
      </c>
      <c r="P174" s="113"/>
      <c r="Q174" s="183">
        <v>641348.75699999998</v>
      </c>
      <c r="R174" s="183">
        <v>597853.22149999999</v>
      </c>
      <c r="S174" s="183">
        <v>348793.33649999998</v>
      </c>
      <c r="T174" s="183">
        <v>1462158.2852</v>
      </c>
      <c r="U174" s="183">
        <v>0</v>
      </c>
      <c r="V174" s="113"/>
      <c r="W174" s="183">
        <v>366346.09859999997</v>
      </c>
      <c r="X174" s="183">
        <v>366346.09859999997</v>
      </c>
      <c r="Y174" s="183">
        <v>0</v>
      </c>
      <c r="Z174" s="185">
        <v>0</v>
      </c>
      <c r="AA174" s="185">
        <v>0</v>
      </c>
      <c r="AB174" s="113"/>
      <c r="AC174" s="183">
        <v>5245.5383258744841</v>
      </c>
      <c r="AD174" s="183">
        <v>5245.5383258744841</v>
      </c>
      <c r="AE174" s="183">
        <v>5245.5383258744841</v>
      </c>
      <c r="AF174" s="185">
        <v>0</v>
      </c>
      <c r="AG174" s="185">
        <v>0</v>
      </c>
      <c r="AH174" s="113"/>
      <c r="AI174" s="183">
        <v>5245.5383258744841</v>
      </c>
      <c r="AJ174" s="183">
        <v>5245.5383258744841</v>
      </c>
      <c r="AK174" s="183">
        <v>5245.5383258744841</v>
      </c>
      <c r="AL174" s="185">
        <v>0</v>
      </c>
      <c r="AM174" s="185">
        <v>0</v>
      </c>
    </row>
    <row r="175" spans="1:39">
      <c r="A175" s="198">
        <v>35100</v>
      </c>
      <c r="B175" s="178" t="s">
        <v>159</v>
      </c>
      <c r="C175" s="182">
        <v>1.3568200000000001E-2</v>
      </c>
      <c r="E175" s="183">
        <v>19897849.95529449</v>
      </c>
      <c r="F175" s="183">
        <v>18628183.743694492</v>
      </c>
      <c r="G175" s="183">
        <v>7400197.4600944901</v>
      </c>
      <c r="H175" s="183">
        <v>31706658.215200003</v>
      </c>
      <c r="I175" s="185">
        <v>0</v>
      </c>
      <c r="J175" s="113"/>
      <c r="K175" s="183">
        <v>-198462.06140000001</v>
      </c>
      <c r="L175" s="183">
        <v>-1075293.4182</v>
      </c>
      <c r="M175" s="183">
        <v>-594287.16</v>
      </c>
      <c r="N175" s="185">
        <v>0</v>
      </c>
      <c r="O175" s="185">
        <v>0</v>
      </c>
      <c r="P175" s="113"/>
      <c r="Q175" s="183">
        <v>13907540.682</v>
      </c>
      <c r="R175" s="183">
        <v>12964347.259000001</v>
      </c>
      <c r="S175" s="183">
        <v>7563525.2490000008</v>
      </c>
      <c r="T175" s="183">
        <v>31706658.215200003</v>
      </c>
      <c r="U175" s="183">
        <v>0</v>
      </c>
      <c r="V175" s="113"/>
      <c r="W175" s="183">
        <v>7944153.9636000004</v>
      </c>
      <c r="X175" s="183">
        <v>7944153.9636000004</v>
      </c>
      <c r="Y175" s="183">
        <v>0</v>
      </c>
      <c r="Z175" s="185">
        <v>0</v>
      </c>
      <c r="AA175" s="185">
        <v>0</v>
      </c>
      <c r="AB175" s="113"/>
      <c r="AC175" s="183">
        <v>430959.37109448947</v>
      </c>
      <c r="AD175" s="183">
        <v>430959.37109448947</v>
      </c>
      <c r="AE175" s="183">
        <v>430959.37109448947</v>
      </c>
      <c r="AF175" s="185">
        <v>0</v>
      </c>
      <c r="AG175" s="185">
        <v>0</v>
      </c>
      <c r="AH175" s="113"/>
      <c r="AI175" s="183">
        <v>430959.37109448947</v>
      </c>
      <c r="AJ175" s="183">
        <v>430959.37109448947</v>
      </c>
      <c r="AK175" s="183">
        <v>430959.37109448947</v>
      </c>
      <c r="AL175" s="185">
        <v>0</v>
      </c>
      <c r="AM175" s="185">
        <v>0</v>
      </c>
    </row>
    <row r="176" spans="1:39">
      <c r="A176" s="198">
        <v>35105</v>
      </c>
      <c r="B176" s="178" t="s">
        <v>160</v>
      </c>
      <c r="C176" s="182">
        <v>1.1052E-3</v>
      </c>
      <c r="E176" s="183">
        <v>1539658.7530320319</v>
      </c>
      <c r="F176" s="183">
        <v>1409508.4354320322</v>
      </c>
      <c r="G176" s="183">
        <v>402262.52583203209</v>
      </c>
      <c r="H176" s="183">
        <v>2582671.1472</v>
      </c>
      <c r="I176" s="185">
        <v>0</v>
      </c>
      <c r="J176" s="113"/>
      <c r="K176" s="183">
        <v>-16165.760399999999</v>
      </c>
      <c r="L176" s="183">
        <v>-87588.205199999997</v>
      </c>
      <c r="M176" s="183">
        <v>-48407.76</v>
      </c>
      <c r="N176" s="185">
        <v>0</v>
      </c>
      <c r="O176" s="185">
        <v>0</v>
      </c>
      <c r="P176" s="113"/>
      <c r="Q176" s="183">
        <v>1132841.0519999999</v>
      </c>
      <c r="R176" s="183">
        <v>1056013.074</v>
      </c>
      <c r="S176" s="183">
        <v>616088.21400000004</v>
      </c>
      <c r="T176" s="183">
        <v>2582671.1472</v>
      </c>
      <c r="U176" s="183">
        <v>0</v>
      </c>
      <c r="V176" s="113"/>
      <c r="W176" s="183">
        <v>647092.38959999999</v>
      </c>
      <c r="X176" s="183">
        <v>647092.38959999999</v>
      </c>
      <c r="Y176" s="183">
        <v>0</v>
      </c>
      <c r="Z176" s="185">
        <v>0</v>
      </c>
      <c r="AA176" s="185">
        <v>0</v>
      </c>
      <c r="AB176" s="113"/>
      <c r="AC176" s="183">
        <v>0</v>
      </c>
      <c r="AD176" s="183">
        <v>0</v>
      </c>
      <c r="AE176" s="183">
        <v>0</v>
      </c>
      <c r="AF176" s="185">
        <v>0</v>
      </c>
      <c r="AG176" s="185">
        <v>0</v>
      </c>
      <c r="AH176" s="113"/>
      <c r="AI176" s="183">
        <v>0</v>
      </c>
      <c r="AJ176" s="183">
        <v>0</v>
      </c>
      <c r="AK176" s="183">
        <v>0</v>
      </c>
      <c r="AL176" s="185">
        <v>0</v>
      </c>
      <c r="AM176" s="185">
        <v>0</v>
      </c>
    </row>
    <row r="177" spans="1:39">
      <c r="A177" s="198">
        <v>35106</v>
      </c>
      <c r="B177" s="178" t="s">
        <v>161</v>
      </c>
      <c r="C177" s="182">
        <v>2.7490000000000001E-4</v>
      </c>
      <c r="E177" s="183">
        <v>335301.94096157153</v>
      </c>
      <c r="F177" s="183">
        <v>336158.40476157161</v>
      </c>
      <c r="G177" s="183">
        <v>107544.26456157156</v>
      </c>
      <c r="H177" s="183">
        <v>642396.21640000003</v>
      </c>
      <c r="I177" s="185">
        <v>0</v>
      </c>
      <c r="J177" s="113"/>
      <c r="K177" s="183">
        <v>-4020.9623000000001</v>
      </c>
      <c r="L177" s="183">
        <v>-21786.099900000001</v>
      </c>
      <c r="M177" s="183">
        <v>-12040.62</v>
      </c>
      <c r="N177" s="185">
        <v>0</v>
      </c>
      <c r="O177" s="185">
        <v>0</v>
      </c>
      <c r="P177" s="113"/>
      <c r="Q177" s="183">
        <v>281775.24900000001</v>
      </c>
      <c r="R177" s="183">
        <v>262665.57550000004</v>
      </c>
      <c r="S177" s="183">
        <v>153241.6305</v>
      </c>
      <c r="T177" s="183">
        <v>642396.21640000003</v>
      </c>
      <c r="U177" s="183">
        <v>0</v>
      </c>
      <c r="V177" s="113"/>
      <c r="W177" s="183">
        <v>160953.4002</v>
      </c>
      <c r="X177" s="183">
        <v>160953.4002</v>
      </c>
      <c r="Y177" s="183">
        <v>0</v>
      </c>
      <c r="Z177" s="185">
        <v>0</v>
      </c>
      <c r="AA177" s="185">
        <v>0</v>
      </c>
      <c r="AB177" s="113"/>
      <c r="AC177" s="183">
        <v>0</v>
      </c>
      <c r="AD177" s="183">
        <v>0</v>
      </c>
      <c r="AE177" s="183">
        <v>0</v>
      </c>
      <c r="AF177" s="185">
        <v>0</v>
      </c>
      <c r="AG177" s="185">
        <v>0</v>
      </c>
      <c r="AH177" s="113"/>
      <c r="AI177" s="183">
        <v>0</v>
      </c>
      <c r="AJ177" s="183">
        <v>0</v>
      </c>
      <c r="AK177" s="183">
        <v>0</v>
      </c>
      <c r="AL177" s="185">
        <v>0</v>
      </c>
      <c r="AM177" s="185">
        <v>0</v>
      </c>
    </row>
    <row r="178" spans="1:39">
      <c r="A178" s="198">
        <v>35200</v>
      </c>
      <c r="B178" s="178" t="s">
        <v>162</v>
      </c>
      <c r="C178" s="182">
        <v>5.3129999999999996E-4</v>
      </c>
      <c r="E178" s="183">
        <v>890499.89367237035</v>
      </c>
      <c r="F178" s="183">
        <v>877898.37427237048</v>
      </c>
      <c r="G178" s="183">
        <v>346708.90687237045</v>
      </c>
      <c r="H178" s="183">
        <v>1241560.9667999998</v>
      </c>
      <c r="I178" s="185">
        <v>0</v>
      </c>
      <c r="J178" s="113"/>
      <c r="K178" s="183">
        <v>-7771.3250999999991</v>
      </c>
      <c r="L178" s="183">
        <v>-42106.056299999997</v>
      </c>
      <c r="M178" s="183">
        <v>-23270.94</v>
      </c>
      <c r="N178" s="185">
        <v>0</v>
      </c>
      <c r="O178" s="185">
        <v>0</v>
      </c>
      <c r="P178" s="113"/>
      <c r="Q178" s="183">
        <v>544587.81299999997</v>
      </c>
      <c r="R178" s="183">
        <v>507654.49349999998</v>
      </c>
      <c r="S178" s="183">
        <v>296170.52849999996</v>
      </c>
      <c r="T178" s="183">
        <v>1241560.9667999998</v>
      </c>
      <c r="U178" s="183">
        <v>0</v>
      </c>
      <c r="V178" s="113"/>
      <c r="W178" s="183">
        <v>311075.08739999996</v>
      </c>
      <c r="X178" s="183">
        <v>311075.08739999996</v>
      </c>
      <c r="Y178" s="183">
        <v>0</v>
      </c>
      <c r="Z178" s="185">
        <v>0</v>
      </c>
      <c r="AA178" s="185">
        <v>0</v>
      </c>
      <c r="AB178" s="113"/>
      <c r="AC178" s="183">
        <v>101276.3183723705</v>
      </c>
      <c r="AD178" s="183">
        <v>101274.3183723705</v>
      </c>
      <c r="AE178" s="183">
        <v>73809.318372370501</v>
      </c>
      <c r="AF178" s="185">
        <v>0</v>
      </c>
      <c r="AG178" s="185">
        <v>0</v>
      </c>
      <c r="AH178" s="113"/>
      <c r="AI178" s="183">
        <v>101276.3183723705</v>
      </c>
      <c r="AJ178" s="183">
        <v>101274.3183723705</v>
      </c>
      <c r="AK178" s="183">
        <v>73809.318372370501</v>
      </c>
      <c r="AL178" s="185">
        <v>0</v>
      </c>
      <c r="AM178" s="185">
        <v>0</v>
      </c>
    </row>
    <row r="179" spans="1:39">
      <c r="A179" s="198">
        <v>35300</v>
      </c>
      <c r="B179" s="178" t="s">
        <v>163</v>
      </c>
      <c r="C179" s="182">
        <v>4.0737999999999998E-3</v>
      </c>
      <c r="E179" s="183">
        <v>6191734.094920733</v>
      </c>
      <c r="F179" s="183">
        <v>5998847.7105207341</v>
      </c>
      <c r="G179" s="183">
        <v>2874239.0781207336</v>
      </c>
      <c r="H179" s="183">
        <v>9519802.4967999998</v>
      </c>
      <c r="I179" s="185">
        <v>0</v>
      </c>
      <c r="J179" s="113"/>
      <c r="K179" s="183">
        <v>-59587.472599999994</v>
      </c>
      <c r="L179" s="183">
        <v>-322852.72379999998</v>
      </c>
      <c r="M179" s="183">
        <v>-178432.44</v>
      </c>
      <c r="N179" s="185">
        <v>0</v>
      </c>
      <c r="O179" s="185">
        <v>0</v>
      </c>
      <c r="P179" s="113"/>
      <c r="Q179" s="183">
        <v>4175685.7379999999</v>
      </c>
      <c r="R179" s="183">
        <v>3892495.531</v>
      </c>
      <c r="S179" s="183">
        <v>2270919.4410000001</v>
      </c>
      <c r="T179" s="183">
        <v>9519802.4967999998</v>
      </c>
      <c r="U179" s="183">
        <v>0</v>
      </c>
      <c r="V179" s="113"/>
      <c r="W179" s="183">
        <v>2385201.7524000001</v>
      </c>
      <c r="X179" s="183">
        <v>2385201.7524000001</v>
      </c>
      <c r="Y179" s="183">
        <v>0</v>
      </c>
      <c r="Z179" s="185">
        <v>0</v>
      </c>
      <c r="AA179" s="185">
        <v>0</v>
      </c>
      <c r="AB179" s="113"/>
      <c r="AC179" s="183">
        <v>781752.07712073321</v>
      </c>
      <c r="AD179" s="183">
        <v>781752.07712073321</v>
      </c>
      <c r="AE179" s="183">
        <v>781752.07712073321</v>
      </c>
      <c r="AF179" s="185">
        <v>0</v>
      </c>
      <c r="AG179" s="185">
        <v>0</v>
      </c>
      <c r="AH179" s="113"/>
      <c r="AI179" s="183">
        <v>781752.07712073321</v>
      </c>
      <c r="AJ179" s="183">
        <v>781752.07712073321</v>
      </c>
      <c r="AK179" s="183">
        <v>781752.07712073321</v>
      </c>
      <c r="AL179" s="185">
        <v>0</v>
      </c>
      <c r="AM179" s="185">
        <v>0</v>
      </c>
    </row>
    <row r="180" spans="1:39">
      <c r="A180" s="198">
        <v>35305</v>
      </c>
      <c r="B180" s="178" t="s">
        <v>164</v>
      </c>
      <c r="C180" s="182">
        <v>1.4947000000000001E-3</v>
      </c>
      <c r="E180" s="183">
        <v>2514051.7336286651</v>
      </c>
      <c r="F180" s="183">
        <v>2318972.6650286643</v>
      </c>
      <c r="G180" s="183">
        <v>690504.58442866465</v>
      </c>
      <c r="H180" s="183">
        <v>3492868.7692</v>
      </c>
      <c r="I180" s="185">
        <v>0</v>
      </c>
      <c r="J180" s="113"/>
      <c r="K180" s="183">
        <v>-21862.976900000001</v>
      </c>
      <c r="L180" s="183">
        <v>-118456.4697</v>
      </c>
      <c r="M180" s="183">
        <v>-65467.86</v>
      </c>
      <c r="N180" s="185">
        <v>0</v>
      </c>
      <c r="O180" s="185">
        <v>0</v>
      </c>
      <c r="P180" s="113"/>
      <c r="Q180" s="183">
        <v>1532082.4470000002</v>
      </c>
      <c r="R180" s="183">
        <v>1428178.3765</v>
      </c>
      <c r="S180" s="183">
        <v>833213.04150000005</v>
      </c>
      <c r="T180" s="183">
        <v>3492868.7692</v>
      </c>
      <c r="U180" s="183">
        <v>0</v>
      </c>
      <c r="V180" s="113"/>
      <c r="W180" s="183">
        <v>875143.86060000001</v>
      </c>
      <c r="X180" s="183">
        <v>875143.86060000001</v>
      </c>
      <c r="Y180" s="183">
        <v>0</v>
      </c>
      <c r="Z180" s="185">
        <v>0</v>
      </c>
      <c r="AA180" s="185">
        <v>0</v>
      </c>
      <c r="AB180" s="113"/>
      <c r="AC180" s="183">
        <v>211345</v>
      </c>
      <c r="AD180" s="183">
        <v>211346</v>
      </c>
      <c r="AE180" s="183">
        <v>0</v>
      </c>
      <c r="AF180" s="185">
        <v>0</v>
      </c>
      <c r="AG180" s="185">
        <v>0</v>
      </c>
      <c r="AH180" s="113"/>
      <c r="AI180" s="183">
        <v>211345</v>
      </c>
      <c r="AJ180" s="183">
        <v>211346</v>
      </c>
      <c r="AK180" s="183">
        <v>0</v>
      </c>
      <c r="AL180" s="185">
        <v>0</v>
      </c>
      <c r="AM180" s="185">
        <v>0</v>
      </c>
    </row>
    <row r="181" spans="1:39">
      <c r="A181" s="198">
        <v>35400</v>
      </c>
      <c r="B181" s="178" t="s">
        <v>165</v>
      </c>
      <c r="C181" s="182">
        <v>3.0598000000000001E-3</v>
      </c>
      <c r="E181" s="183">
        <v>5043299.4716012441</v>
      </c>
      <c r="F181" s="183">
        <v>4641195.0192012433</v>
      </c>
      <c r="G181" s="183">
        <v>2002003.7588012437</v>
      </c>
      <c r="H181" s="183">
        <v>7150250.7927999999</v>
      </c>
      <c r="I181" s="185">
        <v>0</v>
      </c>
      <c r="J181" s="113"/>
      <c r="K181" s="183">
        <v>-44755.694600000003</v>
      </c>
      <c r="L181" s="183">
        <v>-242492.20980000001</v>
      </c>
      <c r="M181" s="183">
        <v>-134019.24</v>
      </c>
      <c r="N181" s="185">
        <v>0</v>
      </c>
      <c r="O181" s="185">
        <v>0</v>
      </c>
      <c r="P181" s="113"/>
      <c r="Q181" s="183">
        <v>3136325.5980000002</v>
      </c>
      <c r="R181" s="183">
        <v>2923623.6010000003</v>
      </c>
      <c r="S181" s="183">
        <v>1705670.2110000001</v>
      </c>
      <c r="T181" s="183">
        <v>7150250.7927999999</v>
      </c>
      <c r="U181" s="183">
        <v>0</v>
      </c>
      <c r="V181" s="113"/>
      <c r="W181" s="183">
        <v>1791506.7804</v>
      </c>
      <c r="X181" s="183">
        <v>1791506.7804</v>
      </c>
      <c r="Y181" s="183">
        <v>0</v>
      </c>
      <c r="Z181" s="185">
        <v>0</v>
      </c>
      <c r="AA181" s="185">
        <v>0</v>
      </c>
      <c r="AB181" s="113"/>
      <c r="AC181" s="183">
        <v>430352.7878012436</v>
      </c>
      <c r="AD181" s="183">
        <v>430352.7878012436</v>
      </c>
      <c r="AE181" s="183">
        <v>430352.7878012436</v>
      </c>
      <c r="AF181" s="185">
        <v>0</v>
      </c>
      <c r="AG181" s="185">
        <v>0</v>
      </c>
      <c r="AH181" s="113"/>
      <c r="AI181" s="183">
        <v>430352.7878012436</v>
      </c>
      <c r="AJ181" s="183">
        <v>430352.7878012436</v>
      </c>
      <c r="AK181" s="183">
        <v>430352.7878012436</v>
      </c>
      <c r="AL181" s="185">
        <v>0</v>
      </c>
      <c r="AM181" s="185">
        <v>0</v>
      </c>
    </row>
    <row r="182" spans="1:39">
      <c r="A182" s="198">
        <v>35401</v>
      </c>
      <c r="B182" s="178" t="s">
        <v>166</v>
      </c>
      <c r="C182" s="182">
        <v>4.32E-5</v>
      </c>
      <c r="E182" s="183">
        <v>96310.432044486981</v>
      </c>
      <c r="F182" s="183">
        <v>89981.670444486983</v>
      </c>
      <c r="G182" s="183">
        <v>16924.836844486988</v>
      </c>
      <c r="H182" s="183">
        <v>100951.3152</v>
      </c>
      <c r="I182" s="185">
        <v>0</v>
      </c>
      <c r="J182" s="113"/>
      <c r="K182" s="183">
        <v>-631.88639999999998</v>
      </c>
      <c r="L182" s="183">
        <v>-3423.6432</v>
      </c>
      <c r="M182" s="183">
        <v>-1892.16</v>
      </c>
      <c r="N182" s="185">
        <v>0</v>
      </c>
      <c r="O182" s="185">
        <v>0</v>
      </c>
      <c r="P182" s="113"/>
      <c r="Q182" s="183">
        <v>44280.432000000001</v>
      </c>
      <c r="R182" s="183">
        <v>41277.383999999998</v>
      </c>
      <c r="S182" s="183">
        <v>24081.624</v>
      </c>
      <c r="T182" s="183">
        <v>100951.3152</v>
      </c>
      <c r="U182" s="183">
        <v>0</v>
      </c>
      <c r="V182" s="113"/>
      <c r="W182" s="183">
        <v>25293.513599999998</v>
      </c>
      <c r="X182" s="183">
        <v>25293.513599999998</v>
      </c>
      <c r="Y182" s="183">
        <v>0</v>
      </c>
      <c r="Z182" s="185">
        <v>0</v>
      </c>
      <c r="AA182" s="185">
        <v>0</v>
      </c>
      <c r="AB182" s="113"/>
      <c r="AC182" s="183">
        <v>32633</v>
      </c>
      <c r="AD182" s="183">
        <v>32099</v>
      </c>
      <c r="AE182" s="183">
        <v>0</v>
      </c>
      <c r="AF182" s="185">
        <v>0</v>
      </c>
      <c r="AG182" s="185">
        <v>0</v>
      </c>
      <c r="AH182" s="113"/>
      <c r="AI182" s="183">
        <v>32633</v>
      </c>
      <c r="AJ182" s="183">
        <v>32099</v>
      </c>
      <c r="AK182" s="183">
        <v>0</v>
      </c>
      <c r="AL182" s="185">
        <v>0</v>
      </c>
      <c r="AM182" s="185">
        <v>0</v>
      </c>
    </row>
    <row r="183" spans="1:39">
      <c r="A183" s="198">
        <v>35405</v>
      </c>
      <c r="B183" s="178" t="s">
        <v>168</v>
      </c>
      <c r="C183" s="182">
        <v>8.6450000000000003E-4</v>
      </c>
      <c r="E183" s="183">
        <v>1105316.5511391326</v>
      </c>
      <c r="F183" s="183">
        <v>1060287.2501391326</v>
      </c>
      <c r="G183" s="183">
        <v>275532.5291391327</v>
      </c>
      <c r="H183" s="183">
        <v>2020194.7220000001</v>
      </c>
      <c r="I183" s="185">
        <v>0</v>
      </c>
      <c r="J183" s="113"/>
      <c r="K183" s="183">
        <v>-12645.041500000001</v>
      </c>
      <c r="L183" s="183">
        <v>-68512.489499999996</v>
      </c>
      <c r="M183" s="183">
        <v>-37865.1</v>
      </c>
      <c r="N183" s="185">
        <v>0</v>
      </c>
      <c r="O183" s="185">
        <v>0</v>
      </c>
      <c r="P183" s="113"/>
      <c r="Q183" s="183">
        <v>886121.14500000002</v>
      </c>
      <c r="R183" s="183">
        <v>826025.42749999999</v>
      </c>
      <c r="S183" s="183">
        <v>481911.20250000001</v>
      </c>
      <c r="T183" s="183">
        <v>2020194.7220000001</v>
      </c>
      <c r="U183" s="183">
        <v>0</v>
      </c>
      <c r="V183" s="113"/>
      <c r="W183" s="183">
        <v>506163.02100000001</v>
      </c>
      <c r="X183" s="183">
        <v>506163.02100000001</v>
      </c>
      <c r="Y183" s="183">
        <v>0</v>
      </c>
      <c r="Z183" s="185">
        <v>0</v>
      </c>
      <c r="AA183" s="185">
        <v>0</v>
      </c>
      <c r="AB183" s="113"/>
      <c r="AC183" s="183">
        <v>0</v>
      </c>
      <c r="AD183" s="183">
        <v>0</v>
      </c>
      <c r="AE183" s="183">
        <v>0</v>
      </c>
      <c r="AF183" s="185">
        <v>0</v>
      </c>
      <c r="AG183" s="185">
        <v>0</v>
      </c>
      <c r="AH183" s="113"/>
      <c r="AI183" s="183">
        <v>0</v>
      </c>
      <c r="AJ183" s="183">
        <v>0</v>
      </c>
      <c r="AK183" s="183">
        <v>0</v>
      </c>
      <c r="AL183" s="185">
        <v>0</v>
      </c>
      <c r="AM183" s="185">
        <v>0</v>
      </c>
    </row>
    <row r="184" spans="1:39">
      <c r="A184" s="198">
        <v>35500</v>
      </c>
      <c r="B184" s="178" t="s">
        <v>169</v>
      </c>
      <c r="C184" s="182">
        <v>4.1373E-3</v>
      </c>
      <c r="E184" s="183">
        <v>6661718.7785632052</v>
      </c>
      <c r="F184" s="183">
        <v>6261360.631163206</v>
      </c>
      <c r="G184" s="183">
        <v>2696574.7757632057</v>
      </c>
      <c r="H184" s="183">
        <v>9668191.5828000009</v>
      </c>
      <c r="I184" s="185">
        <v>0</v>
      </c>
      <c r="J184" s="113"/>
      <c r="K184" s="183">
        <v>-60516.287100000001</v>
      </c>
      <c r="L184" s="183">
        <v>-327885.16230000003</v>
      </c>
      <c r="M184" s="183">
        <v>-181213.74</v>
      </c>
      <c r="N184" s="185">
        <v>0</v>
      </c>
      <c r="O184" s="185">
        <v>0</v>
      </c>
      <c r="P184" s="113"/>
      <c r="Q184" s="183">
        <v>4240773.8729999997</v>
      </c>
      <c r="R184" s="183">
        <v>3953169.4635000001</v>
      </c>
      <c r="S184" s="183">
        <v>2306317.1984999999</v>
      </c>
      <c r="T184" s="183">
        <v>9668191.5828000009</v>
      </c>
      <c r="U184" s="183">
        <v>0</v>
      </c>
      <c r="V184" s="113"/>
      <c r="W184" s="183">
        <v>2422380.8753999998</v>
      </c>
      <c r="X184" s="183">
        <v>2422380.8753999998</v>
      </c>
      <c r="Y184" s="183">
        <v>0</v>
      </c>
      <c r="Z184" s="185">
        <v>0</v>
      </c>
      <c r="AA184" s="185">
        <v>0</v>
      </c>
      <c r="AB184" s="113"/>
      <c r="AC184" s="183">
        <v>571471.317263206</v>
      </c>
      <c r="AD184" s="183">
        <v>571471.317263206</v>
      </c>
      <c r="AE184" s="183">
        <v>571471.317263206</v>
      </c>
      <c r="AF184" s="185">
        <v>0</v>
      </c>
      <c r="AG184" s="185">
        <v>0</v>
      </c>
      <c r="AH184" s="113"/>
      <c r="AI184" s="183">
        <v>571471.317263206</v>
      </c>
      <c r="AJ184" s="183">
        <v>571471.317263206</v>
      </c>
      <c r="AK184" s="183">
        <v>571471.317263206</v>
      </c>
      <c r="AL184" s="185">
        <v>0</v>
      </c>
      <c r="AM184" s="185">
        <v>0</v>
      </c>
    </row>
    <row r="185" spans="1:39">
      <c r="A185" s="198">
        <v>35600</v>
      </c>
      <c r="B185" s="178" t="s">
        <v>170</v>
      </c>
      <c r="C185" s="182">
        <v>1.8827E-3</v>
      </c>
      <c r="E185" s="183">
        <v>3399603.7688282444</v>
      </c>
      <c r="F185" s="183">
        <v>3107661.1562282443</v>
      </c>
      <c r="G185" s="183">
        <v>1376986.0516282441</v>
      </c>
      <c r="H185" s="183">
        <v>4399561.1371999998</v>
      </c>
      <c r="I185" s="185">
        <v>0</v>
      </c>
      <c r="J185" s="113"/>
      <c r="K185" s="183">
        <v>-27538.252899999999</v>
      </c>
      <c r="L185" s="183">
        <v>-149205.85769999999</v>
      </c>
      <c r="M185" s="183">
        <v>-82462.259999999995</v>
      </c>
      <c r="N185" s="185">
        <v>0</v>
      </c>
      <c r="O185" s="185">
        <v>0</v>
      </c>
      <c r="P185" s="113"/>
      <c r="Q185" s="183">
        <v>1929786.327</v>
      </c>
      <c r="R185" s="183">
        <v>1798910.4365000001</v>
      </c>
      <c r="S185" s="183">
        <v>1049501.7015</v>
      </c>
      <c r="T185" s="183">
        <v>4399561.1371999998</v>
      </c>
      <c r="U185" s="183">
        <v>0</v>
      </c>
      <c r="V185" s="113"/>
      <c r="W185" s="183">
        <v>1102317.0845999999</v>
      </c>
      <c r="X185" s="183">
        <v>1102317.0845999999</v>
      </c>
      <c r="Y185" s="183">
        <v>0</v>
      </c>
      <c r="Z185" s="185">
        <v>0</v>
      </c>
      <c r="AA185" s="185">
        <v>0</v>
      </c>
      <c r="AB185" s="113"/>
      <c r="AC185" s="183">
        <v>449348.61012824427</v>
      </c>
      <c r="AD185" s="183">
        <v>409946.61012824427</v>
      </c>
      <c r="AE185" s="183">
        <v>409946.61012824427</v>
      </c>
      <c r="AF185" s="185">
        <v>0</v>
      </c>
      <c r="AG185" s="185">
        <v>0</v>
      </c>
      <c r="AH185" s="113"/>
      <c r="AI185" s="183">
        <v>449348.61012824427</v>
      </c>
      <c r="AJ185" s="183">
        <v>409946.61012824427</v>
      </c>
      <c r="AK185" s="183">
        <v>409946.61012824427</v>
      </c>
      <c r="AL185" s="185">
        <v>0</v>
      </c>
      <c r="AM185" s="185">
        <v>0</v>
      </c>
    </row>
    <row r="186" spans="1:39">
      <c r="A186" s="198">
        <v>35700</v>
      </c>
      <c r="B186" s="178" t="s">
        <v>171</v>
      </c>
      <c r="C186" s="182">
        <v>9.4669999999999997E-4</v>
      </c>
      <c r="E186" s="183">
        <v>1615141.4226922346</v>
      </c>
      <c r="F186" s="183">
        <v>1458820.9780922346</v>
      </c>
      <c r="G186" s="183">
        <v>642904.60149223451</v>
      </c>
      <c r="H186" s="183">
        <v>2212282.6412</v>
      </c>
      <c r="I186" s="185">
        <v>0</v>
      </c>
      <c r="J186" s="113"/>
      <c r="K186" s="183">
        <v>-13847.3809</v>
      </c>
      <c r="L186" s="183">
        <v>-75026.921699999992</v>
      </c>
      <c r="M186" s="183">
        <v>-41465.46</v>
      </c>
      <c r="N186" s="185">
        <v>0</v>
      </c>
      <c r="O186" s="185">
        <v>0</v>
      </c>
      <c r="P186" s="113"/>
      <c r="Q186" s="183">
        <v>970376.96699999995</v>
      </c>
      <c r="R186" s="183">
        <v>904567.1165</v>
      </c>
      <c r="S186" s="183">
        <v>527733.18149999995</v>
      </c>
      <c r="T186" s="183">
        <v>2212282.6412</v>
      </c>
      <c r="U186" s="183">
        <v>0</v>
      </c>
      <c r="V186" s="113"/>
      <c r="W186" s="183">
        <v>554290.95660000003</v>
      </c>
      <c r="X186" s="183">
        <v>554290.95660000003</v>
      </c>
      <c r="Y186" s="183">
        <v>0</v>
      </c>
      <c r="Z186" s="185">
        <v>0</v>
      </c>
      <c r="AA186" s="185">
        <v>0</v>
      </c>
      <c r="AB186" s="113"/>
      <c r="AC186" s="183">
        <v>185967.87999223458</v>
      </c>
      <c r="AD186" s="183">
        <v>156636.87999223458</v>
      </c>
      <c r="AE186" s="183">
        <v>156636.87999223458</v>
      </c>
      <c r="AF186" s="185">
        <v>0</v>
      </c>
      <c r="AG186" s="185">
        <v>0</v>
      </c>
      <c r="AH186" s="113"/>
      <c r="AI186" s="183">
        <v>185967.87999223458</v>
      </c>
      <c r="AJ186" s="183">
        <v>156636.87999223458</v>
      </c>
      <c r="AK186" s="183">
        <v>156636.87999223458</v>
      </c>
      <c r="AL186" s="185">
        <v>0</v>
      </c>
      <c r="AM186" s="185">
        <v>0</v>
      </c>
    </row>
    <row r="187" spans="1:39">
      <c r="A187" s="198">
        <v>35800</v>
      </c>
      <c r="B187" s="178" t="s">
        <v>172</v>
      </c>
      <c r="C187" s="182">
        <v>1.1658E-3</v>
      </c>
      <c r="E187" s="183">
        <v>1795942.5099543277</v>
      </c>
      <c r="F187" s="183">
        <v>1608875.4295543279</v>
      </c>
      <c r="G187" s="183">
        <v>699824.78115432791</v>
      </c>
      <c r="H187" s="183">
        <v>2724283.4088000003</v>
      </c>
      <c r="I187" s="185">
        <v>0</v>
      </c>
      <c r="J187" s="113"/>
      <c r="K187" s="183">
        <v>-17052.156600000002</v>
      </c>
      <c r="L187" s="183">
        <v>-92390.815799999997</v>
      </c>
      <c r="M187" s="183">
        <v>-51062.04</v>
      </c>
      <c r="N187" s="185">
        <v>0</v>
      </c>
      <c r="O187" s="185">
        <v>0</v>
      </c>
      <c r="P187" s="113"/>
      <c r="Q187" s="183">
        <v>1194956.6580000001</v>
      </c>
      <c r="R187" s="183">
        <v>1113916.071</v>
      </c>
      <c r="S187" s="183">
        <v>649869.38100000005</v>
      </c>
      <c r="T187" s="183">
        <v>2724283.4088000003</v>
      </c>
      <c r="U187" s="183">
        <v>0</v>
      </c>
      <c r="V187" s="113"/>
      <c r="W187" s="183">
        <v>682573.56839999999</v>
      </c>
      <c r="X187" s="183">
        <v>682573.56839999999</v>
      </c>
      <c r="Y187" s="183">
        <v>0</v>
      </c>
      <c r="Z187" s="185">
        <v>0</v>
      </c>
      <c r="AA187" s="185">
        <v>0</v>
      </c>
      <c r="AB187" s="113"/>
      <c r="AC187" s="183">
        <v>131708.44015432789</v>
      </c>
      <c r="AD187" s="183">
        <v>101017.44015432789</v>
      </c>
      <c r="AE187" s="183">
        <v>101017.44015432789</v>
      </c>
      <c r="AF187" s="185">
        <v>0</v>
      </c>
      <c r="AG187" s="185">
        <v>0</v>
      </c>
      <c r="AH187" s="113"/>
      <c r="AI187" s="183">
        <v>131708.44015432789</v>
      </c>
      <c r="AJ187" s="183">
        <v>101017.44015432789</v>
      </c>
      <c r="AK187" s="183">
        <v>101017.44015432789</v>
      </c>
      <c r="AL187" s="185">
        <v>0</v>
      </c>
      <c r="AM187" s="185">
        <v>0</v>
      </c>
    </row>
    <row r="188" spans="1:39">
      <c r="A188" s="198">
        <v>35805</v>
      </c>
      <c r="B188" s="178" t="s">
        <v>173</v>
      </c>
      <c r="C188" s="182">
        <v>2.399E-4</v>
      </c>
      <c r="E188" s="183">
        <v>382926.51749272144</v>
      </c>
      <c r="F188" s="183">
        <v>375749.81129272142</v>
      </c>
      <c r="G188" s="183">
        <v>121664.10109272145</v>
      </c>
      <c r="H188" s="183">
        <v>560606.95640000002</v>
      </c>
      <c r="I188" s="185">
        <v>0</v>
      </c>
      <c r="J188" s="113"/>
      <c r="K188" s="183">
        <v>-3509.0173</v>
      </c>
      <c r="L188" s="183">
        <v>-19012.314900000001</v>
      </c>
      <c r="M188" s="183">
        <v>-10507.62</v>
      </c>
      <c r="N188" s="185">
        <v>0</v>
      </c>
      <c r="O188" s="185">
        <v>0</v>
      </c>
      <c r="P188" s="113"/>
      <c r="Q188" s="183">
        <v>245899.899</v>
      </c>
      <c r="R188" s="183">
        <v>229223.25049999999</v>
      </c>
      <c r="S188" s="183">
        <v>133731.05549999999</v>
      </c>
      <c r="T188" s="183">
        <v>560606.95640000002</v>
      </c>
      <c r="U188" s="183">
        <v>0</v>
      </c>
      <c r="V188" s="113"/>
      <c r="W188" s="183">
        <v>140460.97020000001</v>
      </c>
      <c r="X188" s="183">
        <v>140460.97020000001</v>
      </c>
      <c r="Y188" s="183">
        <v>0</v>
      </c>
      <c r="Z188" s="185">
        <v>0</v>
      </c>
      <c r="AA188" s="185">
        <v>0</v>
      </c>
      <c r="AB188" s="113"/>
      <c r="AC188" s="183">
        <v>26636</v>
      </c>
      <c r="AD188" s="183">
        <v>26637</v>
      </c>
      <c r="AE188" s="183">
        <v>0</v>
      </c>
      <c r="AF188" s="185">
        <v>0</v>
      </c>
      <c r="AG188" s="185">
        <v>0</v>
      </c>
      <c r="AH188" s="113"/>
      <c r="AI188" s="183">
        <v>26636</v>
      </c>
      <c r="AJ188" s="183">
        <v>26637</v>
      </c>
      <c r="AK188" s="183">
        <v>0</v>
      </c>
      <c r="AL188" s="185">
        <v>0</v>
      </c>
      <c r="AM188" s="185">
        <v>0</v>
      </c>
    </row>
    <row r="189" spans="1:39">
      <c r="A189" s="198">
        <v>35900</v>
      </c>
      <c r="B189" s="178" t="s">
        <v>174</v>
      </c>
      <c r="C189" s="182">
        <v>2.3234000000000002E-3</v>
      </c>
      <c r="E189" s="183">
        <v>3454512.1585412696</v>
      </c>
      <c r="F189" s="183">
        <v>3283866.9293412697</v>
      </c>
      <c r="G189" s="183">
        <v>1310020.0361412694</v>
      </c>
      <c r="H189" s="183">
        <v>5429404.7624000004</v>
      </c>
      <c r="I189" s="185">
        <v>0</v>
      </c>
      <c r="J189" s="113"/>
      <c r="K189" s="183">
        <v>-33984.371800000001</v>
      </c>
      <c r="L189" s="183">
        <v>-184131.77340000001</v>
      </c>
      <c r="M189" s="183">
        <v>-101764.92000000001</v>
      </c>
      <c r="N189" s="185">
        <v>0</v>
      </c>
      <c r="O189" s="185">
        <v>0</v>
      </c>
      <c r="P189" s="113"/>
      <c r="Q189" s="183">
        <v>2381508.2340000002</v>
      </c>
      <c r="R189" s="183">
        <v>2219997.0830000001</v>
      </c>
      <c r="S189" s="183">
        <v>1295167.7130000002</v>
      </c>
      <c r="T189" s="183">
        <v>5429404.7624000004</v>
      </c>
      <c r="U189" s="183">
        <v>0</v>
      </c>
      <c r="V189" s="113"/>
      <c r="W189" s="183">
        <v>1360346.0532000002</v>
      </c>
      <c r="X189" s="183">
        <v>1360346.0532000002</v>
      </c>
      <c r="Y189" s="183">
        <v>0</v>
      </c>
      <c r="Z189" s="185">
        <v>0</v>
      </c>
      <c r="AA189" s="185">
        <v>0</v>
      </c>
      <c r="AB189" s="113"/>
      <c r="AC189" s="183">
        <v>116617.24314126908</v>
      </c>
      <c r="AD189" s="183">
        <v>116617.24314126908</v>
      </c>
      <c r="AE189" s="183">
        <v>116617.24314126908</v>
      </c>
      <c r="AF189" s="185">
        <v>0</v>
      </c>
      <c r="AG189" s="185">
        <v>0</v>
      </c>
      <c r="AH189" s="113"/>
      <c r="AI189" s="183">
        <v>116617.24314126908</v>
      </c>
      <c r="AJ189" s="183">
        <v>116617.24314126908</v>
      </c>
      <c r="AK189" s="183">
        <v>116617.24314126908</v>
      </c>
      <c r="AL189" s="185">
        <v>0</v>
      </c>
      <c r="AM189" s="185">
        <v>0</v>
      </c>
    </row>
    <row r="190" spans="1:39">
      <c r="A190" s="198">
        <v>35905</v>
      </c>
      <c r="B190" s="178" t="s">
        <v>175</v>
      </c>
      <c r="C190" s="182">
        <v>2.8580000000000001E-4</v>
      </c>
      <c r="E190" s="183">
        <v>575771.3514537781</v>
      </c>
      <c r="F190" s="183">
        <v>541959.71105377795</v>
      </c>
      <c r="G190" s="183">
        <v>226400.30265377802</v>
      </c>
      <c r="H190" s="183">
        <v>667867.72880000004</v>
      </c>
      <c r="I190" s="185">
        <v>0</v>
      </c>
      <c r="J190" s="113"/>
      <c r="K190" s="183">
        <v>-4180.3966</v>
      </c>
      <c r="L190" s="183">
        <v>-22649.935799999999</v>
      </c>
      <c r="M190" s="183">
        <v>-12518.04</v>
      </c>
      <c r="N190" s="185">
        <v>0</v>
      </c>
      <c r="O190" s="185">
        <v>0</v>
      </c>
      <c r="P190" s="113"/>
      <c r="Q190" s="183">
        <v>292947.85800000001</v>
      </c>
      <c r="R190" s="183">
        <v>273080.47100000002</v>
      </c>
      <c r="S190" s="183">
        <v>159317.78100000002</v>
      </c>
      <c r="T190" s="183">
        <v>667867.72880000004</v>
      </c>
      <c r="U190" s="183">
        <v>0</v>
      </c>
      <c r="V190" s="113"/>
      <c r="W190" s="183">
        <v>167335.3284</v>
      </c>
      <c r="X190" s="183">
        <v>167335.3284</v>
      </c>
      <c r="Y190" s="183">
        <v>0</v>
      </c>
      <c r="Z190" s="185">
        <v>0</v>
      </c>
      <c r="AA190" s="185">
        <v>0</v>
      </c>
      <c r="AB190" s="113"/>
      <c r="AC190" s="183">
        <v>124194.56165377802</v>
      </c>
      <c r="AD190" s="183">
        <v>124193.56165377802</v>
      </c>
      <c r="AE190" s="183">
        <v>79600.561653778015</v>
      </c>
      <c r="AF190" s="185">
        <v>0</v>
      </c>
      <c r="AG190" s="185">
        <v>0</v>
      </c>
      <c r="AH190" s="113"/>
      <c r="AI190" s="183">
        <v>124194.56165377802</v>
      </c>
      <c r="AJ190" s="183">
        <v>124193.56165377802</v>
      </c>
      <c r="AK190" s="183">
        <v>79600.561653778015</v>
      </c>
      <c r="AL190" s="185">
        <v>0</v>
      </c>
      <c r="AM190" s="185">
        <v>0</v>
      </c>
    </row>
    <row r="191" spans="1:39">
      <c r="A191" s="198">
        <v>36000</v>
      </c>
      <c r="B191" s="178" t="s">
        <v>176</v>
      </c>
      <c r="C191" s="182">
        <v>6.2176599999999999E-2</v>
      </c>
      <c r="E191" s="183">
        <v>94728481.74582836</v>
      </c>
      <c r="F191" s="183">
        <v>87927796.975028366</v>
      </c>
      <c r="G191" s="183">
        <v>29186854.868228354</v>
      </c>
      <c r="H191" s="183">
        <v>145296517.2376</v>
      </c>
      <c r="I191" s="185">
        <v>0</v>
      </c>
      <c r="J191" s="113"/>
      <c r="K191" s="183">
        <v>-909457.12820000004</v>
      </c>
      <c r="L191" s="183">
        <v>-4927557.7265999997</v>
      </c>
      <c r="M191" s="183">
        <v>-2723335.08</v>
      </c>
      <c r="N191" s="185">
        <v>0</v>
      </c>
      <c r="O191" s="185">
        <v>0</v>
      </c>
      <c r="P191" s="113"/>
      <c r="Q191" s="183">
        <v>63731636.765999995</v>
      </c>
      <c r="R191" s="183">
        <v>59409430.416999996</v>
      </c>
      <c r="S191" s="183">
        <v>34660034.787</v>
      </c>
      <c r="T191" s="183">
        <v>145296517.2376</v>
      </c>
      <c r="U191" s="183">
        <v>0</v>
      </c>
      <c r="V191" s="113"/>
      <c r="W191" s="183">
        <v>36404274.946800001</v>
      </c>
      <c r="X191" s="183">
        <v>36404274.946800001</v>
      </c>
      <c r="Y191" s="183">
        <v>0</v>
      </c>
      <c r="Z191" s="185">
        <v>0</v>
      </c>
      <c r="AA191" s="185">
        <v>0</v>
      </c>
      <c r="AB191" s="113"/>
      <c r="AC191" s="183">
        <v>0</v>
      </c>
      <c r="AD191" s="183">
        <v>0</v>
      </c>
      <c r="AE191" s="183">
        <v>0</v>
      </c>
      <c r="AF191" s="185">
        <v>0</v>
      </c>
      <c r="AG191" s="185">
        <v>0</v>
      </c>
      <c r="AH191" s="113"/>
      <c r="AI191" s="183">
        <v>0</v>
      </c>
      <c r="AJ191" s="183">
        <v>0</v>
      </c>
      <c r="AK191" s="183">
        <v>0</v>
      </c>
      <c r="AL191" s="185">
        <v>0</v>
      </c>
      <c r="AM191" s="185">
        <v>0</v>
      </c>
    </row>
    <row r="192" spans="1:39">
      <c r="A192" s="198">
        <v>36001</v>
      </c>
      <c r="B192" s="178" t="s">
        <v>177</v>
      </c>
      <c r="C192" s="182">
        <v>0</v>
      </c>
      <c r="E192" s="183">
        <v>0</v>
      </c>
      <c r="F192" s="183">
        <v>0</v>
      </c>
      <c r="G192" s="183">
        <v>0</v>
      </c>
      <c r="H192" s="183">
        <v>0</v>
      </c>
      <c r="I192" s="185">
        <v>0</v>
      </c>
      <c r="J192" s="113"/>
      <c r="K192" s="183">
        <v>0</v>
      </c>
      <c r="L192" s="183">
        <v>0</v>
      </c>
      <c r="M192" s="183">
        <v>0</v>
      </c>
      <c r="N192" s="185">
        <v>0</v>
      </c>
      <c r="O192" s="185">
        <v>0</v>
      </c>
      <c r="P192" s="113"/>
      <c r="Q192" s="183">
        <v>0</v>
      </c>
      <c r="R192" s="183">
        <v>0</v>
      </c>
      <c r="S192" s="183">
        <v>0</v>
      </c>
      <c r="T192" s="183">
        <v>0</v>
      </c>
      <c r="U192" s="183">
        <v>0</v>
      </c>
      <c r="V192" s="113"/>
      <c r="W192" s="183">
        <v>0</v>
      </c>
      <c r="X192" s="183">
        <v>0</v>
      </c>
      <c r="Y192" s="183">
        <v>0</v>
      </c>
      <c r="Z192" s="185">
        <v>0</v>
      </c>
      <c r="AA192" s="185">
        <v>0</v>
      </c>
      <c r="AB192" s="113"/>
      <c r="AC192" s="183">
        <v>0</v>
      </c>
      <c r="AD192" s="183">
        <v>0</v>
      </c>
      <c r="AE192" s="183">
        <v>0</v>
      </c>
      <c r="AF192" s="185">
        <v>0</v>
      </c>
      <c r="AG192" s="185">
        <v>0</v>
      </c>
      <c r="AH192" s="113"/>
      <c r="AI192" s="183">
        <v>0</v>
      </c>
      <c r="AJ192" s="183">
        <v>0</v>
      </c>
      <c r="AK192" s="183">
        <v>0</v>
      </c>
      <c r="AL192" s="185">
        <v>0</v>
      </c>
      <c r="AM192" s="185">
        <v>0</v>
      </c>
    </row>
    <row r="193" spans="1:39">
      <c r="A193" s="198">
        <v>36003</v>
      </c>
      <c r="B193" s="178" t="s">
        <v>179</v>
      </c>
      <c r="C193" s="182">
        <v>4.4910000000000002E-4</v>
      </c>
      <c r="E193" s="183">
        <v>711815.36612364359</v>
      </c>
      <c r="F193" s="183">
        <v>702064.99032364367</v>
      </c>
      <c r="G193" s="183">
        <v>336515.17852364364</v>
      </c>
      <c r="H193" s="183">
        <v>1049473.0475999999</v>
      </c>
      <c r="I193" s="185">
        <v>0</v>
      </c>
      <c r="J193" s="113"/>
      <c r="K193" s="183">
        <v>-6568.9857000000002</v>
      </c>
      <c r="L193" s="183">
        <v>-35591.624100000001</v>
      </c>
      <c r="M193" s="183">
        <v>-19670.580000000002</v>
      </c>
      <c r="N193" s="185">
        <v>0</v>
      </c>
      <c r="O193" s="185">
        <v>0</v>
      </c>
      <c r="P193" s="113"/>
      <c r="Q193" s="183">
        <v>460331.99100000004</v>
      </c>
      <c r="R193" s="183">
        <v>429112.80450000003</v>
      </c>
      <c r="S193" s="183">
        <v>250348.54950000002</v>
      </c>
      <c r="T193" s="183">
        <v>1049473.0475999999</v>
      </c>
      <c r="U193" s="183">
        <v>0</v>
      </c>
      <c r="V193" s="113"/>
      <c r="W193" s="183">
        <v>262947.15179999999</v>
      </c>
      <c r="X193" s="183">
        <v>262947.15179999999</v>
      </c>
      <c r="Y193" s="183">
        <v>0</v>
      </c>
      <c r="Z193" s="185">
        <v>0</v>
      </c>
      <c r="AA193" s="185">
        <v>0</v>
      </c>
      <c r="AB193" s="113"/>
      <c r="AC193" s="183">
        <v>105837.20902364361</v>
      </c>
      <c r="AD193" s="183">
        <v>105837.20902364361</v>
      </c>
      <c r="AE193" s="183">
        <v>105837.20902364361</v>
      </c>
      <c r="AF193" s="185">
        <v>0</v>
      </c>
      <c r="AG193" s="185">
        <v>0</v>
      </c>
      <c r="AH193" s="113"/>
      <c r="AI193" s="183">
        <v>105837.20902364361</v>
      </c>
      <c r="AJ193" s="183">
        <v>105837.20902364361</v>
      </c>
      <c r="AK193" s="183">
        <v>105837.20902364361</v>
      </c>
      <c r="AL193" s="185">
        <v>0</v>
      </c>
      <c r="AM193" s="185">
        <v>0</v>
      </c>
    </row>
    <row r="194" spans="1:39">
      <c r="A194" s="198">
        <v>36004</v>
      </c>
      <c r="B194" s="178" t="s">
        <v>289</v>
      </c>
      <c r="C194" s="182">
        <v>3.5320000000000002E-4</v>
      </c>
      <c r="E194" s="183">
        <v>656161.75418708706</v>
      </c>
      <c r="F194" s="183">
        <v>568051.21258708707</v>
      </c>
      <c r="G194" s="183">
        <v>170598.99898708705</v>
      </c>
      <c r="H194" s="183">
        <v>825370.4752000001</v>
      </c>
      <c r="I194" s="185">
        <v>0</v>
      </c>
      <c r="J194" s="113"/>
      <c r="K194" s="183">
        <v>-5166.2564000000002</v>
      </c>
      <c r="L194" s="183">
        <v>-27991.4532</v>
      </c>
      <c r="M194" s="183">
        <v>-15470.160000000002</v>
      </c>
      <c r="N194" s="185">
        <v>0</v>
      </c>
      <c r="O194" s="185">
        <v>0</v>
      </c>
      <c r="P194" s="113"/>
      <c r="Q194" s="183">
        <v>362033.53200000001</v>
      </c>
      <c r="R194" s="183">
        <v>337480.83400000003</v>
      </c>
      <c r="S194" s="183">
        <v>196889.57400000002</v>
      </c>
      <c r="T194" s="183">
        <v>825370.4752000001</v>
      </c>
      <c r="U194" s="183">
        <v>0</v>
      </c>
      <c r="V194" s="113"/>
      <c r="W194" s="183">
        <v>206797.89360000001</v>
      </c>
      <c r="X194" s="183">
        <v>206797.89360000001</v>
      </c>
      <c r="Y194" s="183">
        <v>0</v>
      </c>
      <c r="Z194" s="185">
        <v>0</v>
      </c>
      <c r="AA194" s="185">
        <v>0</v>
      </c>
      <c r="AB194" s="113"/>
      <c r="AC194" s="183">
        <v>103317</v>
      </c>
      <c r="AD194" s="183">
        <v>62584</v>
      </c>
      <c r="AE194" s="183">
        <v>0</v>
      </c>
      <c r="AF194" s="185">
        <v>0</v>
      </c>
      <c r="AG194" s="185">
        <v>0</v>
      </c>
      <c r="AH194" s="113"/>
      <c r="AI194" s="183">
        <v>103317</v>
      </c>
      <c r="AJ194" s="183">
        <v>62584</v>
      </c>
      <c r="AK194" s="183">
        <v>0</v>
      </c>
      <c r="AL194" s="185">
        <v>0</v>
      </c>
      <c r="AM194" s="185">
        <v>0</v>
      </c>
    </row>
    <row r="195" spans="1:39">
      <c r="A195" s="198">
        <v>36005</v>
      </c>
      <c r="B195" s="178" t="s">
        <v>180</v>
      </c>
      <c r="C195" s="182">
        <v>4.1995000000000001E-3</v>
      </c>
      <c r="E195" s="183">
        <v>5358213.8245318569</v>
      </c>
      <c r="F195" s="183">
        <v>5094152.2935318556</v>
      </c>
      <c r="G195" s="183">
        <v>1564252.7425318561</v>
      </c>
      <c r="H195" s="183">
        <v>9813542.7819999997</v>
      </c>
      <c r="I195" s="185">
        <v>0</v>
      </c>
      <c r="J195" s="113"/>
      <c r="K195" s="183">
        <v>-61426.086500000005</v>
      </c>
      <c r="L195" s="183">
        <v>-332814.57449999999</v>
      </c>
      <c r="M195" s="183">
        <v>-183938.1</v>
      </c>
      <c r="N195" s="185">
        <v>0</v>
      </c>
      <c r="O195" s="185">
        <v>0</v>
      </c>
      <c r="P195" s="113"/>
      <c r="Q195" s="183">
        <v>4304529.4950000001</v>
      </c>
      <c r="R195" s="183">
        <v>4012601.2524999999</v>
      </c>
      <c r="S195" s="183">
        <v>2340990.2774999999</v>
      </c>
      <c r="T195" s="183">
        <v>9813542.7819999997</v>
      </c>
      <c r="U195" s="183">
        <v>0</v>
      </c>
      <c r="V195" s="113"/>
      <c r="W195" s="183">
        <v>2458798.8510000003</v>
      </c>
      <c r="X195" s="183">
        <v>2458798.8510000003</v>
      </c>
      <c r="Y195" s="183">
        <v>0</v>
      </c>
      <c r="Z195" s="185">
        <v>0</v>
      </c>
      <c r="AA195" s="185">
        <v>0</v>
      </c>
      <c r="AB195" s="113"/>
      <c r="AC195" s="183">
        <v>0</v>
      </c>
      <c r="AD195" s="183">
        <v>0</v>
      </c>
      <c r="AE195" s="183">
        <v>0</v>
      </c>
      <c r="AF195" s="185">
        <v>0</v>
      </c>
      <c r="AG195" s="185">
        <v>0</v>
      </c>
      <c r="AH195" s="113"/>
      <c r="AI195" s="183">
        <v>0</v>
      </c>
      <c r="AJ195" s="183">
        <v>0</v>
      </c>
      <c r="AK195" s="183">
        <v>0</v>
      </c>
      <c r="AL195" s="185">
        <v>0</v>
      </c>
      <c r="AM195" s="185">
        <v>0</v>
      </c>
    </row>
    <row r="196" spans="1:39">
      <c r="A196" s="198">
        <v>36006</v>
      </c>
      <c r="B196" s="178" t="s">
        <v>181</v>
      </c>
      <c r="C196" s="182">
        <v>6.9499999999999998E-4</v>
      </c>
      <c r="E196" s="183">
        <v>924128.32625794969</v>
      </c>
      <c r="F196" s="183">
        <v>887359.41625794978</v>
      </c>
      <c r="G196" s="183">
        <v>257812.30625794979</v>
      </c>
      <c r="H196" s="183">
        <v>1624101.02</v>
      </c>
      <c r="I196" s="185">
        <v>0</v>
      </c>
      <c r="J196" s="113"/>
      <c r="K196" s="183">
        <v>-10165.764999999999</v>
      </c>
      <c r="L196" s="183">
        <v>-55079.445</v>
      </c>
      <c r="M196" s="183">
        <v>-30441</v>
      </c>
      <c r="N196" s="185">
        <v>0</v>
      </c>
      <c r="O196" s="185">
        <v>0</v>
      </c>
      <c r="P196" s="113"/>
      <c r="Q196" s="183">
        <v>712381.95</v>
      </c>
      <c r="R196" s="183">
        <v>664069.02500000002</v>
      </c>
      <c r="S196" s="183">
        <v>387424.27499999997</v>
      </c>
      <c r="T196" s="183">
        <v>1624101.02</v>
      </c>
      <c r="U196" s="183">
        <v>0</v>
      </c>
      <c r="V196" s="113"/>
      <c r="W196" s="183">
        <v>406921.11</v>
      </c>
      <c r="X196" s="183">
        <v>406921.11</v>
      </c>
      <c r="Y196" s="183">
        <v>0</v>
      </c>
      <c r="Z196" s="185">
        <v>0</v>
      </c>
      <c r="AA196" s="185">
        <v>0</v>
      </c>
      <c r="AB196" s="113"/>
      <c r="AC196" s="183">
        <v>0</v>
      </c>
      <c r="AD196" s="183">
        <v>0</v>
      </c>
      <c r="AE196" s="183">
        <v>0</v>
      </c>
      <c r="AF196" s="185">
        <v>0</v>
      </c>
      <c r="AG196" s="185">
        <v>0</v>
      </c>
      <c r="AH196" s="113"/>
      <c r="AI196" s="183">
        <v>0</v>
      </c>
      <c r="AJ196" s="183">
        <v>0</v>
      </c>
      <c r="AK196" s="183">
        <v>0</v>
      </c>
      <c r="AL196" s="185">
        <v>0</v>
      </c>
      <c r="AM196" s="185">
        <v>0</v>
      </c>
    </row>
    <row r="197" spans="1:39">
      <c r="A197" s="198">
        <v>36007</v>
      </c>
      <c r="B197" s="178" t="s">
        <v>182</v>
      </c>
      <c r="C197" s="182">
        <v>2.7849999999999999E-4</v>
      </c>
      <c r="E197" s="183">
        <v>512820.71699687245</v>
      </c>
      <c r="F197" s="183">
        <v>474128.28399687243</v>
      </c>
      <c r="G197" s="183">
        <v>229074.99099687248</v>
      </c>
      <c r="H197" s="183">
        <v>650808.826</v>
      </c>
      <c r="I197" s="185">
        <v>0</v>
      </c>
      <c r="J197" s="113"/>
      <c r="K197" s="183">
        <v>-4073.6194999999998</v>
      </c>
      <c r="L197" s="183">
        <v>-22071.4035</v>
      </c>
      <c r="M197" s="183">
        <v>-12198.3</v>
      </c>
      <c r="N197" s="185">
        <v>0</v>
      </c>
      <c r="O197" s="185">
        <v>0</v>
      </c>
      <c r="P197" s="113"/>
      <c r="Q197" s="183">
        <v>285465.28499999997</v>
      </c>
      <c r="R197" s="183">
        <v>266105.35749999998</v>
      </c>
      <c r="S197" s="183">
        <v>155248.4325</v>
      </c>
      <c r="T197" s="183">
        <v>650808.826</v>
      </c>
      <c r="U197" s="183">
        <v>0</v>
      </c>
      <c r="V197" s="113"/>
      <c r="W197" s="183">
        <v>163061.193</v>
      </c>
      <c r="X197" s="183">
        <v>163061.193</v>
      </c>
      <c r="Y197" s="183">
        <v>0</v>
      </c>
      <c r="Z197" s="185">
        <v>0</v>
      </c>
      <c r="AA197" s="185">
        <v>0</v>
      </c>
      <c r="AB197" s="113"/>
      <c r="AC197" s="183">
        <v>87361.858496872475</v>
      </c>
      <c r="AD197" s="183">
        <v>86024.858496872475</v>
      </c>
      <c r="AE197" s="183">
        <v>86024.858496872475</v>
      </c>
      <c r="AF197" s="185">
        <v>0</v>
      </c>
      <c r="AG197" s="185">
        <v>0</v>
      </c>
      <c r="AH197" s="113"/>
      <c r="AI197" s="183">
        <v>87361.858496872475</v>
      </c>
      <c r="AJ197" s="183">
        <v>86024.858496872475</v>
      </c>
      <c r="AK197" s="183">
        <v>86024.858496872475</v>
      </c>
      <c r="AL197" s="185">
        <v>0</v>
      </c>
      <c r="AM197" s="185">
        <v>0</v>
      </c>
    </row>
    <row r="198" spans="1:39">
      <c r="A198" s="198">
        <v>36008</v>
      </c>
      <c r="B198" s="178" t="s">
        <v>183</v>
      </c>
      <c r="C198" s="182">
        <v>6.4199999999999999E-4</v>
      </c>
      <c r="E198" s="183">
        <v>922064.04622609518</v>
      </c>
      <c r="F198" s="183">
        <v>894895.45022609527</v>
      </c>
      <c r="G198" s="183">
        <v>291502.53422609519</v>
      </c>
      <c r="H198" s="183">
        <v>1500248.7120000001</v>
      </c>
      <c r="I198" s="185">
        <v>0</v>
      </c>
      <c r="J198" s="113"/>
      <c r="K198" s="183">
        <v>-9390.5339999999997</v>
      </c>
      <c r="L198" s="183">
        <v>-50879.142</v>
      </c>
      <c r="M198" s="183">
        <v>-28119.599999999999</v>
      </c>
      <c r="N198" s="185">
        <v>0</v>
      </c>
      <c r="O198" s="185">
        <v>0</v>
      </c>
      <c r="P198" s="113"/>
      <c r="Q198" s="183">
        <v>658056.42000000004</v>
      </c>
      <c r="R198" s="183">
        <v>613427.79</v>
      </c>
      <c r="S198" s="183">
        <v>357879.69</v>
      </c>
      <c r="T198" s="183">
        <v>1500248.7120000001</v>
      </c>
      <c r="U198" s="183">
        <v>0</v>
      </c>
      <c r="V198" s="113"/>
      <c r="W198" s="183">
        <v>375889.71600000001</v>
      </c>
      <c r="X198" s="183">
        <v>375889.71600000001</v>
      </c>
      <c r="Y198" s="183">
        <v>0</v>
      </c>
      <c r="Z198" s="185">
        <v>0</v>
      </c>
      <c r="AA198" s="185">
        <v>0</v>
      </c>
      <c r="AB198" s="113"/>
      <c r="AC198" s="183">
        <v>0</v>
      </c>
      <c r="AD198" s="183">
        <v>0</v>
      </c>
      <c r="AE198" s="183">
        <v>0</v>
      </c>
      <c r="AF198" s="185">
        <v>0</v>
      </c>
      <c r="AG198" s="185">
        <v>0</v>
      </c>
      <c r="AH198" s="113"/>
      <c r="AI198" s="183">
        <v>0</v>
      </c>
      <c r="AJ198" s="183">
        <v>0</v>
      </c>
      <c r="AK198" s="183">
        <v>0</v>
      </c>
      <c r="AL198" s="185">
        <v>0</v>
      </c>
      <c r="AM198" s="185">
        <v>0</v>
      </c>
    </row>
    <row r="199" spans="1:39">
      <c r="A199" s="198">
        <v>36009</v>
      </c>
      <c r="B199" s="178" t="s">
        <v>184</v>
      </c>
      <c r="C199" s="182">
        <v>9.59E-5</v>
      </c>
      <c r="E199" s="183">
        <v>100435.30712293152</v>
      </c>
      <c r="F199" s="183">
        <v>107312.47292293154</v>
      </c>
      <c r="G199" s="183">
        <v>79059.874722931534</v>
      </c>
      <c r="H199" s="183">
        <v>224102.5724</v>
      </c>
      <c r="I199" s="185">
        <v>0</v>
      </c>
      <c r="J199" s="113"/>
      <c r="K199" s="183">
        <v>-1402.7293</v>
      </c>
      <c r="L199" s="183">
        <v>-7600.1709000000001</v>
      </c>
      <c r="M199" s="183">
        <v>-4200.42</v>
      </c>
      <c r="N199" s="185">
        <v>0</v>
      </c>
      <c r="O199" s="185">
        <v>0</v>
      </c>
      <c r="P199" s="113"/>
      <c r="Q199" s="183">
        <v>98298.459000000003</v>
      </c>
      <c r="R199" s="183">
        <v>91631.970499999996</v>
      </c>
      <c r="S199" s="183">
        <v>53458.9755</v>
      </c>
      <c r="T199" s="183">
        <v>224102.5724</v>
      </c>
      <c r="U199" s="183">
        <v>0</v>
      </c>
      <c r="V199" s="113"/>
      <c r="W199" s="183">
        <v>56149.258199999997</v>
      </c>
      <c r="X199" s="183">
        <v>56149.258199999997</v>
      </c>
      <c r="Y199" s="183">
        <v>0</v>
      </c>
      <c r="Z199" s="185">
        <v>0</v>
      </c>
      <c r="AA199" s="185">
        <v>0</v>
      </c>
      <c r="AB199" s="113"/>
      <c r="AC199" s="183">
        <v>29801.319222931532</v>
      </c>
      <c r="AD199" s="183">
        <v>29801.319222931532</v>
      </c>
      <c r="AE199" s="183">
        <v>29801.319222931532</v>
      </c>
      <c r="AF199" s="185">
        <v>0</v>
      </c>
      <c r="AG199" s="185">
        <v>0</v>
      </c>
      <c r="AH199" s="113"/>
      <c r="AI199" s="183">
        <v>29801.319222931532</v>
      </c>
      <c r="AJ199" s="183">
        <v>29801.319222931532</v>
      </c>
      <c r="AK199" s="183">
        <v>29801.319222931532</v>
      </c>
      <c r="AL199" s="185">
        <v>0</v>
      </c>
      <c r="AM199" s="185">
        <v>0</v>
      </c>
    </row>
    <row r="200" spans="1:39">
      <c r="A200" s="198">
        <v>36100</v>
      </c>
      <c r="B200" s="178" t="s">
        <v>185</v>
      </c>
      <c r="C200" s="182">
        <v>6.8119999999999997E-4</v>
      </c>
      <c r="E200" s="183">
        <v>1071363.9302806915</v>
      </c>
      <c r="F200" s="183">
        <v>988769.12468069186</v>
      </c>
      <c r="G200" s="183">
        <v>429983.76708069182</v>
      </c>
      <c r="H200" s="183">
        <v>1591852.6831999999</v>
      </c>
      <c r="I200" s="185">
        <v>0</v>
      </c>
      <c r="J200" s="113"/>
      <c r="K200" s="183">
        <v>-9963.9123999999993</v>
      </c>
      <c r="L200" s="183">
        <v>-53985.781199999998</v>
      </c>
      <c r="M200" s="183">
        <v>-29836.559999999998</v>
      </c>
      <c r="N200" s="185">
        <v>0</v>
      </c>
      <c r="O200" s="185">
        <v>0</v>
      </c>
      <c r="P200" s="113"/>
      <c r="Q200" s="183">
        <v>698236.81199999992</v>
      </c>
      <c r="R200" s="183">
        <v>650883.19400000002</v>
      </c>
      <c r="S200" s="183">
        <v>379731.53399999999</v>
      </c>
      <c r="T200" s="183">
        <v>1591852.6831999999</v>
      </c>
      <c r="U200" s="183">
        <v>0</v>
      </c>
      <c r="V200" s="113"/>
      <c r="W200" s="183">
        <v>398841.23759999999</v>
      </c>
      <c r="X200" s="183">
        <v>398841.23759999999</v>
      </c>
      <c r="Y200" s="183">
        <v>0</v>
      </c>
      <c r="Z200" s="185">
        <v>0</v>
      </c>
      <c r="AA200" s="185">
        <v>0</v>
      </c>
      <c r="AB200" s="113"/>
      <c r="AC200" s="183">
        <v>80088.79308069183</v>
      </c>
      <c r="AD200" s="183">
        <v>80088.79308069183</v>
      </c>
      <c r="AE200" s="183">
        <v>80088.79308069183</v>
      </c>
      <c r="AF200" s="185">
        <v>0</v>
      </c>
      <c r="AG200" s="185">
        <v>0</v>
      </c>
      <c r="AH200" s="113"/>
      <c r="AI200" s="183">
        <v>80088.79308069183</v>
      </c>
      <c r="AJ200" s="183">
        <v>80088.79308069183</v>
      </c>
      <c r="AK200" s="183">
        <v>80088.79308069183</v>
      </c>
      <c r="AL200" s="185">
        <v>0</v>
      </c>
      <c r="AM200" s="185">
        <v>0</v>
      </c>
    </row>
    <row r="201" spans="1:39">
      <c r="A201" s="198">
        <v>36102</v>
      </c>
      <c r="B201" s="178" t="s">
        <v>186</v>
      </c>
      <c r="C201" s="182">
        <v>0</v>
      </c>
      <c r="E201" s="183">
        <v>-295770</v>
      </c>
      <c r="F201" s="183">
        <v>-332428</v>
      </c>
      <c r="G201" s="183">
        <v>0</v>
      </c>
      <c r="H201" s="183">
        <v>0</v>
      </c>
      <c r="I201" s="185">
        <v>0</v>
      </c>
      <c r="J201" s="113"/>
      <c r="K201" s="183">
        <v>0</v>
      </c>
      <c r="L201" s="183">
        <v>0</v>
      </c>
      <c r="M201" s="183">
        <v>0</v>
      </c>
      <c r="N201" s="185">
        <v>0</v>
      </c>
      <c r="O201" s="185">
        <v>0</v>
      </c>
      <c r="P201" s="113"/>
      <c r="Q201" s="183">
        <v>0</v>
      </c>
      <c r="R201" s="183">
        <v>0</v>
      </c>
      <c r="S201" s="183">
        <v>0</v>
      </c>
      <c r="T201" s="183">
        <v>0</v>
      </c>
      <c r="U201" s="183">
        <v>0</v>
      </c>
      <c r="V201" s="113"/>
      <c r="W201" s="183">
        <v>0</v>
      </c>
      <c r="X201" s="183">
        <v>0</v>
      </c>
      <c r="Y201" s="183">
        <v>0</v>
      </c>
      <c r="Z201" s="185">
        <v>0</v>
      </c>
      <c r="AA201" s="185">
        <v>0</v>
      </c>
      <c r="AB201" s="113"/>
      <c r="AC201" s="183">
        <v>36657</v>
      </c>
      <c r="AD201" s="183">
        <v>0</v>
      </c>
      <c r="AE201" s="183">
        <v>0</v>
      </c>
      <c r="AF201" s="185">
        <v>0</v>
      </c>
      <c r="AG201" s="185">
        <v>0</v>
      </c>
      <c r="AH201" s="113"/>
      <c r="AI201" s="183">
        <v>36657</v>
      </c>
      <c r="AJ201" s="183">
        <v>0</v>
      </c>
      <c r="AK201" s="183">
        <v>0</v>
      </c>
      <c r="AL201" s="185">
        <v>0</v>
      </c>
      <c r="AM201" s="185">
        <v>0</v>
      </c>
    </row>
    <row r="202" spans="1:39">
      <c r="A202" s="198">
        <v>36105</v>
      </c>
      <c r="B202" s="178" t="s">
        <v>187</v>
      </c>
      <c r="C202" s="182">
        <v>3.168E-4</v>
      </c>
      <c r="E202" s="183">
        <v>439641.83112698793</v>
      </c>
      <c r="F202" s="183">
        <v>373152.91272698785</v>
      </c>
      <c r="G202" s="183">
        <v>119543.46632698789</v>
      </c>
      <c r="H202" s="183">
        <v>740309.64480000001</v>
      </c>
      <c r="I202" s="185">
        <v>0</v>
      </c>
      <c r="J202" s="113"/>
      <c r="K202" s="183">
        <v>-4633.8335999999999</v>
      </c>
      <c r="L202" s="183">
        <v>-25106.716800000002</v>
      </c>
      <c r="M202" s="183">
        <v>-13875.84</v>
      </c>
      <c r="N202" s="185">
        <v>0</v>
      </c>
      <c r="O202" s="185">
        <v>0</v>
      </c>
      <c r="P202" s="113"/>
      <c r="Q202" s="183">
        <v>324723.16800000001</v>
      </c>
      <c r="R202" s="183">
        <v>302700.81599999999</v>
      </c>
      <c r="S202" s="183">
        <v>176598.576</v>
      </c>
      <c r="T202" s="183">
        <v>740309.64480000001</v>
      </c>
      <c r="U202" s="183">
        <v>0</v>
      </c>
      <c r="V202" s="113"/>
      <c r="W202" s="183">
        <v>185485.76639999999</v>
      </c>
      <c r="X202" s="183">
        <v>185485.76639999999</v>
      </c>
      <c r="Y202" s="183">
        <v>0</v>
      </c>
      <c r="Z202" s="185">
        <v>0</v>
      </c>
      <c r="AA202" s="185">
        <v>0</v>
      </c>
      <c r="AB202" s="113"/>
      <c r="AC202" s="183">
        <v>23995</v>
      </c>
      <c r="AD202" s="183">
        <v>0</v>
      </c>
      <c r="AE202" s="183">
        <v>0</v>
      </c>
      <c r="AF202" s="185">
        <v>0</v>
      </c>
      <c r="AG202" s="185">
        <v>0</v>
      </c>
      <c r="AH202" s="113"/>
      <c r="AI202" s="183">
        <v>23995</v>
      </c>
      <c r="AJ202" s="183">
        <v>0</v>
      </c>
      <c r="AK202" s="183">
        <v>0</v>
      </c>
      <c r="AL202" s="185">
        <v>0</v>
      </c>
      <c r="AM202" s="185">
        <v>0</v>
      </c>
    </row>
    <row r="203" spans="1:39">
      <c r="A203" s="198">
        <v>36200</v>
      </c>
      <c r="B203" s="178" t="s">
        <v>188</v>
      </c>
      <c r="C203" s="182">
        <v>1.3277E-3</v>
      </c>
      <c r="E203" s="183">
        <v>1909736.8281646939</v>
      </c>
      <c r="F203" s="183">
        <v>1775476.8055646939</v>
      </c>
      <c r="G203" s="183">
        <v>788347.09096469416</v>
      </c>
      <c r="H203" s="183">
        <v>3102617.1572000002</v>
      </c>
      <c r="I203" s="185">
        <v>0</v>
      </c>
      <c r="J203" s="113"/>
      <c r="K203" s="183">
        <v>-19420.267899999999</v>
      </c>
      <c r="L203" s="183">
        <v>-105221.5527</v>
      </c>
      <c r="M203" s="183">
        <v>-58153.26</v>
      </c>
      <c r="N203" s="185">
        <v>0</v>
      </c>
      <c r="O203" s="185">
        <v>0</v>
      </c>
      <c r="P203" s="113"/>
      <c r="Q203" s="183">
        <v>1360905.777</v>
      </c>
      <c r="R203" s="183">
        <v>1268610.7115</v>
      </c>
      <c r="S203" s="183">
        <v>740119.72649999999</v>
      </c>
      <c r="T203" s="183">
        <v>3102617.1572000002</v>
      </c>
      <c r="U203" s="183">
        <v>0</v>
      </c>
      <c r="V203" s="113"/>
      <c r="W203" s="183">
        <v>777365.69460000005</v>
      </c>
      <c r="X203" s="183">
        <v>777365.69460000005</v>
      </c>
      <c r="Y203" s="183">
        <v>0</v>
      </c>
      <c r="Z203" s="185">
        <v>0</v>
      </c>
      <c r="AA203" s="185">
        <v>0</v>
      </c>
      <c r="AB203" s="113"/>
      <c r="AC203" s="183">
        <v>106380.62446469418</v>
      </c>
      <c r="AD203" s="183">
        <v>106380.62446469418</v>
      </c>
      <c r="AE203" s="183">
        <v>106380.62446469418</v>
      </c>
      <c r="AF203" s="185">
        <v>0</v>
      </c>
      <c r="AG203" s="185">
        <v>0</v>
      </c>
      <c r="AH203" s="113"/>
      <c r="AI203" s="183">
        <v>106380.62446469418</v>
      </c>
      <c r="AJ203" s="183">
        <v>106380.62446469418</v>
      </c>
      <c r="AK203" s="183">
        <v>106380.62446469418</v>
      </c>
      <c r="AL203" s="185">
        <v>0</v>
      </c>
      <c r="AM203" s="185">
        <v>0</v>
      </c>
    </row>
    <row r="204" spans="1:39">
      <c r="A204" s="198">
        <v>36205</v>
      </c>
      <c r="B204" s="178" t="s">
        <v>189</v>
      </c>
      <c r="C204" s="182">
        <v>2.9579999999999998E-4</v>
      </c>
      <c r="E204" s="183">
        <v>427321.5914632529</v>
      </c>
      <c r="F204" s="183">
        <v>382845.57106325292</v>
      </c>
      <c r="G204" s="183">
        <v>142173.18266325293</v>
      </c>
      <c r="H204" s="183">
        <v>691236.08879999991</v>
      </c>
      <c r="I204" s="185">
        <v>0</v>
      </c>
      <c r="J204" s="113"/>
      <c r="K204" s="183">
        <v>-4326.6665999999996</v>
      </c>
      <c r="L204" s="183">
        <v>-23442.445799999998</v>
      </c>
      <c r="M204" s="183">
        <v>-12956.039999999999</v>
      </c>
      <c r="N204" s="185">
        <v>0</v>
      </c>
      <c r="O204" s="185">
        <v>0</v>
      </c>
      <c r="P204" s="113"/>
      <c r="Q204" s="183">
        <v>303197.95799999998</v>
      </c>
      <c r="R204" s="183">
        <v>282635.42099999997</v>
      </c>
      <c r="S204" s="183">
        <v>164892.231</v>
      </c>
      <c r="T204" s="183">
        <v>691236.08879999991</v>
      </c>
      <c r="U204" s="183">
        <v>0</v>
      </c>
      <c r="V204" s="113"/>
      <c r="W204" s="183">
        <v>173190.30839999998</v>
      </c>
      <c r="X204" s="183">
        <v>173190.30839999998</v>
      </c>
      <c r="Y204" s="183">
        <v>0</v>
      </c>
      <c r="Z204" s="185">
        <v>0</v>
      </c>
      <c r="AA204" s="185">
        <v>0</v>
      </c>
      <c r="AB204" s="113"/>
      <c r="AC204" s="183">
        <v>4800</v>
      </c>
      <c r="AD204" s="183">
        <v>0</v>
      </c>
      <c r="AE204" s="183">
        <v>0</v>
      </c>
      <c r="AF204" s="185">
        <v>0</v>
      </c>
      <c r="AG204" s="185">
        <v>0</v>
      </c>
      <c r="AH204" s="113"/>
      <c r="AI204" s="183">
        <v>4800</v>
      </c>
      <c r="AJ204" s="183">
        <v>0</v>
      </c>
      <c r="AK204" s="183">
        <v>0</v>
      </c>
      <c r="AL204" s="185">
        <v>0</v>
      </c>
      <c r="AM204" s="185">
        <v>0</v>
      </c>
    </row>
    <row r="205" spans="1:39">
      <c r="A205" s="198">
        <v>36300</v>
      </c>
      <c r="B205" s="178" t="s">
        <v>190</v>
      </c>
      <c r="C205" s="182">
        <v>4.7917000000000003E-3</v>
      </c>
      <c r="E205" s="183">
        <v>6849957.7689820612</v>
      </c>
      <c r="F205" s="183">
        <v>6398900.7143820608</v>
      </c>
      <c r="G205" s="183">
        <v>2407043.5277820611</v>
      </c>
      <c r="H205" s="183">
        <v>11197417.0612</v>
      </c>
      <c r="I205" s="185">
        <v>0</v>
      </c>
      <c r="J205" s="113"/>
      <c r="K205" s="183">
        <v>-70088.195900000006</v>
      </c>
      <c r="L205" s="183">
        <v>-379747.01670000004</v>
      </c>
      <c r="M205" s="183">
        <v>-209876.46000000002</v>
      </c>
      <c r="N205" s="185">
        <v>0</v>
      </c>
      <c r="O205" s="185">
        <v>0</v>
      </c>
      <c r="P205" s="113"/>
      <c r="Q205" s="183">
        <v>4911540.4170000004</v>
      </c>
      <c r="R205" s="183">
        <v>4578445.3914999999</v>
      </c>
      <c r="S205" s="183">
        <v>2671109.2065000003</v>
      </c>
      <c r="T205" s="183">
        <v>11197417.0612</v>
      </c>
      <c r="U205" s="183">
        <v>0</v>
      </c>
      <c r="V205" s="113"/>
      <c r="W205" s="183">
        <v>2805530.7666000002</v>
      </c>
      <c r="X205" s="183">
        <v>2805530.7666000002</v>
      </c>
      <c r="Y205" s="183">
        <v>0</v>
      </c>
      <c r="Z205" s="185">
        <v>0</v>
      </c>
      <c r="AA205" s="185">
        <v>0</v>
      </c>
      <c r="AB205" s="113"/>
      <c r="AC205" s="183">
        <v>0</v>
      </c>
      <c r="AD205" s="183">
        <v>0</v>
      </c>
      <c r="AE205" s="183">
        <v>0</v>
      </c>
      <c r="AF205" s="185">
        <v>0</v>
      </c>
      <c r="AG205" s="185">
        <v>0</v>
      </c>
      <c r="AH205" s="113"/>
      <c r="AI205" s="183">
        <v>0</v>
      </c>
      <c r="AJ205" s="183">
        <v>0</v>
      </c>
      <c r="AK205" s="183">
        <v>0</v>
      </c>
      <c r="AL205" s="185">
        <v>0</v>
      </c>
      <c r="AM205" s="185">
        <v>0</v>
      </c>
    </row>
    <row r="206" spans="1:39">
      <c r="A206" s="198">
        <v>36301</v>
      </c>
      <c r="B206" s="178" t="s">
        <v>191</v>
      </c>
      <c r="C206" s="182">
        <v>1.2850000000000001E-4</v>
      </c>
      <c r="E206" s="183">
        <v>257559.32842587249</v>
      </c>
      <c r="F206" s="183">
        <v>231166.59542587248</v>
      </c>
      <c r="G206" s="183">
        <v>57499.002425872502</v>
      </c>
      <c r="H206" s="183">
        <v>300283.42600000004</v>
      </c>
      <c r="I206" s="185">
        <v>0</v>
      </c>
      <c r="J206" s="113"/>
      <c r="K206" s="183">
        <v>-1879.5695000000001</v>
      </c>
      <c r="L206" s="183">
        <v>-10183.753500000001</v>
      </c>
      <c r="M206" s="183">
        <v>-5628.3</v>
      </c>
      <c r="N206" s="185">
        <v>0</v>
      </c>
      <c r="O206" s="185">
        <v>0</v>
      </c>
      <c r="P206" s="113"/>
      <c r="Q206" s="183">
        <v>131713.785</v>
      </c>
      <c r="R206" s="183">
        <v>122781.10750000001</v>
      </c>
      <c r="S206" s="183">
        <v>71631.68250000001</v>
      </c>
      <c r="T206" s="183">
        <v>300283.42600000004</v>
      </c>
      <c r="U206" s="183">
        <v>0</v>
      </c>
      <c r="V206" s="113"/>
      <c r="W206" s="183">
        <v>75236.493000000002</v>
      </c>
      <c r="X206" s="183">
        <v>75236.493000000002</v>
      </c>
      <c r="Y206" s="183">
        <v>0</v>
      </c>
      <c r="Z206" s="185">
        <v>0</v>
      </c>
      <c r="AA206" s="185">
        <v>0</v>
      </c>
      <c r="AB206" s="113"/>
      <c r="AC206" s="183">
        <v>60993</v>
      </c>
      <c r="AD206" s="183">
        <v>51837</v>
      </c>
      <c r="AE206" s="183">
        <v>0</v>
      </c>
      <c r="AF206" s="185">
        <v>0</v>
      </c>
      <c r="AG206" s="185">
        <v>0</v>
      </c>
      <c r="AH206" s="113"/>
      <c r="AI206" s="183">
        <v>60993</v>
      </c>
      <c r="AJ206" s="183">
        <v>51837</v>
      </c>
      <c r="AK206" s="183">
        <v>0</v>
      </c>
      <c r="AL206" s="185">
        <v>0</v>
      </c>
      <c r="AM206" s="185">
        <v>0</v>
      </c>
    </row>
    <row r="207" spans="1:39">
      <c r="A207" s="198">
        <v>36302</v>
      </c>
      <c r="B207" s="178" t="s">
        <v>192</v>
      </c>
      <c r="C207" s="182">
        <v>1.986E-4</v>
      </c>
      <c r="E207" s="183">
        <v>381639.13326700096</v>
      </c>
      <c r="F207" s="183">
        <v>366731.326467001</v>
      </c>
      <c r="G207" s="183">
        <v>115706.06366700098</v>
      </c>
      <c r="H207" s="183">
        <v>464095.62959999999</v>
      </c>
      <c r="I207" s="185">
        <v>0</v>
      </c>
      <c r="J207" s="113"/>
      <c r="K207" s="183">
        <v>-2904.9222</v>
      </c>
      <c r="L207" s="183">
        <v>-15739.248600000001</v>
      </c>
      <c r="M207" s="183">
        <v>-8698.68</v>
      </c>
      <c r="N207" s="185">
        <v>0</v>
      </c>
      <c r="O207" s="185">
        <v>0</v>
      </c>
      <c r="P207" s="113"/>
      <c r="Q207" s="183">
        <v>203566.986</v>
      </c>
      <c r="R207" s="183">
        <v>189761.307</v>
      </c>
      <c r="S207" s="183">
        <v>110708.577</v>
      </c>
      <c r="T207" s="183">
        <v>464095.62959999999</v>
      </c>
      <c r="U207" s="183">
        <v>0</v>
      </c>
      <c r="V207" s="113"/>
      <c r="W207" s="183">
        <v>116279.9028</v>
      </c>
      <c r="X207" s="183">
        <v>116279.9028</v>
      </c>
      <c r="Y207" s="183">
        <v>0</v>
      </c>
      <c r="Z207" s="185">
        <v>0</v>
      </c>
      <c r="AA207" s="185">
        <v>0</v>
      </c>
      <c r="AB207" s="113"/>
      <c r="AC207" s="183">
        <v>76430.166667000987</v>
      </c>
      <c r="AD207" s="183">
        <v>76429.166667000987</v>
      </c>
      <c r="AE207" s="183">
        <v>13696.166667000987</v>
      </c>
      <c r="AF207" s="185">
        <v>0</v>
      </c>
      <c r="AG207" s="185">
        <v>0</v>
      </c>
      <c r="AH207" s="113"/>
      <c r="AI207" s="183">
        <v>76430.166667000987</v>
      </c>
      <c r="AJ207" s="183">
        <v>76429.166667000987</v>
      </c>
      <c r="AK207" s="183">
        <v>13696.166667000987</v>
      </c>
      <c r="AL207" s="185">
        <v>0</v>
      </c>
      <c r="AM207" s="185">
        <v>0</v>
      </c>
    </row>
    <row r="208" spans="1:39">
      <c r="A208" s="198">
        <v>36303</v>
      </c>
      <c r="B208" s="178" t="s">
        <v>394</v>
      </c>
      <c r="C208" s="182">
        <v>2.6939999999999999E-4</v>
      </c>
      <c r="E208" s="183">
        <v>491091.9307041291</v>
      </c>
      <c r="F208" s="183">
        <v>421598.15350412909</v>
      </c>
      <c r="G208" s="183">
        <v>153247.55230412906</v>
      </c>
      <c r="H208" s="183">
        <v>629543.61839999992</v>
      </c>
      <c r="I208" s="185">
        <v>0</v>
      </c>
      <c r="J208" s="113"/>
      <c r="K208" s="183">
        <v>-3940.5137999999997</v>
      </c>
      <c r="L208" s="183">
        <v>-21350.219399999998</v>
      </c>
      <c r="M208" s="183">
        <v>-11799.72</v>
      </c>
      <c r="N208" s="185">
        <v>0</v>
      </c>
      <c r="O208" s="185">
        <v>0</v>
      </c>
      <c r="P208" s="113"/>
      <c r="Q208" s="183">
        <v>276137.69400000002</v>
      </c>
      <c r="R208" s="183">
        <v>257410.353</v>
      </c>
      <c r="S208" s="183">
        <v>150175.68299999999</v>
      </c>
      <c r="T208" s="183">
        <v>629543.61839999992</v>
      </c>
      <c r="U208" s="183">
        <v>0</v>
      </c>
      <c r="V208" s="113"/>
      <c r="W208" s="183">
        <v>157733.1612</v>
      </c>
      <c r="X208" s="183">
        <v>157733.1612</v>
      </c>
      <c r="Y208" s="183">
        <v>0</v>
      </c>
      <c r="Z208" s="185">
        <v>0</v>
      </c>
      <c r="AA208" s="185">
        <v>0</v>
      </c>
      <c r="AB208" s="113"/>
      <c r="AC208" s="183">
        <v>61161.589304129069</v>
      </c>
      <c r="AD208" s="183">
        <v>27804.589304129069</v>
      </c>
      <c r="AE208" s="183">
        <v>14871.589304129069</v>
      </c>
      <c r="AF208" s="185">
        <v>0</v>
      </c>
      <c r="AG208" s="185">
        <v>0</v>
      </c>
      <c r="AH208" s="113"/>
      <c r="AI208" s="183">
        <v>61161.589304129069</v>
      </c>
      <c r="AJ208" s="183">
        <v>27804.589304129069</v>
      </c>
      <c r="AK208" s="183">
        <v>14871.589304129069</v>
      </c>
      <c r="AL208" s="185">
        <v>0</v>
      </c>
      <c r="AM208" s="185">
        <v>0</v>
      </c>
    </row>
    <row r="209" spans="1:39">
      <c r="A209" s="198">
        <v>36305</v>
      </c>
      <c r="B209" s="178" t="s">
        <v>193</v>
      </c>
      <c r="C209" s="182">
        <v>9.7409999999999999E-4</v>
      </c>
      <c r="E209" s="183">
        <v>1776207.0407023933</v>
      </c>
      <c r="F209" s="183">
        <v>1599700.2149023933</v>
      </c>
      <c r="G209" s="183">
        <v>591456.95310239331</v>
      </c>
      <c r="H209" s="183">
        <v>2276311.9476000001</v>
      </c>
      <c r="I209" s="185">
        <v>0</v>
      </c>
      <c r="J209" s="113"/>
      <c r="K209" s="183">
        <v>-14248.1607</v>
      </c>
      <c r="L209" s="183">
        <v>-77198.399099999995</v>
      </c>
      <c r="M209" s="183">
        <v>-42665.58</v>
      </c>
      <c r="N209" s="185">
        <v>0</v>
      </c>
      <c r="O209" s="185">
        <v>0</v>
      </c>
      <c r="P209" s="113"/>
      <c r="Q209" s="183">
        <v>998462.24100000004</v>
      </c>
      <c r="R209" s="183">
        <v>930747.67949999997</v>
      </c>
      <c r="S209" s="183">
        <v>543007.17449999996</v>
      </c>
      <c r="T209" s="183">
        <v>2276311.9476000001</v>
      </c>
      <c r="U209" s="183">
        <v>0</v>
      </c>
      <c r="V209" s="113"/>
      <c r="W209" s="183">
        <v>570333.60179999995</v>
      </c>
      <c r="X209" s="183">
        <v>570333.60179999995</v>
      </c>
      <c r="Y209" s="183">
        <v>0</v>
      </c>
      <c r="Z209" s="185">
        <v>0</v>
      </c>
      <c r="AA209" s="185">
        <v>0</v>
      </c>
      <c r="AB209" s="113"/>
      <c r="AC209" s="183">
        <v>221659.35860239342</v>
      </c>
      <c r="AD209" s="183">
        <v>175816.35860239342</v>
      </c>
      <c r="AE209" s="183">
        <v>91115.358602393419</v>
      </c>
      <c r="AF209" s="185">
        <v>0</v>
      </c>
      <c r="AG209" s="185">
        <v>0</v>
      </c>
      <c r="AH209" s="113"/>
      <c r="AI209" s="183">
        <v>221659.35860239342</v>
      </c>
      <c r="AJ209" s="183">
        <v>175816.35860239342</v>
      </c>
      <c r="AK209" s="183">
        <v>91115.358602393419</v>
      </c>
      <c r="AL209" s="185">
        <v>0</v>
      </c>
      <c r="AM209" s="185">
        <v>0</v>
      </c>
    </row>
    <row r="210" spans="1:39">
      <c r="A210" s="198">
        <v>36310</v>
      </c>
      <c r="B210" s="178" t="s">
        <v>379</v>
      </c>
      <c r="C210" s="182">
        <v>0</v>
      </c>
      <c r="E210" s="183">
        <v>0</v>
      </c>
      <c r="F210" s="183">
        <v>0</v>
      </c>
      <c r="G210" s="183">
        <v>0</v>
      </c>
      <c r="H210" s="183">
        <v>0</v>
      </c>
      <c r="I210" s="185">
        <v>0</v>
      </c>
      <c r="J210" s="113"/>
      <c r="K210" s="183">
        <v>0</v>
      </c>
      <c r="L210" s="183">
        <v>0</v>
      </c>
      <c r="M210" s="183">
        <v>0</v>
      </c>
      <c r="N210" s="185">
        <v>0</v>
      </c>
      <c r="O210" s="185">
        <v>0</v>
      </c>
      <c r="P210" s="113"/>
      <c r="Q210" s="183">
        <v>0</v>
      </c>
      <c r="R210" s="183">
        <v>0</v>
      </c>
      <c r="S210" s="183">
        <v>0</v>
      </c>
      <c r="T210" s="183">
        <v>0</v>
      </c>
      <c r="U210" s="183">
        <v>0</v>
      </c>
      <c r="V210" s="113"/>
      <c r="W210" s="183">
        <v>0</v>
      </c>
      <c r="X210" s="183">
        <v>0</v>
      </c>
      <c r="Y210" s="183">
        <v>0</v>
      </c>
      <c r="Z210" s="185">
        <v>0</v>
      </c>
      <c r="AA210" s="185">
        <v>0</v>
      </c>
      <c r="AB210" s="113"/>
      <c r="AC210" s="183">
        <v>0</v>
      </c>
      <c r="AD210" s="183">
        <v>0</v>
      </c>
      <c r="AE210" s="183">
        <v>0</v>
      </c>
      <c r="AF210" s="185">
        <v>0</v>
      </c>
      <c r="AG210" s="185">
        <v>0</v>
      </c>
      <c r="AH210" s="113"/>
      <c r="AI210" s="183">
        <v>0</v>
      </c>
      <c r="AJ210" s="183">
        <v>0</v>
      </c>
      <c r="AK210" s="183">
        <v>0</v>
      </c>
      <c r="AL210" s="185">
        <v>0</v>
      </c>
      <c r="AM210" s="185">
        <v>0</v>
      </c>
    </row>
    <row r="211" spans="1:39">
      <c r="A211" s="198">
        <v>36400</v>
      </c>
      <c r="B211" s="178" t="s">
        <v>194</v>
      </c>
      <c r="C211" s="182">
        <v>5.1190999999999997E-3</v>
      </c>
      <c r="E211" s="183">
        <v>8178772.7091103401</v>
      </c>
      <c r="F211" s="183">
        <v>7668632.8733103424</v>
      </c>
      <c r="G211" s="183">
        <v>3309300.4015103411</v>
      </c>
      <c r="H211" s="183">
        <v>11962497.167599998</v>
      </c>
      <c r="I211" s="185">
        <v>0</v>
      </c>
      <c r="J211" s="113"/>
      <c r="K211" s="183">
        <v>-74877.075700000001</v>
      </c>
      <c r="L211" s="183">
        <v>-405693.7941</v>
      </c>
      <c r="M211" s="183">
        <v>-224216.58</v>
      </c>
      <c r="N211" s="185">
        <v>0</v>
      </c>
      <c r="O211" s="185">
        <v>0</v>
      </c>
      <c r="P211" s="113"/>
      <c r="Q211" s="183">
        <v>5247128.6909999996</v>
      </c>
      <c r="R211" s="183">
        <v>4891274.4545</v>
      </c>
      <c r="S211" s="183">
        <v>2853616.6994999996</v>
      </c>
      <c r="T211" s="183">
        <v>11962497.167599998</v>
      </c>
      <c r="U211" s="183">
        <v>0</v>
      </c>
      <c r="V211" s="113"/>
      <c r="W211" s="183">
        <v>2997222.8117999998</v>
      </c>
      <c r="X211" s="183">
        <v>2997222.8117999998</v>
      </c>
      <c r="Y211" s="183">
        <v>0</v>
      </c>
      <c r="Z211" s="185">
        <v>0</v>
      </c>
      <c r="AA211" s="185">
        <v>0</v>
      </c>
      <c r="AB211" s="113"/>
      <c r="AC211" s="183">
        <v>679900.28201034153</v>
      </c>
      <c r="AD211" s="183">
        <v>679900.28201034153</v>
      </c>
      <c r="AE211" s="183">
        <v>679900.28201034153</v>
      </c>
      <c r="AF211" s="185">
        <v>0</v>
      </c>
      <c r="AG211" s="185">
        <v>0</v>
      </c>
      <c r="AH211" s="113"/>
      <c r="AI211" s="183">
        <v>679900.28201034153</v>
      </c>
      <c r="AJ211" s="183">
        <v>679900.28201034153</v>
      </c>
      <c r="AK211" s="183">
        <v>679900.28201034153</v>
      </c>
      <c r="AL211" s="185">
        <v>0</v>
      </c>
      <c r="AM211" s="185">
        <v>0</v>
      </c>
    </row>
    <row r="212" spans="1:39">
      <c r="A212" s="198">
        <v>36405</v>
      </c>
      <c r="B212" s="178" t="s">
        <v>195</v>
      </c>
      <c r="C212" s="182">
        <v>7.6559999999999996E-4</v>
      </c>
      <c r="E212" s="183">
        <v>1021028.1290985958</v>
      </c>
      <c r="F212" s="183">
        <v>955041.07629859587</v>
      </c>
      <c r="G212" s="183">
        <v>358716.24749859591</v>
      </c>
      <c r="H212" s="183">
        <v>1789081.6416</v>
      </c>
      <c r="I212" s="185">
        <v>0</v>
      </c>
      <c r="J212" s="113"/>
      <c r="K212" s="183">
        <v>-11198.431199999999</v>
      </c>
      <c r="L212" s="183">
        <v>-60674.565599999994</v>
      </c>
      <c r="M212" s="183">
        <v>-33533.279999999999</v>
      </c>
      <c r="N212" s="185">
        <v>0</v>
      </c>
      <c r="O212" s="185">
        <v>0</v>
      </c>
      <c r="P212" s="113"/>
      <c r="Q212" s="183">
        <v>784747.65599999996</v>
      </c>
      <c r="R212" s="183">
        <v>731526.97199999995</v>
      </c>
      <c r="S212" s="183">
        <v>426779.89199999999</v>
      </c>
      <c r="T212" s="183">
        <v>1789081.6416</v>
      </c>
      <c r="U212" s="183">
        <v>0</v>
      </c>
      <c r="V212" s="113"/>
      <c r="W212" s="183">
        <v>448257.26879999996</v>
      </c>
      <c r="X212" s="183">
        <v>448257.26879999996</v>
      </c>
      <c r="Y212" s="183">
        <v>0</v>
      </c>
      <c r="Z212" s="185">
        <v>0</v>
      </c>
      <c r="AA212" s="185">
        <v>0</v>
      </c>
      <c r="AB212" s="113"/>
      <c r="AC212" s="183">
        <v>0</v>
      </c>
      <c r="AD212" s="183">
        <v>0</v>
      </c>
      <c r="AE212" s="183">
        <v>0</v>
      </c>
      <c r="AF212" s="185">
        <v>0</v>
      </c>
      <c r="AG212" s="185">
        <v>0</v>
      </c>
      <c r="AH212" s="113"/>
      <c r="AI212" s="183">
        <v>0</v>
      </c>
      <c r="AJ212" s="183">
        <v>0</v>
      </c>
      <c r="AK212" s="183">
        <v>0</v>
      </c>
      <c r="AL212" s="185">
        <v>0</v>
      </c>
      <c r="AM212" s="185">
        <v>0</v>
      </c>
    </row>
    <row r="213" spans="1:39">
      <c r="A213" s="198">
        <v>36500</v>
      </c>
      <c r="B213" s="178" t="s">
        <v>196</v>
      </c>
      <c r="C213" s="182">
        <v>1.11141E-2</v>
      </c>
      <c r="E213" s="183">
        <v>17411946.133444294</v>
      </c>
      <c r="F213" s="183">
        <v>16464667.987644292</v>
      </c>
      <c r="G213" s="183">
        <v>6051872.0058442941</v>
      </c>
      <c r="H213" s="183">
        <v>25971828.987599999</v>
      </c>
      <c r="I213" s="185">
        <v>0</v>
      </c>
      <c r="J213" s="113"/>
      <c r="K213" s="183">
        <v>-162565.94070000001</v>
      </c>
      <c r="L213" s="183">
        <v>-880803.53910000005</v>
      </c>
      <c r="M213" s="183">
        <v>-486797.58</v>
      </c>
      <c r="N213" s="185">
        <v>0</v>
      </c>
      <c r="O213" s="185">
        <v>0</v>
      </c>
      <c r="P213" s="113"/>
      <c r="Q213" s="183">
        <v>11392063.641000001</v>
      </c>
      <c r="R213" s="183">
        <v>10619466.979499999</v>
      </c>
      <c r="S213" s="183">
        <v>6195499.4745000005</v>
      </c>
      <c r="T213" s="183">
        <v>25971828.987599999</v>
      </c>
      <c r="U213" s="183">
        <v>0</v>
      </c>
      <c r="V213" s="113"/>
      <c r="W213" s="183">
        <v>6507283.3218</v>
      </c>
      <c r="X213" s="183">
        <v>6507283.3218</v>
      </c>
      <c r="Y213" s="183">
        <v>0</v>
      </c>
      <c r="Z213" s="185">
        <v>0</v>
      </c>
      <c r="AA213" s="185">
        <v>0</v>
      </c>
      <c r="AB213" s="113"/>
      <c r="AC213" s="183">
        <v>343170.11134429369</v>
      </c>
      <c r="AD213" s="183">
        <v>343170.11134429369</v>
      </c>
      <c r="AE213" s="183">
        <v>343170.11134429369</v>
      </c>
      <c r="AF213" s="185">
        <v>0</v>
      </c>
      <c r="AG213" s="185">
        <v>0</v>
      </c>
      <c r="AH213" s="113"/>
      <c r="AI213" s="183">
        <v>343170.11134429369</v>
      </c>
      <c r="AJ213" s="183">
        <v>343170.11134429369</v>
      </c>
      <c r="AK213" s="183">
        <v>343170.11134429369</v>
      </c>
      <c r="AL213" s="185">
        <v>0</v>
      </c>
      <c r="AM213" s="185">
        <v>0</v>
      </c>
    </row>
    <row r="214" spans="1:39">
      <c r="A214" s="198">
        <v>36501</v>
      </c>
      <c r="B214" s="178" t="s">
        <v>197</v>
      </c>
      <c r="C214" s="182">
        <v>1.617E-4</v>
      </c>
      <c r="E214" s="183">
        <v>264373.70531213441</v>
      </c>
      <c r="F214" s="183">
        <v>244572.59071213444</v>
      </c>
      <c r="G214" s="183">
        <v>91722.14411213444</v>
      </c>
      <c r="H214" s="183">
        <v>377866.3812</v>
      </c>
      <c r="I214" s="185">
        <v>0</v>
      </c>
      <c r="J214" s="113"/>
      <c r="K214" s="183">
        <v>-2365.1858999999999</v>
      </c>
      <c r="L214" s="183">
        <v>-12814.886699999999</v>
      </c>
      <c r="M214" s="183">
        <v>-7082.46</v>
      </c>
      <c r="N214" s="185">
        <v>0</v>
      </c>
      <c r="O214" s="185">
        <v>0</v>
      </c>
      <c r="P214" s="113"/>
      <c r="Q214" s="183">
        <v>165744.117</v>
      </c>
      <c r="R214" s="183">
        <v>154503.54149999999</v>
      </c>
      <c r="S214" s="183">
        <v>90138.856499999994</v>
      </c>
      <c r="T214" s="183">
        <v>377866.3812</v>
      </c>
      <c r="U214" s="183">
        <v>0</v>
      </c>
      <c r="V214" s="113"/>
      <c r="W214" s="183">
        <v>94675.026599999997</v>
      </c>
      <c r="X214" s="183">
        <v>94675.026599999997</v>
      </c>
      <c r="Y214" s="183">
        <v>0</v>
      </c>
      <c r="Z214" s="185">
        <v>0</v>
      </c>
      <c r="AA214" s="185">
        <v>0</v>
      </c>
      <c r="AB214" s="113"/>
      <c r="AC214" s="183">
        <v>8665.7476121344516</v>
      </c>
      <c r="AD214" s="183">
        <v>8665.7476121344516</v>
      </c>
      <c r="AE214" s="183">
        <v>8665.7476121344516</v>
      </c>
      <c r="AF214" s="185">
        <v>0</v>
      </c>
      <c r="AG214" s="185">
        <v>0</v>
      </c>
      <c r="AH214" s="113"/>
      <c r="AI214" s="183">
        <v>8665.7476121344516</v>
      </c>
      <c r="AJ214" s="183">
        <v>8665.7476121344516</v>
      </c>
      <c r="AK214" s="183">
        <v>8665.7476121344516</v>
      </c>
      <c r="AL214" s="185">
        <v>0</v>
      </c>
      <c r="AM214" s="185">
        <v>0</v>
      </c>
    </row>
    <row r="215" spans="1:39">
      <c r="A215" s="198">
        <v>36502</v>
      </c>
      <c r="B215" s="178" t="s">
        <v>198</v>
      </c>
      <c r="C215" s="182">
        <v>3.3300000000000003E-5</v>
      </c>
      <c r="E215" s="183">
        <v>1385.5368336905158</v>
      </c>
      <c r="F215" s="183">
        <v>17054.741433690517</v>
      </c>
      <c r="G215" s="183">
        <v>-2657.9219663094846</v>
      </c>
      <c r="H215" s="183">
        <v>77816.638800000001</v>
      </c>
      <c r="I215" s="185">
        <v>0</v>
      </c>
      <c r="J215" s="113"/>
      <c r="K215" s="183">
        <v>-487.07910000000004</v>
      </c>
      <c r="L215" s="183">
        <v>-2639.0583000000001</v>
      </c>
      <c r="M215" s="183">
        <v>-1458.5400000000002</v>
      </c>
      <c r="N215" s="185">
        <v>0</v>
      </c>
      <c r="O215" s="185">
        <v>0</v>
      </c>
      <c r="P215" s="113"/>
      <c r="Q215" s="183">
        <v>34132.833000000006</v>
      </c>
      <c r="R215" s="183">
        <v>31817.983500000002</v>
      </c>
      <c r="S215" s="183">
        <v>18562.918500000003</v>
      </c>
      <c r="T215" s="183">
        <v>77816.638800000001</v>
      </c>
      <c r="U215" s="183">
        <v>0</v>
      </c>
      <c r="V215" s="113"/>
      <c r="W215" s="183">
        <v>19497.083400000003</v>
      </c>
      <c r="X215" s="183">
        <v>19497.083400000003</v>
      </c>
      <c r="Y215" s="183">
        <v>0</v>
      </c>
      <c r="Z215" s="185">
        <v>0</v>
      </c>
      <c r="AA215" s="185">
        <v>0</v>
      </c>
      <c r="AB215" s="113"/>
      <c r="AC215" s="183">
        <v>0</v>
      </c>
      <c r="AD215" s="183">
        <v>0</v>
      </c>
      <c r="AE215" s="183">
        <v>0</v>
      </c>
      <c r="AF215" s="185">
        <v>0</v>
      </c>
      <c r="AG215" s="185">
        <v>0</v>
      </c>
      <c r="AH215" s="113"/>
      <c r="AI215" s="183">
        <v>0</v>
      </c>
      <c r="AJ215" s="183">
        <v>0</v>
      </c>
      <c r="AK215" s="183">
        <v>0</v>
      </c>
      <c r="AL215" s="185">
        <v>0</v>
      </c>
      <c r="AM215" s="185">
        <v>0</v>
      </c>
    </row>
    <row r="216" spans="1:39">
      <c r="A216" s="198">
        <v>36505</v>
      </c>
      <c r="B216" s="178" t="s">
        <v>199</v>
      </c>
      <c r="C216" s="182">
        <v>2.0344999999999999E-3</v>
      </c>
      <c r="E216" s="183">
        <v>3163547.7286723317</v>
      </c>
      <c r="F216" s="183">
        <v>2989073.9676723317</v>
      </c>
      <c r="G216" s="183">
        <v>1206192.5866723321</v>
      </c>
      <c r="H216" s="183">
        <v>4754292.8419999992</v>
      </c>
      <c r="I216" s="185">
        <v>0</v>
      </c>
      <c r="J216" s="113"/>
      <c r="K216" s="183">
        <v>-29758.6315</v>
      </c>
      <c r="L216" s="183">
        <v>-161236.15949999998</v>
      </c>
      <c r="M216" s="183">
        <v>-89111.099999999991</v>
      </c>
      <c r="N216" s="185">
        <v>0</v>
      </c>
      <c r="O216" s="185">
        <v>0</v>
      </c>
      <c r="P216" s="113"/>
      <c r="Q216" s="183">
        <v>2085382.8449999997</v>
      </c>
      <c r="R216" s="183">
        <v>1943954.5774999999</v>
      </c>
      <c r="S216" s="183">
        <v>1134121.8524999998</v>
      </c>
      <c r="T216" s="183">
        <v>4754292.8419999992</v>
      </c>
      <c r="U216" s="183">
        <v>0</v>
      </c>
      <c r="V216" s="113"/>
      <c r="W216" s="183">
        <v>1191195.6809999999</v>
      </c>
      <c r="X216" s="183">
        <v>1191195.6809999999</v>
      </c>
      <c r="Y216" s="183">
        <v>0</v>
      </c>
      <c r="Z216" s="185">
        <v>0</v>
      </c>
      <c r="AA216" s="185">
        <v>0</v>
      </c>
      <c r="AB216" s="113"/>
      <c r="AC216" s="183">
        <v>161181.83417233219</v>
      </c>
      <c r="AD216" s="183">
        <v>161181.83417233219</v>
      </c>
      <c r="AE216" s="183">
        <v>161181.83417233219</v>
      </c>
      <c r="AF216" s="185">
        <v>0</v>
      </c>
      <c r="AG216" s="185">
        <v>0</v>
      </c>
      <c r="AH216" s="113"/>
      <c r="AI216" s="183">
        <v>161181.83417233219</v>
      </c>
      <c r="AJ216" s="183">
        <v>161181.83417233219</v>
      </c>
      <c r="AK216" s="183">
        <v>161181.83417233219</v>
      </c>
      <c r="AL216" s="185">
        <v>0</v>
      </c>
      <c r="AM216" s="185">
        <v>0</v>
      </c>
    </row>
    <row r="217" spans="1:39">
      <c r="A217" s="198">
        <v>36600</v>
      </c>
      <c r="B217" s="178" t="s">
        <v>200</v>
      </c>
      <c r="C217" s="182">
        <v>6.1470000000000003E-4</v>
      </c>
      <c r="E217" s="183">
        <v>803068.7236946146</v>
      </c>
      <c r="F217" s="183">
        <v>771344.09509461466</v>
      </c>
      <c r="G217" s="183">
        <v>333840.25449461467</v>
      </c>
      <c r="H217" s="183">
        <v>1436453.0892</v>
      </c>
      <c r="I217" s="185">
        <v>0</v>
      </c>
      <c r="J217" s="113"/>
      <c r="K217" s="183">
        <v>-8991.2169000000013</v>
      </c>
      <c r="L217" s="183">
        <v>-48715.589700000004</v>
      </c>
      <c r="M217" s="183">
        <v>-26923.86</v>
      </c>
      <c r="N217" s="185">
        <v>0</v>
      </c>
      <c r="O217" s="185">
        <v>0</v>
      </c>
      <c r="P217" s="113"/>
      <c r="Q217" s="183">
        <v>630073.647</v>
      </c>
      <c r="R217" s="183">
        <v>587342.77650000004</v>
      </c>
      <c r="S217" s="183">
        <v>342661.44150000002</v>
      </c>
      <c r="T217" s="183">
        <v>1436453.0892</v>
      </c>
      <c r="U217" s="183">
        <v>0</v>
      </c>
      <c r="V217" s="113"/>
      <c r="W217" s="183">
        <v>359905.62060000002</v>
      </c>
      <c r="X217" s="183">
        <v>359905.62060000002</v>
      </c>
      <c r="Y217" s="183">
        <v>0</v>
      </c>
      <c r="Z217" s="185">
        <v>0</v>
      </c>
      <c r="AA217" s="185">
        <v>0</v>
      </c>
      <c r="AB217" s="113"/>
      <c r="AC217" s="183">
        <v>18102.672994614637</v>
      </c>
      <c r="AD217" s="183">
        <v>18102.672994614637</v>
      </c>
      <c r="AE217" s="183">
        <v>18102.672994614637</v>
      </c>
      <c r="AF217" s="185">
        <v>0</v>
      </c>
      <c r="AG217" s="185">
        <v>0</v>
      </c>
      <c r="AH217" s="113"/>
      <c r="AI217" s="183">
        <v>18102.672994614637</v>
      </c>
      <c r="AJ217" s="183">
        <v>18102.672994614637</v>
      </c>
      <c r="AK217" s="183">
        <v>18102.672994614637</v>
      </c>
      <c r="AL217" s="185">
        <v>0</v>
      </c>
      <c r="AM217" s="185">
        <v>0</v>
      </c>
    </row>
    <row r="218" spans="1:39">
      <c r="A218" s="198">
        <v>36601</v>
      </c>
      <c r="B218" s="178" t="s">
        <v>201</v>
      </c>
      <c r="C218" s="182">
        <v>0</v>
      </c>
      <c r="E218" s="183">
        <v>-173181.15065175004</v>
      </c>
      <c r="F218" s="183">
        <v>-23115.150651750038</v>
      </c>
      <c r="G218" s="183">
        <v>-539427.15065175004</v>
      </c>
      <c r="H218" s="183">
        <v>0</v>
      </c>
      <c r="I218" s="185">
        <v>0</v>
      </c>
      <c r="J218" s="113"/>
      <c r="K218" s="183">
        <v>0</v>
      </c>
      <c r="L218" s="183">
        <v>0</v>
      </c>
      <c r="M218" s="183">
        <v>0</v>
      </c>
      <c r="N218" s="185">
        <v>0</v>
      </c>
      <c r="O218" s="185">
        <v>0</v>
      </c>
      <c r="P218" s="113"/>
      <c r="Q218" s="183">
        <v>0</v>
      </c>
      <c r="R218" s="183">
        <v>0</v>
      </c>
      <c r="S218" s="183">
        <v>0</v>
      </c>
      <c r="T218" s="183">
        <v>0</v>
      </c>
      <c r="U218" s="183">
        <v>0</v>
      </c>
      <c r="V218" s="113"/>
      <c r="W218" s="183">
        <v>0</v>
      </c>
      <c r="X218" s="183">
        <v>0</v>
      </c>
      <c r="Y218" s="183">
        <v>0</v>
      </c>
      <c r="Z218" s="185">
        <v>0</v>
      </c>
      <c r="AA218" s="185">
        <v>0</v>
      </c>
      <c r="AB218" s="113"/>
      <c r="AC218" s="183">
        <v>516314</v>
      </c>
      <c r="AD218" s="183">
        <v>516312</v>
      </c>
      <c r="AE218" s="183">
        <v>0</v>
      </c>
      <c r="AF218" s="185">
        <v>0</v>
      </c>
      <c r="AG218" s="185">
        <v>0</v>
      </c>
      <c r="AH218" s="113"/>
      <c r="AI218" s="183">
        <v>516314</v>
      </c>
      <c r="AJ218" s="183">
        <v>516312</v>
      </c>
      <c r="AK218" s="183">
        <v>0</v>
      </c>
      <c r="AL218" s="185">
        <v>0</v>
      </c>
      <c r="AM218" s="185">
        <v>0</v>
      </c>
    </row>
    <row r="219" spans="1:39">
      <c r="A219" s="198">
        <v>36700</v>
      </c>
      <c r="B219" s="178" t="s">
        <v>202</v>
      </c>
      <c r="C219" s="182">
        <v>9.2519999999999998E-3</v>
      </c>
      <c r="E219" s="183">
        <v>13121000.907532817</v>
      </c>
      <c r="F219" s="183">
        <v>12088221.131532818</v>
      </c>
      <c r="G219" s="183">
        <v>4379172.4355328185</v>
      </c>
      <c r="H219" s="183">
        <v>21620406.671999998</v>
      </c>
      <c r="I219" s="185">
        <v>0</v>
      </c>
      <c r="J219" s="113"/>
      <c r="K219" s="183">
        <v>-135329.00399999999</v>
      </c>
      <c r="L219" s="183">
        <v>-733230.25199999998</v>
      </c>
      <c r="M219" s="183">
        <v>-405237.6</v>
      </c>
      <c r="N219" s="185">
        <v>0</v>
      </c>
      <c r="O219" s="185">
        <v>0</v>
      </c>
      <c r="P219" s="113"/>
      <c r="Q219" s="183">
        <v>9483392.5199999996</v>
      </c>
      <c r="R219" s="183">
        <v>8840239.7400000002</v>
      </c>
      <c r="S219" s="183">
        <v>5157481.1399999997</v>
      </c>
      <c r="T219" s="183">
        <v>21620406.671999998</v>
      </c>
      <c r="U219" s="183">
        <v>0</v>
      </c>
      <c r="V219" s="113"/>
      <c r="W219" s="183">
        <v>5417027.4960000003</v>
      </c>
      <c r="X219" s="183">
        <v>5417027.4960000003</v>
      </c>
      <c r="Y219" s="183">
        <v>0</v>
      </c>
      <c r="Z219" s="185">
        <v>0</v>
      </c>
      <c r="AA219" s="185">
        <v>0</v>
      </c>
      <c r="AB219" s="113"/>
      <c r="AC219" s="183">
        <v>0</v>
      </c>
      <c r="AD219" s="183">
        <v>0</v>
      </c>
      <c r="AE219" s="183">
        <v>0</v>
      </c>
      <c r="AF219" s="185">
        <v>0</v>
      </c>
      <c r="AG219" s="185">
        <v>0</v>
      </c>
      <c r="AH219" s="113"/>
      <c r="AI219" s="183">
        <v>0</v>
      </c>
      <c r="AJ219" s="183">
        <v>0</v>
      </c>
      <c r="AK219" s="183">
        <v>0</v>
      </c>
      <c r="AL219" s="185">
        <v>0</v>
      </c>
      <c r="AM219" s="185">
        <v>0</v>
      </c>
    </row>
    <row r="220" spans="1:39">
      <c r="A220" s="198">
        <v>36701</v>
      </c>
      <c r="B220" s="178" t="s">
        <v>203</v>
      </c>
      <c r="C220" s="182">
        <v>3.54E-5</v>
      </c>
      <c r="E220" s="183">
        <v>12281.434541563998</v>
      </c>
      <c r="F220" s="183">
        <v>16217.949341564003</v>
      </c>
      <c r="G220" s="183">
        <v>-7230.719858435994</v>
      </c>
      <c r="H220" s="183">
        <v>82723.994399999996</v>
      </c>
      <c r="I220" s="185">
        <v>0</v>
      </c>
      <c r="J220" s="113"/>
      <c r="K220" s="183">
        <v>-517.79579999999999</v>
      </c>
      <c r="L220" s="183">
        <v>-2805.4854</v>
      </c>
      <c r="M220" s="183">
        <v>-1550.52</v>
      </c>
      <c r="N220" s="185">
        <v>0</v>
      </c>
      <c r="O220" s="185">
        <v>0</v>
      </c>
      <c r="P220" s="113"/>
      <c r="Q220" s="183">
        <v>36285.353999999999</v>
      </c>
      <c r="R220" s="183">
        <v>33824.523000000001</v>
      </c>
      <c r="S220" s="183">
        <v>19733.553</v>
      </c>
      <c r="T220" s="183">
        <v>82723.994399999996</v>
      </c>
      <c r="U220" s="183">
        <v>0</v>
      </c>
      <c r="V220" s="113"/>
      <c r="W220" s="183">
        <v>20726.629199999999</v>
      </c>
      <c r="X220" s="183">
        <v>20726.629199999999</v>
      </c>
      <c r="Y220" s="183">
        <v>0</v>
      </c>
      <c r="Z220" s="185">
        <v>0</v>
      </c>
      <c r="AA220" s="185">
        <v>0</v>
      </c>
      <c r="AB220" s="113"/>
      <c r="AC220" s="183">
        <v>0</v>
      </c>
      <c r="AD220" s="183">
        <v>0</v>
      </c>
      <c r="AE220" s="183">
        <v>0</v>
      </c>
      <c r="AF220" s="185">
        <v>0</v>
      </c>
      <c r="AG220" s="185">
        <v>0</v>
      </c>
      <c r="AH220" s="113"/>
      <c r="AI220" s="183">
        <v>0</v>
      </c>
      <c r="AJ220" s="183">
        <v>0</v>
      </c>
      <c r="AK220" s="183">
        <v>0</v>
      </c>
      <c r="AL220" s="185">
        <v>0</v>
      </c>
      <c r="AM220" s="185">
        <v>0</v>
      </c>
    </row>
    <row r="221" spans="1:39">
      <c r="A221" s="198">
        <v>36705</v>
      </c>
      <c r="B221" s="178" t="s">
        <v>204</v>
      </c>
      <c r="C221" s="182">
        <v>1.0999E-3</v>
      </c>
      <c r="E221" s="183">
        <v>1735187.5099746967</v>
      </c>
      <c r="F221" s="183">
        <v>1715340.1237746966</v>
      </c>
      <c r="G221" s="183">
        <v>797208.13357469649</v>
      </c>
      <c r="H221" s="183">
        <v>2570285.9164</v>
      </c>
      <c r="I221" s="185">
        <v>0</v>
      </c>
      <c r="J221" s="113"/>
      <c r="K221" s="183">
        <v>-16088.237300000001</v>
      </c>
      <c r="L221" s="183">
        <v>-87168.174899999998</v>
      </c>
      <c r="M221" s="183">
        <v>-48175.62</v>
      </c>
      <c r="N221" s="185">
        <v>0</v>
      </c>
      <c r="O221" s="185">
        <v>0</v>
      </c>
      <c r="P221" s="113"/>
      <c r="Q221" s="183">
        <v>1127408.4990000001</v>
      </c>
      <c r="R221" s="183">
        <v>1050948.9505</v>
      </c>
      <c r="S221" s="183">
        <v>613133.75549999997</v>
      </c>
      <c r="T221" s="183">
        <v>2570285.9164</v>
      </c>
      <c r="U221" s="183">
        <v>0</v>
      </c>
      <c r="V221" s="113"/>
      <c r="W221" s="183">
        <v>643989.25020000001</v>
      </c>
      <c r="X221" s="183">
        <v>643989.25020000001</v>
      </c>
      <c r="Y221" s="183">
        <v>0</v>
      </c>
      <c r="Z221" s="185">
        <v>0</v>
      </c>
      <c r="AA221" s="185">
        <v>0</v>
      </c>
      <c r="AB221" s="113"/>
      <c r="AC221" s="183">
        <v>232249.99807469652</v>
      </c>
      <c r="AD221" s="183">
        <v>232249.99807469652</v>
      </c>
      <c r="AE221" s="183">
        <v>232249.99807469652</v>
      </c>
      <c r="AF221" s="185">
        <v>0</v>
      </c>
      <c r="AG221" s="185">
        <v>0</v>
      </c>
      <c r="AH221" s="113"/>
      <c r="AI221" s="183">
        <v>232249.99807469652</v>
      </c>
      <c r="AJ221" s="183">
        <v>232249.99807469652</v>
      </c>
      <c r="AK221" s="183">
        <v>232249.99807469652</v>
      </c>
      <c r="AL221" s="185">
        <v>0</v>
      </c>
      <c r="AM221" s="185">
        <v>0</v>
      </c>
    </row>
    <row r="222" spans="1:39">
      <c r="A222" s="198">
        <v>36800</v>
      </c>
      <c r="B222" s="178" t="s">
        <v>205</v>
      </c>
      <c r="C222" s="182">
        <v>3.3487E-3</v>
      </c>
      <c r="E222" s="183">
        <v>5194917.0679993043</v>
      </c>
      <c r="F222" s="183">
        <v>4908870.1473993044</v>
      </c>
      <c r="G222" s="183">
        <v>1932366.3747993046</v>
      </c>
      <c r="H222" s="183">
        <v>7825362.7132000001</v>
      </c>
      <c r="I222" s="185">
        <v>0</v>
      </c>
      <c r="J222" s="113"/>
      <c r="K222" s="183">
        <v>-48981.4349</v>
      </c>
      <c r="L222" s="183">
        <v>-265387.82370000001</v>
      </c>
      <c r="M222" s="183">
        <v>-146673.06</v>
      </c>
      <c r="N222" s="185">
        <v>0</v>
      </c>
      <c r="O222" s="185">
        <v>0</v>
      </c>
      <c r="P222" s="113"/>
      <c r="Q222" s="183">
        <v>3432450.9870000002</v>
      </c>
      <c r="R222" s="183">
        <v>3199666.1065000002</v>
      </c>
      <c r="S222" s="183">
        <v>1866716.0715000001</v>
      </c>
      <c r="T222" s="183">
        <v>7825362.7132000001</v>
      </c>
      <c r="U222" s="183">
        <v>0</v>
      </c>
      <c r="V222" s="113"/>
      <c r="W222" s="183">
        <v>1960657.1525999999</v>
      </c>
      <c r="X222" s="183">
        <v>1960657.1525999999</v>
      </c>
      <c r="Y222" s="183">
        <v>0</v>
      </c>
      <c r="Z222" s="185">
        <v>0</v>
      </c>
      <c r="AA222" s="185">
        <v>0</v>
      </c>
      <c r="AB222" s="113"/>
      <c r="AC222" s="183">
        <v>212323.36329930462</v>
      </c>
      <c r="AD222" s="183">
        <v>212323.36329930462</v>
      </c>
      <c r="AE222" s="183">
        <v>212323.36329930462</v>
      </c>
      <c r="AF222" s="185">
        <v>0</v>
      </c>
      <c r="AG222" s="185">
        <v>0</v>
      </c>
      <c r="AH222" s="113"/>
      <c r="AI222" s="183">
        <v>212323.36329930462</v>
      </c>
      <c r="AJ222" s="183">
        <v>212323.36329930462</v>
      </c>
      <c r="AK222" s="183">
        <v>212323.36329930462</v>
      </c>
      <c r="AL222" s="185">
        <v>0</v>
      </c>
      <c r="AM222" s="185">
        <v>0</v>
      </c>
    </row>
    <row r="223" spans="1:39">
      <c r="A223" s="198">
        <v>36802</v>
      </c>
      <c r="B223" s="178" t="s">
        <v>207</v>
      </c>
      <c r="C223" s="182">
        <v>2.744E-4</v>
      </c>
      <c r="E223" s="183">
        <v>463746.32273405395</v>
      </c>
      <c r="F223" s="183">
        <v>342981.85553405399</v>
      </c>
      <c r="G223" s="183">
        <v>119209.76433405397</v>
      </c>
      <c r="H223" s="183">
        <v>641227.79839999997</v>
      </c>
      <c r="I223" s="185">
        <v>0</v>
      </c>
      <c r="J223" s="113"/>
      <c r="K223" s="183">
        <v>-4013.6487999999999</v>
      </c>
      <c r="L223" s="183">
        <v>-21746.474399999999</v>
      </c>
      <c r="M223" s="183">
        <v>-12018.72</v>
      </c>
      <c r="N223" s="185">
        <v>0</v>
      </c>
      <c r="O223" s="185">
        <v>0</v>
      </c>
      <c r="P223" s="113"/>
      <c r="Q223" s="183">
        <v>281262.74400000001</v>
      </c>
      <c r="R223" s="183">
        <v>262187.82799999998</v>
      </c>
      <c r="S223" s="183">
        <v>152962.908</v>
      </c>
      <c r="T223" s="183">
        <v>641227.79839999997</v>
      </c>
      <c r="U223" s="183">
        <v>0</v>
      </c>
      <c r="V223" s="113"/>
      <c r="W223" s="183">
        <v>160660.65119999999</v>
      </c>
      <c r="X223" s="183">
        <v>160660.65119999999</v>
      </c>
      <c r="Y223" s="183">
        <v>0</v>
      </c>
      <c r="Z223" s="185">
        <v>0</v>
      </c>
      <c r="AA223" s="185">
        <v>0</v>
      </c>
      <c r="AB223" s="113"/>
      <c r="AC223" s="183">
        <v>83957</v>
      </c>
      <c r="AD223" s="183">
        <v>0</v>
      </c>
      <c r="AE223" s="183">
        <v>0</v>
      </c>
      <c r="AF223" s="185">
        <v>0</v>
      </c>
      <c r="AG223" s="185">
        <v>0</v>
      </c>
      <c r="AH223" s="113"/>
      <c r="AI223" s="183">
        <v>83957</v>
      </c>
      <c r="AJ223" s="183">
        <v>0</v>
      </c>
      <c r="AK223" s="183">
        <v>0</v>
      </c>
      <c r="AL223" s="185">
        <v>0</v>
      </c>
      <c r="AM223" s="185">
        <v>0</v>
      </c>
    </row>
    <row r="224" spans="1:39">
      <c r="A224" s="198">
        <v>36810</v>
      </c>
      <c r="B224" s="178" t="s">
        <v>208</v>
      </c>
      <c r="C224" s="182">
        <v>6.7660999999999997E-3</v>
      </c>
      <c r="E224" s="183">
        <v>10521707.246557487</v>
      </c>
      <c r="F224" s="183">
        <v>9896956.1247574873</v>
      </c>
      <c r="G224" s="183">
        <v>3643386.246957487</v>
      </c>
      <c r="H224" s="183">
        <v>15811266.059599999</v>
      </c>
      <c r="I224" s="185">
        <v>0</v>
      </c>
      <c r="J224" s="113"/>
      <c r="K224" s="183">
        <v>-98967.744699999996</v>
      </c>
      <c r="L224" s="183">
        <v>-536220.19109999994</v>
      </c>
      <c r="M224" s="183">
        <v>-296355.18</v>
      </c>
      <c r="N224" s="185">
        <v>0</v>
      </c>
      <c r="O224" s="185">
        <v>0</v>
      </c>
      <c r="P224" s="113"/>
      <c r="Q224" s="183">
        <v>6935320.1609999994</v>
      </c>
      <c r="R224" s="183">
        <v>6464974.7194999997</v>
      </c>
      <c r="S224" s="183">
        <v>3771728.6144999997</v>
      </c>
      <c r="T224" s="183">
        <v>15811266.059599999</v>
      </c>
      <c r="U224" s="183">
        <v>0</v>
      </c>
      <c r="V224" s="113"/>
      <c r="W224" s="183">
        <v>3961538.0178</v>
      </c>
      <c r="X224" s="183">
        <v>3961538.0178</v>
      </c>
      <c r="Y224" s="183">
        <v>0</v>
      </c>
      <c r="Z224" s="185">
        <v>0</v>
      </c>
      <c r="AA224" s="185">
        <v>0</v>
      </c>
      <c r="AB224" s="113"/>
      <c r="AC224" s="183">
        <v>168012.81245748745</v>
      </c>
      <c r="AD224" s="183">
        <v>168012.81245748745</v>
      </c>
      <c r="AE224" s="183">
        <v>168012.81245748745</v>
      </c>
      <c r="AF224" s="185">
        <v>0</v>
      </c>
      <c r="AG224" s="185">
        <v>0</v>
      </c>
      <c r="AH224" s="113"/>
      <c r="AI224" s="183">
        <v>168012.81245748745</v>
      </c>
      <c r="AJ224" s="183">
        <v>168012.81245748745</v>
      </c>
      <c r="AK224" s="183">
        <v>168012.81245748745</v>
      </c>
      <c r="AL224" s="185">
        <v>0</v>
      </c>
      <c r="AM224" s="185">
        <v>0</v>
      </c>
    </row>
    <row r="225" spans="1:39">
      <c r="A225" s="198">
        <v>36900</v>
      </c>
      <c r="B225" s="178" t="s">
        <v>209</v>
      </c>
      <c r="C225" s="182">
        <v>6.8519999999999996E-4</v>
      </c>
      <c r="E225" s="183">
        <v>1189886.8189855819</v>
      </c>
      <c r="F225" s="183">
        <v>1086695.4613855819</v>
      </c>
      <c r="G225" s="183">
        <v>557804.71178558178</v>
      </c>
      <c r="H225" s="183">
        <v>1601200.0271999999</v>
      </c>
      <c r="I225" s="185">
        <v>0</v>
      </c>
      <c r="J225" s="113"/>
      <c r="K225" s="183">
        <v>-10022.420399999999</v>
      </c>
      <c r="L225" s="183">
        <v>-54302.785199999998</v>
      </c>
      <c r="M225" s="183">
        <v>-30011.759999999998</v>
      </c>
      <c r="N225" s="185">
        <v>0</v>
      </c>
      <c r="O225" s="185">
        <v>0</v>
      </c>
      <c r="P225" s="113"/>
      <c r="Q225" s="183">
        <v>702336.85199999996</v>
      </c>
      <c r="R225" s="183">
        <v>654705.174</v>
      </c>
      <c r="S225" s="183">
        <v>381961.31399999995</v>
      </c>
      <c r="T225" s="183">
        <v>1601200.0271999999</v>
      </c>
      <c r="U225" s="183">
        <v>0</v>
      </c>
      <c r="V225" s="113"/>
      <c r="W225" s="183">
        <v>401183.22959999996</v>
      </c>
      <c r="X225" s="183">
        <v>401183.22959999996</v>
      </c>
      <c r="Y225" s="183">
        <v>0</v>
      </c>
      <c r="Z225" s="185">
        <v>0</v>
      </c>
      <c r="AA225" s="185">
        <v>0</v>
      </c>
      <c r="AB225" s="113"/>
      <c r="AC225" s="183">
        <v>217135.15778558183</v>
      </c>
      <c r="AD225" s="183">
        <v>205855.15778558183</v>
      </c>
      <c r="AE225" s="183">
        <v>205855.15778558183</v>
      </c>
      <c r="AF225" s="185">
        <v>0</v>
      </c>
      <c r="AG225" s="185">
        <v>0</v>
      </c>
      <c r="AH225" s="113"/>
      <c r="AI225" s="183">
        <v>217135.15778558183</v>
      </c>
      <c r="AJ225" s="183">
        <v>205855.15778558183</v>
      </c>
      <c r="AK225" s="183">
        <v>205855.15778558183</v>
      </c>
      <c r="AL225" s="185">
        <v>0</v>
      </c>
      <c r="AM225" s="185">
        <v>0</v>
      </c>
    </row>
    <row r="226" spans="1:39">
      <c r="A226" s="198">
        <v>36901</v>
      </c>
      <c r="B226" s="178" t="s">
        <v>210</v>
      </c>
      <c r="C226" s="182">
        <v>2.2020000000000001E-4</v>
      </c>
      <c r="E226" s="183">
        <v>281389.26342418202</v>
      </c>
      <c r="F226" s="183">
        <v>267009.07582418196</v>
      </c>
      <c r="G226" s="183">
        <v>143644.89622418198</v>
      </c>
      <c r="H226" s="183">
        <v>514571.28720000002</v>
      </c>
      <c r="I226" s="185">
        <v>0</v>
      </c>
      <c r="J226" s="113"/>
      <c r="K226" s="183">
        <v>-3220.8654000000001</v>
      </c>
      <c r="L226" s="183">
        <v>-17451.070200000002</v>
      </c>
      <c r="M226" s="183">
        <v>-9644.76</v>
      </c>
      <c r="N226" s="185">
        <v>0</v>
      </c>
      <c r="O226" s="185">
        <v>0</v>
      </c>
      <c r="P226" s="113"/>
      <c r="Q226" s="183">
        <v>225707.20200000002</v>
      </c>
      <c r="R226" s="183">
        <v>210399.99900000001</v>
      </c>
      <c r="S226" s="183">
        <v>122749.38900000001</v>
      </c>
      <c r="T226" s="183">
        <v>514571.28720000002</v>
      </c>
      <c r="U226" s="183">
        <v>0</v>
      </c>
      <c r="V226" s="113"/>
      <c r="W226" s="183">
        <v>128926.65960000001</v>
      </c>
      <c r="X226" s="183">
        <v>128926.65960000001</v>
      </c>
      <c r="Y226" s="183">
        <v>0</v>
      </c>
      <c r="Z226" s="185">
        <v>0</v>
      </c>
      <c r="AA226" s="185">
        <v>0</v>
      </c>
      <c r="AB226" s="113"/>
      <c r="AC226" s="183">
        <v>30540.267224181982</v>
      </c>
      <c r="AD226" s="183">
        <v>30540.267224181982</v>
      </c>
      <c r="AE226" s="183">
        <v>30540.267224181982</v>
      </c>
      <c r="AF226" s="185">
        <v>0</v>
      </c>
      <c r="AG226" s="185">
        <v>0</v>
      </c>
      <c r="AH226" s="113"/>
      <c r="AI226" s="183">
        <v>30540.267224181982</v>
      </c>
      <c r="AJ226" s="183">
        <v>30540.267224181982</v>
      </c>
      <c r="AK226" s="183">
        <v>30540.267224181982</v>
      </c>
      <c r="AL226" s="185">
        <v>0</v>
      </c>
      <c r="AM226" s="185">
        <v>0</v>
      </c>
    </row>
    <row r="227" spans="1:39">
      <c r="A227" s="198">
        <v>36905</v>
      </c>
      <c r="B227" s="178" t="s">
        <v>211</v>
      </c>
      <c r="C227" s="182">
        <v>2.096E-4</v>
      </c>
      <c r="E227" s="183">
        <v>300812.04532076098</v>
      </c>
      <c r="F227" s="183">
        <v>270794.72052076104</v>
      </c>
      <c r="G227" s="183">
        <v>75895.379720761019</v>
      </c>
      <c r="H227" s="183">
        <v>489800.82559999998</v>
      </c>
      <c r="I227" s="185">
        <v>0</v>
      </c>
      <c r="J227" s="113"/>
      <c r="K227" s="183">
        <v>-3065.8191999999999</v>
      </c>
      <c r="L227" s="183">
        <v>-16611.009600000001</v>
      </c>
      <c r="M227" s="183">
        <v>-9180.48</v>
      </c>
      <c r="N227" s="185">
        <v>0</v>
      </c>
      <c r="O227" s="185">
        <v>0</v>
      </c>
      <c r="P227" s="113"/>
      <c r="Q227" s="183">
        <v>214842.09599999999</v>
      </c>
      <c r="R227" s="183">
        <v>200271.75200000001</v>
      </c>
      <c r="S227" s="183">
        <v>116840.47199999999</v>
      </c>
      <c r="T227" s="183">
        <v>489800.82559999998</v>
      </c>
      <c r="U227" s="183">
        <v>0</v>
      </c>
      <c r="V227" s="113"/>
      <c r="W227" s="183">
        <v>122720.3808</v>
      </c>
      <c r="X227" s="183">
        <v>122720.3808</v>
      </c>
      <c r="Y227" s="183">
        <v>0</v>
      </c>
      <c r="Z227" s="185">
        <v>0</v>
      </c>
      <c r="AA227" s="185">
        <v>0</v>
      </c>
      <c r="AB227" s="113"/>
      <c r="AC227" s="183">
        <v>1903</v>
      </c>
      <c r="AD227" s="183">
        <v>0</v>
      </c>
      <c r="AE227" s="183">
        <v>0</v>
      </c>
      <c r="AF227" s="185">
        <v>0</v>
      </c>
      <c r="AG227" s="185">
        <v>0</v>
      </c>
      <c r="AH227" s="113"/>
      <c r="AI227" s="183">
        <v>1903</v>
      </c>
      <c r="AJ227" s="183">
        <v>0</v>
      </c>
      <c r="AK227" s="183">
        <v>0</v>
      </c>
      <c r="AL227" s="185">
        <v>0</v>
      </c>
      <c r="AM227" s="185">
        <v>0</v>
      </c>
    </row>
    <row r="228" spans="1:39">
      <c r="A228" s="198">
        <v>37000</v>
      </c>
      <c r="B228" s="178" t="s">
        <v>212</v>
      </c>
      <c r="C228" s="182">
        <v>1.9021000000000001E-3</v>
      </c>
      <c r="E228" s="183">
        <v>2507733.7151453733</v>
      </c>
      <c r="F228" s="183">
        <v>2383447.8253453728</v>
      </c>
      <c r="G228" s="183">
        <v>973826.61954537313</v>
      </c>
      <c r="H228" s="183">
        <v>4444895.7555999998</v>
      </c>
      <c r="I228" s="185">
        <v>0</v>
      </c>
      <c r="J228" s="113"/>
      <c r="K228" s="183">
        <v>-27822.0167</v>
      </c>
      <c r="L228" s="183">
        <v>-150743.32709999999</v>
      </c>
      <c r="M228" s="183">
        <v>-83311.98000000001</v>
      </c>
      <c r="N228" s="185">
        <v>0</v>
      </c>
      <c r="O228" s="185">
        <v>0</v>
      </c>
      <c r="P228" s="113"/>
      <c r="Q228" s="183">
        <v>1949671.5210000002</v>
      </c>
      <c r="R228" s="183">
        <v>1817447.0395000002</v>
      </c>
      <c r="S228" s="183">
        <v>1060316.1345000002</v>
      </c>
      <c r="T228" s="183">
        <v>4444895.7555999998</v>
      </c>
      <c r="U228" s="183">
        <v>0</v>
      </c>
      <c r="V228" s="113"/>
      <c r="W228" s="183">
        <v>1113675.7458000001</v>
      </c>
      <c r="X228" s="183">
        <v>1113675.7458000001</v>
      </c>
      <c r="Y228" s="183">
        <v>0</v>
      </c>
      <c r="Z228" s="185">
        <v>0</v>
      </c>
      <c r="AA228" s="185">
        <v>0</v>
      </c>
      <c r="AB228" s="113"/>
      <c r="AC228" s="183">
        <v>0</v>
      </c>
      <c r="AD228" s="183">
        <v>0</v>
      </c>
      <c r="AE228" s="183">
        <v>0</v>
      </c>
      <c r="AF228" s="185">
        <v>0</v>
      </c>
      <c r="AG228" s="185">
        <v>0</v>
      </c>
      <c r="AH228" s="113"/>
      <c r="AI228" s="183">
        <v>0</v>
      </c>
      <c r="AJ228" s="183">
        <v>0</v>
      </c>
      <c r="AK228" s="183">
        <v>0</v>
      </c>
      <c r="AL228" s="185">
        <v>0</v>
      </c>
      <c r="AM228" s="185">
        <v>0</v>
      </c>
    </row>
    <row r="229" spans="1:39">
      <c r="A229" s="198">
        <v>37001</v>
      </c>
      <c r="B229" s="178" t="s">
        <v>367</v>
      </c>
      <c r="C229" s="182">
        <v>2.1670000000000001E-4</v>
      </c>
      <c r="E229" s="183">
        <v>476139.11765818467</v>
      </c>
      <c r="F229" s="183">
        <v>396917.41305818461</v>
      </c>
      <c r="G229" s="183">
        <v>149941.5764581846</v>
      </c>
      <c r="H229" s="183">
        <v>506392.36120000004</v>
      </c>
      <c r="I229" s="185">
        <v>0</v>
      </c>
      <c r="J229" s="113"/>
      <c r="K229" s="183">
        <v>-3169.6709000000001</v>
      </c>
      <c r="L229" s="183">
        <v>-17173.691699999999</v>
      </c>
      <c r="M229" s="183">
        <v>-9491.4600000000009</v>
      </c>
      <c r="N229" s="185">
        <v>0</v>
      </c>
      <c r="O229" s="185">
        <v>0</v>
      </c>
      <c r="P229" s="113"/>
      <c r="Q229" s="183">
        <v>222119.66700000002</v>
      </c>
      <c r="R229" s="183">
        <v>207055.7665</v>
      </c>
      <c r="S229" s="183">
        <v>120798.3315</v>
      </c>
      <c r="T229" s="183">
        <v>506392.36120000004</v>
      </c>
      <c r="U229" s="183">
        <v>0</v>
      </c>
      <c r="V229" s="113"/>
      <c r="W229" s="183">
        <v>126877.41660000001</v>
      </c>
      <c r="X229" s="183">
        <v>126877.41660000001</v>
      </c>
      <c r="Y229" s="183">
        <v>0</v>
      </c>
      <c r="Z229" s="185">
        <v>0</v>
      </c>
      <c r="AA229" s="185">
        <v>0</v>
      </c>
      <c r="AB229" s="113"/>
      <c r="AC229" s="183">
        <v>130311.70495818461</v>
      </c>
      <c r="AD229" s="183">
        <v>80157.704958184608</v>
      </c>
      <c r="AE229" s="183">
        <v>38634.704958184608</v>
      </c>
      <c r="AF229" s="185">
        <v>0</v>
      </c>
      <c r="AG229" s="185">
        <v>0</v>
      </c>
      <c r="AH229" s="113"/>
      <c r="AI229" s="183">
        <v>130311.70495818461</v>
      </c>
      <c r="AJ229" s="183">
        <v>80157.704958184608</v>
      </c>
      <c r="AK229" s="183">
        <v>38634.704958184608</v>
      </c>
      <c r="AL229" s="185">
        <v>0</v>
      </c>
      <c r="AM229" s="185">
        <v>0</v>
      </c>
    </row>
    <row r="230" spans="1:39">
      <c r="A230" s="198">
        <v>37005</v>
      </c>
      <c r="B230" s="178" t="s">
        <v>213</v>
      </c>
      <c r="C230" s="182">
        <v>5.7839999999999996E-4</v>
      </c>
      <c r="E230" s="183">
        <v>1122971.989237444</v>
      </c>
      <c r="F230" s="183">
        <v>997844.57003744389</v>
      </c>
      <c r="G230" s="183">
        <v>360607.68683744397</v>
      </c>
      <c r="H230" s="183">
        <v>1351625.9423999998</v>
      </c>
      <c r="I230" s="185">
        <v>0</v>
      </c>
      <c r="J230" s="113"/>
      <c r="K230" s="183">
        <v>-8460.2567999999992</v>
      </c>
      <c r="L230" s="183">
        <v>-45838.778399999996</v>
      </c>
      <c r="M230" s="183">
        <v>-25333.919999999998</v>
      </c>
      <c r="N230" s="185">
        <v>0</v>
      </c>
      <c r="O230" s="185">
        <v>0</v>
      </c>
      <c r="P230" s="113"/>
      <c r="Q230" s="183">
        <v>592865.78399999999</v>
      </c>
      <c r="R230" s="183">
        <v>552658.30799999996</v>
      </c>
      <c r="S230" s="183">
        <v>322426.18799999997</v>
      </c>
      <c r="T230" s="183">
        <v>1351625.9423999998</v>
      </c>
      <c r="U230" s="183">
        <v>0</v>
      </c>
      <c r="V230" s="113"/>
      <c r="W230" s="183">
        <v>338652.04319999996</v>
      </c>
      <c r="X230" s="183">
        <v>338652.04319999996</v>
      </c>
      <c r="Y230" s="183">
        <v>0</v>
      </c>
      <c r="Z230" s="185">
        <v>0</v>
      </c>
      <c r="AA230" s="185">
        <v>0</v>
      </c>
      <c r="AB230" s="113"/>
      <c r="AC230" s="183">
        <v>199914.41883744398</v>
      </c>
      <c r="AD230" s="183">
        <v>152372.41883744398</v>
      </c>
      <c r="AE230" s="183">
        <v>63515.418837443984</v>
      </c>
      <c r="AF230" s="185">
        <v>0</v>
      </c>
      <c r="AG230" s="185">
        <v>0</v>
      </c>
      <c r="AH230" s="113"/>
      <c r="AI230" s="183">
        <v>199914.41883744398</v>
      </c>
      <c r="AJ230" s="183">
        <v>152372.41883744398</v>
      </c>
      <c r="AK230" s="183">
        <v>63515.418837443984</v>
      </c>
      <c r="AL230" s="185">
        <v>0</v>
      </c>
      <c r="AM230" s="185">
        <v>0</v>
      </c>
    </row>
    <row r="231" spans="1:39">
      <c r="A231" s="198">
        <v>37100</v>
      </c>
      <c r="B231" s="178" t="s">
        <v>214</v>
      </c>
      <c r="C231" s="182">
        <v>3.5490000000000001E-3</v>
      </c>
      <c r="E231" s="183">
        <v>5808162.2817278402</v>
      </c>
      <c r="F231" s="183">
        <v>5248155.5197278401</v>
      </c>
      <c r="G231" s="183">
        <v>2130217.7177278404</v>
      </c>
      <c r="H231" s="183">
        <v>8293430.9640000006</v>
      </c>
      <c r="I231" s="185">
        <v>0</v>
      </c>
      <c r="J231" s="113"/>
      <c r="K231" s="183">
        <v>-51911.222999999998</v>
      </c>
      <c r="L231" s="183">
        <v>-281261.799</v>
      </c>
      <c r="M231" s="183">
        <v>-155446.20000000001</v>
      </c>
      <c r="N231" s="185">
        <v>0</v>
      </c>
      <c r="O231" s="185">
        <v>0</v>
      </c>
      <c r="P231" s="113"/>
      <c r="Q231" s="183">
        <v>3637760.49</v>
      </c>
      <c r="R231" s="183">
        <v>3391051.7549999999</v>
      </c>
      <c r="S231" s="183">
        <v>1978372.3049999999</v>
      </c>
      <c r="T231" s="183">
        <v>8293430.9640000006</v>
      </c>
      <c r="U231" s="183">
        <v>0</v>
      </c>
      <c r="V231" s="113"/>
      <c r="W231" s="183">
        <v>2077932.402</v>
      </c>
      <c r="X231" s="183">
        <v>2077932.402</v>
      </c>
      <c r="Y231" s="183">
        <v>0</v>
      </c>
      <c r="Z231" s="185">
        <v>0</v>
      </c>
      <c r="AA231" s="185">
        <v>0</v>
      </c>
      <c r="AB231" s="113"/>
      <c r="AC231" s="183">
        <v>391244.61272784043</v>
      </c>
      <c r="AD231" s="183">
        <v>307291.61272784043</v>
      </c>
      <c r="AE231" s="183">
        <v>307291.61272784043</v>
      </c>
      <c r="AF231" s="185">
        <v>0</v>
      </c>
      <c r="AG231" s="185">
        <v>0</v>
      </c>
      <c r="AH231" s="113"/>
      <c r="AI231" s="183">
        <v>391244.61272784043</v>
      </c>
      <c r="AJ231" s="183">
        <v>307291.61272784043</v>
      </c>
      <c r="AK231" s="183">
        <v>307291.61272784043</v>
      </c>
      <c r="AL231" s="185">
        <v>0</v>
      </c>
      <c r="AM231" s="185">
        <v>0</v>
      </c>
    </row>
    <row r="232" spans="1:39">
      <c r="A232" s="198">
        <v>37200</v>
      </c>
      <c r="B232" s="178" t="s">
        <v>215</v>
      </c>
      <c r="C232" s="182">
        <v>6.9539999999999999E-4</v>
      </c>
      <c r="E232" s="183">
        <v>1159146.3719995394</v>
      </c>
      <c r="F232" s="183">
        <v>1071102.8067995391</v>
      </c>
      <c r="G232" s="183">
        <v>548138.45759953919</v>
      </c>
      <c r="H232" s="183">
        <v>1625035.7544</v>
      </c>
      <c r="I232" s="185">
        <v>0</v>
      </c>
      <c r="J232" s="113"/>
      <c r="K232" s="183">
        <v>-10171.6158</v>
      </c>
      <c r="L232" s="183">
        <v>-55111.145400000001</v>
      </c>
      <c r="M232" s="183">
        <v>-30458.52</v>
      </c>
      <c r="N232" s="185">
        <v>0</v>
      </c>
      <c r="O232" s="185">
        <v>0</v>
      </c>
      <c r="P232" s="113"/>
      <c r="Q232" s="183">
        <v>712791.95400000003</v>
      </c>
      <c r="R232" s="183">
        <v>664451.223</v>
      </c>
      <c r="S232" s="183">
        <v>387647.25299999997</v>
      </c>
      <c r="T232" s="183">
        <v>1625035.7544</v>
      </c>
      <c r="U232" s="183">
        <v>0</v>
      </c>
      <c r="V232" s="113"/>
      <c r="W232" s="183">
        <v>407155.30920000002</v>
      </c>
      <c r="X232" s="183">
        <v>407155.30920000002</v>
      </c>
      <c r="Y232" s="183">
        <v>0</v>
      </c>
      <c r="Z232" s="185">
        <v>0</v>
      </c>
      <c r="AA232" s="185">
        <v>0</v>
      </c>
      <c r="AB232" s="113"/>
      <c r="AC232" s="183">
        <v>190949.72459953924</v>
      </c>
      <c r="AD232" s="183">
        <v>190949.72459953924</v>
      </c>
      <c r="AE232" s="183">
        <v>190949.72459953924</v>
      </c>
      <c r="AF232" s="185">
        <v>0</v>
      </c>
      <c r="AG232" s="185">
        <v>0</v>
      </c>
      <c r="AH232" s="113"/>
      <c r="AI232" s="183">
        <v>190949.72459953924</v>
      </c>
      <c r="AJ232" s="183">
        <v>190949.72459953924</v>
      </c>
      <c r="AK232" s="183">
        <v>190949.72459953924</v>
      </c>
      <c r="AL232" s="185">
        <v>0</v>
      </c>
      <c r="AM232" s="185">
        <v>0</v>
      </c>
    </row>
    <row r="233" spans="1:39">
      <c r="A233" s="198">
        <v>37300</v>
      </c>
      <c r="B233" s="178" t="s">
        <v>216</v>
      </c>
      <c r="C233" s="182">
        <v>1.8871000000000001E-3</v>
      </c>
      <c r="E233" s="183">
        <v>2877403.8472754741</v>
      </c>
      <c r="F233" s="183">
        <v>2856880.0274754744</v>
      </c>
      <c r="G233" s="183">
        <v>1291624.291675474</v>
      </c>
      <c r="H233" s="183">
        <v>4409843.2155999998</v>
      </c>
      <c r="I233" s="185">
        <v>0</v>
      </c>
      <c r="J233" s="113"/>
      <c r="K233" s="183">
        <v>-27602.611700000001</v>
      </c>
      <c r="L233" s="183">
        <v>-149554.56210000001</v>
      </c>
      <c r="M233" s="183">
        <v>-82654.98</v>
      </c>
      <c r="N233" s="185">
        <v>0</v>
      </c>
      <c r="O233" s="185">
        <v>0</v>
      </c>
      <c r="P233" s="113"/>
      <c r="Q233" s="183">
        <v>1934296.371</v>
      </c>
      <c r="R233" s="183">
        <v>1803114.6145000001</v>
      </c>
      <c r="S233" s="183">
        <v>1051954.4595000001</v>
      </c>
      <c r="T233" s="183">
        <v>4409843.2155999998</v>
      </c>
      <c r="U233" s="183">
        <v>0</v>
      </c>
      <c r="V233" s="113"/>
      <c r="W233" s="183">
        <v>1104893.2757999999</v>
      </c>
      <c r="X233" s="183">
        <v>1104893.2757999999</v>
      </c>
      <c r="Y233" s="183">
        <v>0</v>
      </c>
      <c r="Z233" s="185">
        <v>0</v>
      </c>
      <c r="AA233" s="185">
        <v>0</v>
      </c>
      <c r="AB233" s="113"/>
      <c r="AC233" s="183">
        <v>322324.8121754739</v>
      </c>
      <c r="AD233" s="183">
        <v>322324.8121754739</v>
      </c>
      <c r="AE233" s="183">
        <v>322324.8121754739</v>
      </c>
      <c r="AF233" s="185">
        <v>0</v>
      </c>
      <c r="AG233" s="185">
        <v>0</v>
      </c>
      <c r="AH233" s="113"/>
      <c r="AI233" s="183">
        <v>322324.8121754739</v>
      </c>
      <c r="AJ233" s="183">
        <v>322324.8121754739</v>
      </c>
      <c r="AK233" s="183">
        <v>322324.8121754739</v>
      </c>
      <c r="AL233" s="185">
        <v>0</v>
      </c>
      <c r="AM233" s="185">
        <v>0</v>
      </c>
    </row>
    <row r="234" spans="1:39">
      <c r="A234" s="198">
        <v>37301</v>
      </c>
      <c r="B234" s="178" t="s">
        <v>217</v>
      </c>
      <c r="C234" s="182">
        <v>2.04E-4</v>
      </c>
      <c r="E234" s="183">
        <v>286004.46241489</v>
      </c>
      <c r="F234" s="183">
        <v>268089.31041489</v>
      </c>
      <c r="G234" s="183">
        <v>90157.318414889975</v>
      </c>
      <c r="H234" s="183">
        <v>476714.54399999999</v>
      </c>
      <c r="I234" s="185">
        <v>0</v>
      </c>
      <c r="J234" s="113"/>
      <c r="K234" s="183">
        <v>-2983.9079999999999</v>
      </c>
      <c r="L234" s="183">
        <v>-16167.204</v>
      </c>
      <c r="M234" s="183">
        <v>-8935.2000000000007</v>
      </c>
      <c r="N234" s="185">
        <v>0</v>
      </c>
      <c r="O234" s="185">
        <v>0</v>
      </c>
      <c r="P234" s="113"/>
      <c r="Q234" s="183">
        <v>209102.04</v>
      </c>
      <c r="R234" s="183">
        <v>194920.98</v>
      </c>
      <c r="S234" s="183">
        <v>113718.78</v>
      </c>
      <c r="T234" s="183">
        <v>476714.54399999999</v>
      </c>
      <c r="U234" s="183">
        <v>0</v>
      </c>
      <c r="V234" s="113"/>
      <c r="W234" s="183">
        <v>119441.592</v>
      </c>
      <c r="X234" s="183">
        <v>119441.592</v>
      </c>
      <c r="Y234" s="183">
        <v>0</v>
      </c>
      <c r="Z234" s="185">
        <v>0</v>
      </c>
      <c r="AA234" s="185">
        <v>0</v>
      </c>
      <c r="AB234" s="113"/>
      <c r="AC234" s="183">
        <v>0</v>
      </c>
      <c r="AD234" s="183">
        <v>0</v>
      </c>
      <c r="AE234" s="183">
        <v>0</v>
      </c>
      <c r="AF234" s="185">
        <v>0</v>
      </c>
      <c r="AG234" s="185">
        <v>0</v>
      </c>
      <c r="AH234" s="113"/>
      <c r="AI234" s="183">
        <v>0</v>
      </c>
      <c r="AJ234" s="183">
        <v>0</v>
      </c>
      <c r="AK234" s="183">
        <v>0</v>
      </c>
      <c r="AL234" s="185">
        <v>0</v>
      </c>
      <c r="AM234" s="185">
        <v>0</v>
      </c>
    </row>
    <row r="235" spans="1:39">
      <c r="A235" s="198">
        <v>37305</v>
      </c>
      <c r="B235" s="178" t="s">
        <v>218</v>
      </c>
      <c r="C235" s="182">
        <v>4.4319999999999999E-4</v>
      </c>
      <c r="E235" s="183">
        <v>730404.02437598701</v>
      </c>
      <c r="F235" s="183">
        <v>714191.06277598697</v>
      </c>
      <c r="G235" s="183">
        <v>289463.02917598712</v>
      </c>
      <c r="H235" s="183">
        <v>1035685.7152</v>
      </c>
      <c r="I235" s="185">
        <v>0</v>
      </c>
      <c r="J235" s="113"/>
      <c r="K235" s="183">
        <v>-6482.6863999999996</v>
      </c>
      <c r="L235" s="183">
        <v>-35124.0432</v>
      </c>
      <c r="M235" s="183">
        <v>-19412.16</v>
      </c>
      <c r="N235" s="185">
        <v>0</v>
      </c>
      <c r="O235" s="185">
        <v>0</v>
      </c>
      <c r="P235" s="113"/>
      <c r="Q235" s="183">
        <v>454284.43199999997</v>
      </c>
      <c r="R235" s="183">
        <v>423475.38399999996</v>
      </c>
      <c r="S235" s="183">
        <v>247059.62399999998</v>
      </c>
      <c r="T235" s="183">
        <v>1035685.7152</v>
      </c>
      <c r="U235" s="183">
        <v>0</v>
      </c>
      <c r="V235" s="113"/>
      <c r="W235" s="183">
        <v>259492.71359999999</v>
      </c>
      <c r="X235" s="183">
        <v>259492.71359999999</v>
      </c>
      <c r="Y235" s="183">
        <v>0</v>
      </c>
      <c r="Z235" s="185">
        <v>0</v>
      </c>
      <c r="AA235" s="185">
        <v>0</v>
      </c>
      <c r="AB235" s="113"/>
      <c r="AC235" s="183">
        <v>66347.565175987111</v>
      </c>
      <c r="AD235" s="183">
        <v>66346.565175987111</v>
      </c>
      <c r="AE235" s="183">
        <v>61815.565175987111</v>
      </c>
      <c r="AF235" s="185">
        <v>0</v>
      </c>
      <c r="AG235" s="185">
        <v>0</v>
      </c>
      <c r="AH235" s="113"/>
      <c r="AI235" s="183">
        <v>66347.565175987111</v>
      </c>
      <c r="AJ235" s="183">
        <v>66346.565175987111</v>
      </c>
      <c r="AK235" s="183">
        <v>61815.565175987111</v>
      </c>
      <c r="AL235" s="185">
        <v>0</v>
      </c>
      <c r="AM235" s="185">
        <v>0</v>
      </c>
    </row>
    <row r="236" spans="1:39">
      <c r="A236" s="198">
        <v>37400</v>
      </c>
      <c r="B236" s="178" t="s">
        <v>219</v>
      </c>
      <c r="C236" s="182">
        <v>9.5376000000000002E-3</v>
      </c>
      <c r="E236" s="183">
        <v>14709689.093263118</v>
      </c>
      <c r="F236" s="183">
        <v>13872615.504463118</v>
      </c>
      <c r="G236" s="183">
        <v>5832236.0196631169</v>
      </c>
      <c r="H236" s="183">
        <v>22287807.033599999</v>
      </c>
      <c r="I236" s="185">
        <v>0</v>
      </c>
      <c r="J236" s="113"/>
      <c r="K236" s="183">
        <v>-139506.47520000002</v>
      </c>
      <c r="L236" s="183">
        <v>-755864.33759999997</v>
      </c>
      <c r="M236" s="183">
        <v>-417746.88</v>
      </c>
      <c r="N236" s="185">
        <v>0</v>
      </c>
      <c r="O236" s="185">
        <v>0</v>
      </c>
      <c r="P236" s="113"/>
      <c r="Q236" s="183">
        <v>9776135.3760000002</v>
      </c>
      <c r="R236" s="183">
        <v>9113129.1119999997</v>
      </c>
      <c r="S236" s="183">
        <v>5316687.432</v>
      </c>
      <c r="T236" s="183">
        <v>22287807.033599999</v>
      </c>
      <c r="U236" s="183">
        <v>0</v>
      </c>
      <c r="V236" s="113"/>
      <c r="W236" s="183">
        <v>5584245.7248</v>
      </c>
      <c r="X236" s="183">
        <v>5584245.7248</v>
      </c>
      <c r="Y236" s="183">
        <v>0</v>
      </c>
      <c r="Z236" s="185">
        <v>0</v>
      </c>
      <c r="AA236" s="185">
        <v>0</v>
      </c>
      <c r="AB236" s="113"/>
      <c r="AC236" s="183">
        <v>933295.46766311675</v>
      </c>
      <c r="AD236" s="183">
        <v>933295.46766311675</v>
      </c>
      <c r="AE236" s="183">
        <v>933295.46766311675</v>
      </c>
      <c r="AF236" s="185">
        <v>0</v>
      </c>
      <c r="AG236" s="185">
        <v>0</v>
      </c>
      <c r="AH236" s="113"/>
      <c r="AI236" s="183">
        <v>933295.46766311675</v>
      </c>
      <c r="AJ236" s="183">
        <v>933295.46766311675</v>
      </c>
      <c r="AK236" s="183">
        <v>933295.46766311675</v>
      </c>
      <c r="AL236" s="185">
        <v>0</v>
      </c>
      <c r="AM236" s="185">
        <v>0</v>
      </c>
    </row>
    <row r="237" spans="1:39">
      <c r="A237" s="198">
        <v>37405</v>
      </c>
      <c r="B237" s="178" t="s">
        <v>220</v>
      </c>
      <c r="C237" s="182">
        <v>1.7708000000000001E-3</v>
      </c>
      <c r="E237" s="183">
        <v>2540328.4444641285</v>
      </c>
      <c r="F237" s="183">
        <v>2458816.8740641284</v>
      </c>
      <c r="G237" s="183">
        <v>792882.93566412828</v>
      </c>
      <c r="H237" s="183">
        <v>4138069.1888000001</v>
      </c>
      <c r="I237" s="185">
        <v>0</v>
      </c>
      <c r="J237" s="113"/>
      <c r="K237" s="183">
        <v>-25901.491600000001</v>
      </c>
      <c r="L237" s="183">
        <v>-140337.67080000002</v>
      </c>
      <c r="M237" s="183">
        <v>-77561.040000000008</v>
      </c>
      <c r="N237" s="185">
        <v>0</v>
      </c>
      <c r="O237" s="185">
        <v>0</v>
      </c>
      <c r="P237" s="113"/>
      <c r="Q237" s="183">
        <v>1815087.7080000001</v>
      </c>
      <c r="R237" s="183">
        <v>1691990.5460000001</v>
      </c>
      <c r="S237" s="183">
        <v>987123.60600000003</v>
      </c>
      <c r="T237" s="183">
        <v>4138069.1888000001</v>
      </c>
      <c r="U237" s="183">
        <v>0</v>
      </c>
      <c r="V237" s="113"/>
      <c r="W237" s="183">
        <v>1036799.8584</v>
      </c>
      <c r="X237" s="183">
        <v>1036799.8584</v>
      </c>
      <c r="Y237" s="183">
        <v>0</v>
      </c>
      <c r="Z237" s="185">
        <v>0</v>
      </c>
      <c r="AA237" s="185">
        <v>0</v>
      </c>
      <c r="AB237" s="113"/>
      <c r="AC237" s="183">
        <v>0</v>
      </c>
      <c r="AD237" s="183">
        <v>0</v>
      </c>
      <c r="AE237" s="183">
        <v>0</v>
      </c>
      <c r="AF237" s="185">
        <v>0</v>
      </c>
      <c r="AG237" s="185">
        <v>0</v>
      </c>
      <c r="AH237" s="113"/>
      <c r="AI237" s="183">
        <v>0</v>
      </c>
      <c r="AJ237" s="183">
        <v>0</v>
      </c>
      <c r="AK237" s="183">
        <v>0</v>
      </c>
      <c r="AL237" s="185">
        <v>0</v>
      </c>
      <c r="AM237" s="185">
        <v>0</v>
      </c>
    </row>
    <row r="238" spans="1:39">
      <c r="A238" s="198">
        <v>37500</v>
      </c>
      <c r="B238" s="178" t="s">
        <v>221</v>
      </c>
      <c r="C238" s="182">
        <v>9.8649999999999996E-4</v>
      </c>
      <c r="E238" s="183">
        <v>1597798.3816886526</v>
      </c>
      <c r="F238" s="183">
        <v>1498766.2446886527</v>
      </c>
      <c r="G238" s="183">
        <v>633314.56768865255</v>
      </c>
      <c r="H238" s="183">
        <v>2305288.7139999997</v>
      </c>
      <c r="I238" s="185">
        <v>0</v>
      </c>
      <c r="J238" s="113"/>
      <c r="K238" s="183">
        <v>-14429.5355</v>
      </c>
      <c r="L238" s="183">
        <v>-78181.111499999999</v>
      </c>
      <c r="M238" s="183">
        <v>-43208.7</v>
      </c>
      <c r="N238" s="185">
        <v>0</v>
      </c>
      <c r="O238" s="185">
        <v>0</v>
      </c>
      <c r="P238" s="113"/>
      <c r="Q238" s="183">
        <v>1011172.365</v>
      </c>
      <c r="R238" s="183">
        <v>942595.8175</v>
      </c>
      <c r="S238" s="183">
        <v>549919.49249999993</v>
      </c>
      <c r="T238" s="183">
        <v>2305288.7139999997</v>
      </c>
      <c r="U238" s="183">
        <v>0</v>
      </c>
      <c r="V238" s="113"/>
      <c r="W238" s="183">
        <v>577593.777</v>
      </c>
      <c r="X238" s="183">
        <v>577593.777</v>
      </c>
      <c r="Y238" s="183">
        <v>0</v>
      </c>
      <c r="Z238" s="185">
        <v>0</v>
      </c>
      <c r="AA238" s="185">
        <v>0</v>
      </c>
      <c r="AB238" s="113"/>
      <c r="AC238" s="183">
        <v>126603.77518865257</v>
      </c>
      <c r="AD238" s="183">
        <v>126603.77518865257</v>
      </c>
      <c r="AE238" s="183">
        <v>126603.77518865257</v>
      </c>
      <c r="AF238" s="185">
        <v>0</v>
      </c>
      <c r="AG238" s="185">
        <v>0</v>
      </c>
      <c r="AH238" s="113"/>
      <c r="AI238" s="183">
        <v>126603.77518865257</v>
      </c>
      <c r="AJ238" s="183">
        <v>126603.77518865257</v>
      </c>
      <c r="AK238" s="183">
        <v>126603.77518865257</v>
      </c>
      <c r="AL238" s="185">
        <v>0</v>
      </c>
      <c r="AM238" s="185">
        <v>0</v>
      </c>
    </row>
    <row r="239" spans="1:39">
      <c r="A239" s="198">
        <v>37600</v>
      </c>
      <c r="B239" s="178" t="s">
        <v>222</v>
      </c>
      <c r="C239" s="182">
        <v>5.6537999999999996E-3</v>
      </c>
      <c r="E239" s="183">
        <v>7917378.626533784</v>
      </c>
      <c r="F239" s="183">
        <v>7671807.2021337841</v>
      </c>
      <c r="G239" s="183">
        <v>3049275.7297337833</v>
      </c>
      <c r="H239" s="183">
        <v>13212003.376799999</v>
      </c>
      <c r="I239" s="185">
        <v>0</v>
      </c>
      <c r="J239" s="113"/>
      <c r="K239" s="183">
        <v>-82698.132599999997</v>
      </c>
      <c r="L239" s="183">
        <v>-448069.30379999999</v>
      </c>
      <c r="M239" s="183">
        <v>-247636.43999999997</v>
      </c>
      <c r="N239" s="185">
        <v>0</v>
      </c>
      <c r="O239" s="185">
        <v>0</v>
      </c>
      <c r="P239" s="113"/>
      <c r="Q239" s="183">
        <v>5795201.5379999997</v>
      </c>
      <c r="R239" s="183">
        <v>5402177.6310000001</v>
      </c>
      <c r="S239" s="183">
        <v>3151682.5409999997</v>
      </c>
      <c r="T239" s="183">
        <v>13212003.376799999</v>
      </c>
      <c r="U239" s="183">
        <v>0</v>
      </c>
      <c r="V239" s="113"/>
      <c r="W239" s="183">
        <v>3310288.5924</v>
      </c>
      <c r="X239" s="183">
        <v>3310288.5924</v>
      </c>
      <c r="Y239" s="183">
        <v>0</v>
      </c>
      <c r="Z239" s="185">
        <v>0</v>
      </c>
      <c r="AA239" s="185">
        <v>0</v>
      </c>
      <c r="AB239" s="113"/>
      <c r="AC239" s="183">
        <v>145229.62873378349</v>
      </c>
      <c r="AD239" s="183">
        <v>145229.62873378349</v>
      </c>
      <c r="AE239" s="183">
        <v>145229.62873378349</v>
      </c>
      <c r="AF239" s="185">
        <v>0</v>
      </c>
      <c r="AG239" s="185">
        <v>0</v>
      </c>
      <c r="AH239" s="113"/>
      <c r="AI239" s="183">
        <v>145229.62873378349</v>
      </c>
      <c r="AJ239" s="183">
        <v>145229.62873378349</v>
      </c>
      <c r="AK239" s="183">
        <v>145229.62873378349</v>
      </c>
      <c r="AL239" s="185">
        <v>0</v>
      </c>
      <c r="AM239" s="185">
        <v>0</v>
      </c>
    </row>
    <row r="240" spans="1:39">
      <c r="A240" s="198">
        <v>37601</v>
      </c>
      <c r="B240" s="178" t="s">
        <v>223</v>
      </c>
      <c r="C240" s="182">
        <v>5.9840000000000002E-4</v>
      </c>
      <c r="E240" s="183">
        <v>985772.10672851885</v>
      </c>
      <c r="F240" s="183">
        <v>881629.92752851895</v>
      </c>
      <c r="G240" s="183">
        <v>323193.08432851883</v>
      </c>
      <c r="H240" s="183">
        <v>1398362.6624</v>
      </c>
      <c r="I240" s="185">
        <v>0</v>
      </c>
      <c r="J240" s="113"/>
      <c r="K240" s="183">
        <v>-8752.7968000000001</v>
      </c>
      <c r="L240" s="183">
        <v>-47423.7984</v>
      </c>
      <c r="M240" s="183">
        <v>-26209.920000000002</v>
      </c>
      <c r="N240" s="185">
        <v>0</v>
      </c>
      <c r="O240" s="185">
        <v>0</v>
      </c>
      <c r="P240" s="113"/>
      <c r="Q240" s="183">
        <v>613365.98400000005</v>
      </c>
      <c r="R240" s="183">
        <v>571768.20799999998</v>
      </c>
      <c r="S240" s="183">
        <v>333575.08799999999</v>
      </c>
      <c r="T240" s="183">
        <v>1398362.6624</v>
      </c>
      <c r="U240" s="183">
        <v>0</v>
      </c>
      <c r="V240" s="113"/>
      <c r="W240" s="183">
        <v>350362.00320000004</v>
      </c>
      <c r="X240" s="183">
        <v>350362.00320000004</v>
      </c>
      <c r="Y240" s="183">
        <v>0</v>
      </c>
      <c r="Z240" s="185">
        <v>0</v>
      </c>
      <c r="AA240" s="185">
        <v>0</v>
      </c>
      <c r="AB240" s="113"/>
      <c r="AC240" s="183">
        <v>39703.916328518826</v>
      </c>
      <c r="AD240" s="183">
        <v>15827.916328518826</v>
      </c>
      <c r="AE240" s="183">
        <v>15827.916328518826</v>
      </c>
      <c r="AF240" s="185">
        <v>0</v>
      </c>
      <c r="AG240" s="185">
        <v>0</v>
      </c>
      <c r="AH240" s="113"/>
      <c r="AI240" s="183">
        <v>39703.916328518826</v>
      </c>
      <c r="AJ240" s="183">
        <v>15827.916328518826</v>
      </c>
      <c r="AK240" s="183">
        <v>15827.916328518826</v>
      </c>
      <c r="AL240" s="185">
        <v>0</v>
      </c>
      <c r="AM240" s="185">
        <v>0</v>
      </c>
    </row>
    <row r="241" spans="1:39">
      <c r="A241" s="198">
        <v>37605</v>
      </c>
      <c r="B241" s="178" t="s">
        <v>224</v>
      </c>
      <c r="C241" s="182">
        <v>6.9390000000000001E-4</v>
      </c>
      <c r="E241" s="183">
        <v>994664.9540178614</v>
      </c>
      <c r="F241" s="183">
        <v>920567.59581786138</v>
      </c>
      <c r="G241" s="183">
        <v>313647.39361786132</v>
      </c>
      <c r="H241" s="183">
        <v>1621530.5004</v>
      </c>
      <c r="I241" s="185">
        <v>0</v>
      </c>
      <c r="J241" s="113"/>
      <c r="K241" s="183">
        <v>-10149.675300000001</v>
      </c>
      <c r="L241" s="183">
        <v>-54992.268900000003</v>
      </c>
      <c r="M241" s="183">
        <v>-30392.82</v>
      </c>
      <c r="N241" s="185">
        <v>0</v>
      </c>
      <c r="O241" s="185">
        <v>0</v>
      </c>
      <c r="P241" s="113"/>
      <c r="Q241" s="183">
        <v>711254.43900000001</v>
      </c>
      <c r="R241" s="183">
        <v>663017.98050000006</v>
      </c>
      <c r="S241" s="183">
        <v>386811.08549999999</v>
      </c>
      <c r="T241" s="183">
        <v>1621530.5004</v>
      </c>
      <c r="U241" s="183">
        <v>0</v>
      </c>
      <c r="V241" s="113"/>
      <c r="W241" s="183">
        <v>406277.06219999999</v>
      </c>
      <c r="X241" s="183">
        <v>406277.06219999999</v>
      </c>
      <c r="Y241" s="183">
        <v>0</v>
      </c>
      <c r="Z241" s="185">
        <v>0</v>
      </c>
      <c r="AA241" s="185">
        <v>0</v>
      </c>
      <c r="AB241" s="113"/>
      <c r="AC241" s="183">
        <v>0</v>
      </c>
      <c r="AD241" s="183">
        <v>0</v>
      </c>
      <c r="AE241" s="183">
        <v>0</v>
      </c>
      <c r="AF241" s="185">
        <v>0</v>
      </c>
      <c r="AG241" s="185">
        <v>0</v>
      </c>
      <c r="AH241" s="113"/>
      <c r="AI241" s="183">
        <v>0</v>
      </c>
      <c r="AJ241" s="183">
        <v>0</v>
      </c>
      <c r="AK241" s="183">
        <v>0</v>
      </c>
      <c r="AL241" s="185">
        <v>0</v>
      </c>
      <c r="AM241" s="185">
        <v>0</v>
      </c>
    </row>
    <row r="242" spans="1:39">
      <c r="A242" s="198">
        <v>37610</v>
      </c>
      <c r="B242" s="178" t="s">
        <v>225</v>
      </c>
      <c r="C242" s="182">
        <v>1.776E-3</v>
      </c>
      <c r="E242" s="183">
        <v>2296538.9752927851</v>
      </c>
      <c r="F242" s="183">
        <v>2155909.8872927851</v>
      </c>
      <c r="G242" s="183">
        <v>822068.83929278504</v>
      </c>
      <c r="H242" s="183">
        <v>4150220.736</v>
      </c>
      <c r="I242" s="185">
        <v>0</v>
      </c>
      <c r="J242" s="113"/>
      <c r="K242" s="183">
        <v>-25977.552</v>
      </c>
      <c r="L242" s="183">
        <v>-140749.77600000001</v>
      </c>
      <c r="M242" s="183">
        <v>-77788.800000000003</v>
      </c>
      <c r="N242" s="185">
        <v>0</v>
      </c>
      <c r="O242" s="185">
        <v>0</v>
      </c>
      <c r="P242" s="113"/>
      <c r="Q242" s="183">
        <v>1820417.76</v>
      </c>
      <c r="R242" s="183">
        <v>1696959.12</v>
      </c>
      <c r="S242" s="183">
        <v>990022.32000000007</v>
      </c>
      <c r="T242" s="183">
        <v>4150220.736</v>
      </c>
      <c r="U242" s="183">
        <v>0</v>
      </c>
      <c r="V242" s="113"/>
      <c r="W242" s="183">
        <v>1039844.448</v>
      </c>
      <c r="X242" s="183">
        <v>1039844.448</v>
      </c>
      <c r="Y242" s="183">
        <v>0</v>
      </c>
      <c r="Z242" s="185">
        <v>0</v>
      </c>
      <c r="AA242" s="185">
        <v>0</v>
      </c>
      <c r="AB242" s="113"/>
      <c r="AC242" s="183">
        <v>0</v>
      </c>
      <c r="AD242" s="183">
        <v>0</v>
      </c>
      <c r="AE242" s="183">
        <v>0</v>
      </c>
      <c r="AF242" s="185">
        <v>0</v>
      </c>
      <c r="AG242" s="185">
        <v>0</v>
      </c>
      <c r="AH242" s="113"/>
      <c r="AI242" s="183">
        <v>0</v>
      </c>
      <c r="AJ242" s="183">
        <v>0</v>
      </c>
      <c r="AK242" s="183">
        <v>0</v>
      </c>
      <c r="AL242" s="185">
        <v>0</v>
      </c>
      <c r="AM242" s="185">
        <v>0</v>
      </c>
    </row>
    <row r="243" spans="1:39">
      <c r="A243" s="198">
        <v>37700</v>
      </c>
      <c r="B243" s="178" t="s">
        <v>226</v>
      </c>
      <c r="C243" s="182">
        <v>2.4953000000000002E-3</v>
      </c>
      <c r="E243" s="183">
        <v>3823007.9838883616</v>
      </c>
      <c r="F243" s="183">
        <v>3682735.4324883614</v>
      </c>
      <c r="G243" s="183">
        <v>1551473.4930883613</v>
      </c>
      <c r="H243" s="183">
        <v>5831106.8708000006</v>
      </c>
      <c r="I243" s="185">
        <v>0</v>
      </c>
      <c r="J243" s="113"/>
      <c r="K243" s="183">
        <v>-36498.753100000002</v>
      </c>
      <c r="L243" s="183">
        <v>-197755.0203</v>
      </c>
      <c r="M243" s="183">
        <v>-109294.14000000001</v>
      </c>
      <c r="N243" s="185">
        <v>0</v>
      </c>
      <c r="O243" s="185">
        <v>0</v>
      </c>
      <c r="P243" s="113"/>
      <c r="Q243" s="183">
        <v>2557707.4530000002</v>
      </c>
      <c r="R243" s="183">
        <v>2384246.6735</v>
      </c>
      <c r="S243" s="183">
        <v>1390992.5085000002</v>
      </c>
      <c r="T243" s="183">
        <v>5831106.8708000006</v>
      </c>
      <c r="U243" s="183">
        <v>0</v>
      </c>
      <c r="V243" s="113"/>
      <c r="W243" s="183">
        <v>1460993.1594000002</v>
      </c>
      <c r="X243" s="183">
        <v>1460993.1594000002</v>
      </c>
      <c r="Y243" s="183">
        <v>0</v>
      </c>
      <c r="Z243" s="185">
        <v>0</v>
      </c>
      <c r="AA243" s="185">
        <v>0</v>
      </c>
      <c r="AB243" s="113"/>
      <c r="AC243" s="183">
        <v>269775.12458836101</v>
      </c>
      <c r="AD243" s="183">
        <v>269775.12458836101</v>
      </c>
      <c r="AE243" s="183">
        <v>269775.12458836101</v>
      </c>
      <c r="AF243" s="185">
        <v>0</v>
      </c>
      <c r="AG243" s="185">
        <v>0</v>
      </c>
      <c r="AH243" s="113"/>
      <c r="AI243" s="183">
        <v>269775.12458836101</v>
      </c>
      <c r="AJ243" s="183">
        <v>269775.12458836101</v>
      </c>
      <c r="AK243" s="183">
        <v>269775.12458836101</v>
      </c>
      <c r="AL243" s="185">
        <v>0</v>
      </c>
      <c r="AM243" s="185">
        <v>0</v>
      </c>
    </row>
    <row r="244" spans="1:39">
      <c r="A244" s="198">
        <v>37705</v>
      </c>
      <c r="B244" s="178" t="s">
        <v>227</v>
      </c>
      <c r="C244" s="182">
        <v>7.0450000000000005E-4</v>
      </c>
      <c r="E244" s="183">
        <v>1011841.7526157824</v>
      </c>
      <c r="F244" s="183">
        <v>948634.53161578253</v>
      </c>
      <c r="G244" s="183">
        <v>316168.4906157825</v>
      </c>
      <c r="H244" s="183">
        <v>1646300.9620000001</v>
      </c>
      <c r="I244" s="185">
        <v>0</v>
      </c>
      <c r="J244" s="113"/>
      <c r="K244" s="183">
        <v>-10304.721500000001</v>
      </c>
      <c r="L244" s="183">
        <v>-55832.329500000007</v>
      </c>
      <c r="M244" s="183">
        <v>-30857.100000000002</v>
      </c>
      <c r="N244" s="185">
        <v>0</v>
      </c>
      <c r="O244" s="185">
        <v>0</v>
      </c>
      <c r="P244" s="113"/>
      <c r="Q244" s="183">
        <v>722119.54500000004</v>
      </c>
      <c r="R244" s="183">
        <v>673146.22750000004</v>
      </c>
      <c r="S244" s="183">
        <v>392720.0025</v>
      </c>
      <c r="T244" s="183">
        <v>1646300.9620000001</v>
      </c>
      <c r="U244" s="183">
        <v>0</v>
      </c>
      <c r="V244" s="113"/>
      <c r="W244" s="183">
        <v>412483.34100000001</v>
      </c>
      <c r="X244" s="183">
        <v>412483.34100000001</v>
      </c>
      <c r="Y244" s="183">
        <v>0</v>
      </c>
      <c r="Z244" s="185">
        <v>0</v>
      </c>
      <c r="AA244" s="185">
        <v>0</v>
      </c>
      <c r="AB244" s="113"/>
      <c r="AC244" s="183">
        <v>0</v>
      </c>
      <c r="AD244" s="183">
        <v>0</v>
      </c>
      <c r="AE244" s="183">
        <v>0</v>
      </c>
      <c r="AF244" s="185">
        <v>0</v>
      </c>
      <c r="AG244" s="185">
        <v>0</v>
      </c>
      <c r="AH244" s="113"/>
      <c r="AI244" s="183">
        <v>0</v>
      </c>
      <c r="AJ244" s="183">
        <v>0</v>
      </c>
      <c r="AK244" s="183">
        <v>0</v>
      </c>
      <c r="AL244" s="185">
        <v>0</v>
      </c>
      <c r="AM244" s="185">
        <v>0</v>
      </c>
    </row>
    <row r="245" spans="1:39">
      <c r="A245" s="198">
        <v>37800</v>
      </c>
      <c r="B245" s="178" t="s">
        <v>228</v>
      </c>
      <c r="C245" s="182">
        <v>7.9828E-3</v>
      </c>
      <c r="E245" s="183">
        <v>12397195.509991424</v>
      </c>
      <c r="F245" s="183">
        <v>12645673.683591424</v>
      </c>
      <c r="G245" s="183">
        <v>5932092.9691914236</v>
      </c>
      <c r="H245" s="183">
        <v>18654494.4208</v>
      </c>
      <c r="I245" s="185">
        <v>0</v>
      </c>
      <c r="J245" s="113"/>
      <c r="K245" s="183">
        <v>-116764.41559999999</v>
      </c>
      <c r="L245" s="183">
        <v>-632644.88280000002</v>
      </c>
      <c r="M245" s="183">
        <v>-349646.64</v>
      </c>
      <c r="N245" s="185">
        <v>0</v>
      </c>
      <c r="O245" s="185">
        <v>0</v>
      </c>
      <c r="P245" s="113"/>
      <c r="Q245" s="183">
        <v>8182449.8279999997</v>
      </c>
      <c r="R245" s="183">
        <v>7627525.4859999996</v>
      </c>
      <c r="S245" s="183">
        <v>4449971.9459999995</v>
      </c>
      <c r="T245" s="183">
        <v>18654494.4208</v>
      </c>
      <c r="U245" s="183">
        <v>0</v>
      </c>
      <c r="V245" s="113"/>
      <c r="W245" s="183">
        <v>4673913.4343999997</v>
      </c>
      <c r="X245" s="183">
        <v>4673913.4343999997</v>
      </c>
      <c r="Y245" s="183">
        <v>0</v>
      </c>
      <c r="Z245" s="185">
        <v>0</v>
      </c>
      <c r="AA245" s="185">
        <v>0</v>
      </c>
      <c r="AB245" s="113"/>
      <c r="AC245" s="183">
        <v>1831767.6631914242</v>
      </c>
      <c r="AD245" s="183">
        <v>1831767.6631914242</v>
      </c>
      <c r="AE245" s="183">
        <v>1831767.6631914242</v>
      </c>
      <c r="AF245" s="185">
        <v>0</v>
      </c>
      <c r="AG245" s="185">
        <v>0</v>
      </c>
      <c r="AH245" s="113"/>
      <c r="AI245" s="183">
        <v>1831767.6631914242</v>
      </c>
      <c r="AJ245" s="183">
        <v>1831767.6631914242</v>
      </c>
      <c r="AK245" s="183">
        <v>1831767.6631914242</v>
      </c>
      <c r="AL245" s="185">
        <v>0</v>
      </c>
      <c r="AM245" s="185">
        <v>0</v>
      </c>
    </row>
    <row r="246" spans="1:39">
      <c r="A246" s="198">
        <v>37801</v>
      </c>
      <c r="B246" s="178" t="s">
        <v>229</v>
      </c>
      <c r="C246" s="182">
        <v>7.1199999999999996E-5</v>
      </c>
      <c r="E246" s="183">
        <v>92886.830271841987</v>
      </c>
      <c r="F246" s="183">
        <v>76472.204671841988</v>
      </c>
      <c r="G246" s="183">
        <v>28478.627071841998</v>
      </c>
      <c r="H246" s="183">
        <v>166382.72319999998</v>
      </c>
      <c r="I246" s="185">
        <v>0</v>
      </c>
      <c r="J246" s="113"/>
      <c r="K246" s="183">
        <v>-1041.4423999999999</v>
      </c>
      <c r="L246" s="183">
        <v>-5642.6711999999998</v>
      </c>
      <c r="M246" s="183">
        <v>-3118.56</v>
      </c>
      <c r="N246" s="185">
        <v>0</v>
      </c>
      <c r="O246" s="185">
        <v>0</v>
      </c>
      <c r="P246" s="113"/>
      <c r="Q246" s="183">
        <v>72980.712</v>
      </c>
      <c r="R246" s="183">
        <v>68031.243999999992</v>
      </c>
      <c r="S246" s="183">
        <v>39690.083999999995</v>
      </c>
      <c r="T246" s="183">
        <v>166382.72319999998</v>
      </c>
      <c r="U246" s="183">
        <v>0</v>
      </c>
      <c r="V246" s="113"/>
      <c r="W246" s="183">
        <v>41687.457599999994</v>
      </c>
      <c r="X246" s="183">
        <v>41687.457599999994</v>
      </c>
      <c r="Y246" s="183">
        <v>0</v>
      </c>
      <c r="Z246" s="185">
        <v>0</v>
      </c>
      <c r="AA246" s="185">
        <v>0</v>
      </c>
      <c r="AB246" s="113"/>
      <c r="AC246" s="183">
        <v>6865</v>
      </c>
      <c r="AD246" s="183">
        <v>0</v>
      </c>
      <c r="AE246" s="183">
        <v>0</v>
      </c>
      <c r="AF246" s="185">
        <v>0</v>
      </c>
      <c r="AG246" s="185">
        <v>0</v>
      </c>
      <c r="AH246" s="113"/>
      <c r="AI246" s="183">
        <v>6865</v>
      </c>
      <c r="AJ246" s="183">
        <v>0</v>
      </c>
      <c r="AK246" s="183">
        <v>0</v>
      </c>
      <c r="AL246" s="185">
        <v>0</v>
      </c>
      <c r="AM246" s="185">
        <v>0</v>
      </c>
    </row>
    <row r="247" spans="1:39">
      <c r="A247" s="198">
        <v>37805</v>
      </c>
      <c r="B247" s="178" t="s">
        <v>230</v>
      </c>
      <c r="C247" s="182">
        <v>6.2350000000000003E-4</v>
      </c>
      <c r="E247" s="183">
        <v>1121968.0598386975</v>
      </c>
      <c r="F247" s="183">
        <v>993941.01683869772</v>
      </c>
      <c r="G247" s="183">
        <v>383932.9138386976</v>
      </c>
      <c r="H247" s="183">
        <v>1457017.246</v>
      </c>
      <c r="I247" s="185">
        <v>0</v>
      </c>
      <c r="J247" s="113"/>
      <c r="K247" s="183">
        <v>-9119.9345000000012</v>
      </c>
      <c r="L247" s="183">
        <v>-49412.998500000002</v>
      </c>
      <c r="M247" s="183">
        <v>-27309.300000000003</v>
      </c>
      <c r="N247" s="185">
        <v>0</v>
      </c>
      <c r="O247" s="185">
        <v>0</v>
      </c>
      <c r="P247" s="113"/>
      <c r="Q247" s="183">
        <v>639093.73499999999</v>
      </c>
      <c r="R247" s="183">
        <v>595751.13250000007</v>
      </c>
      <c r="S247" s="183">
        <v>347566.95750000002</v>
      </c>
      <c r="T247" s="183">
        <v>1457017.246</v>
      </c>
      <c r="U247" s="183">
        <v>0</v>
      </c>
      <c r="V247" s="113"/>
      <c r="W247" s="183">
        <v>365058.00300000003</v>
      </c>
      <c r="X247" s="183">
        <v>365058.00300000003</v>
      </c>
      <c r="Y247" s="183">
        <v>0</v>
      </c>
      <c r="Z247" s="185">
        <v>0</v>
      </c>
      <c r="AA247" s="185">
        <v>0</v>
      </c>
      <c r="AB247" s="113"/>
      <c r="AC247" s="183">
        <v>126936.25633869757</v>
      </c>
      <c r="AD247" s="183">
        <v>82544.256338697567</v>
      </c>
      <c r="AE247" s="183">
        <v>63675.256338697567</v>
      </c>
      <c r="AF247" s="185">
        <v>0</v>
      </c>
      <c r="AG247" s="185">
        <v>0</v>
      </c>
      <c r="AH247" s="113"/>
      <c r="AI247" s="183">
        <v>126936.25633869757</v>
      </c>
      <c r="AJ247" s="183">
        <v>82544.256338697567</v>
      </c>
      <c r="AK247" s="183">
        <v>63675.256338697567</v>
      </c>
      <c r="AL247" s="185">
        <v>0</v>
      </c>
      <c r="AM247" s="185">
        <v>0</v>
      </c>
    </row>
    <row r="248" spans="1:39">
      <c r="A248" s="198">
        <v>37900</v>
      </c>
      <c r="B248" s="178" t="s">
        <v>231</v>
      </c>
      <c r="C248" s="182">
        <v>4.0978999999999998E-3</v>
      </c>
      <c r="E248" s="183">
        <v>6958690.8957501249</v>
      </c>
      <c r="F248" s="183">
        <v>6205378.7855501249</v>
      </c>
      <c r="G248" s="183">
        <v>2203613.9913501255</v>
      </c>
      <c r="H248" s="183">
        <v>9576120.2444000002</v>
      </c>
      <c r="I248" s="185">
        <v>0</v>
      </c>
      <c r="J248" s="113"/>
      <c r="K248" s="183">
        <v>-59939.9833</v>
      </c>
      <c r="L248" s="183">
        <v>-324762.67290000001</v>
      </c>
      <c r="M248" s="183">
        <v>-179488.02</v>
      </c>
      <c r="N248" s="185">
        <v>0</v>
      </c>
      <c r="O248" s="185">
        <v>0</v>
      </c>
      <c r="P248" s="113"/>
      <c r="Q248" s="183">
        <v>4200388.4789999994</v>
      </c>
      <c r="R248" s="183">
        <v>3915522.9605</v>
      </c>
      <c r="S248" s="183">
        <v>2284353.8654999998</v>
      </c>
      <c r="T248" s="183">
        <v>9576120.2444000002</v>
      </c>
      <c r="U248" s="183">
        <v>0</v>
      </c>
      <c r="V248" s="113"/>
      <c r="W248" s="183">
        <v>2399312.2541999999</v>
      </c>
      <c r="X248" s="183">
        <v>2399312.2541999999</v>
      </c>
      <c r="Y248" s="183">
        <v>0</v>
      </c>
      <c r="Z248" s="185">
        <v>0</v>
      </c>
      <c r="AA248" s="185">
        <v>0</v>
      </c>
      <c r="AB248" s="113"/>
      <c r="AC248" s="183">
        <v>418930.1458501257</v>
      </c>
      <c r="AD248" s="183">
        <v>215302.1458501257</v>
      </c>
      <c r="AE248" s="183">
        <v>98748.1458501257</v>
      </c>
      <c r="AF248" s="185">
        <v>0</v>
      </c>
      <c r="AG248" s="185">
        <v>0</v>
      </c>
      <c r="AH248" s="113"/>
      <c r="AI248" s="183">
        <v>418930.1458501257</v>
      </c>
      <c r="AJ248" s="183">
        <v>215302.1458501257</v>
      </c>
      <c r="AK248" s="183">
        <v>98748.1458501257</v>
      </c>
      <c r="AL248" s="185">
        <v>0</v>
      </c>
      <c r="AM248" s="185">
        <v>0</v>
      </c>
    </row>
    <row r="249" spans="1:39">
      <c r="A249" s="198">
        <v>37901</v>
      </c>
      <c r="B249" s="178" t="s">
        <v>232</v>
      </c>
      <c r="C249" s="182">
        <v>1.3070000000000001E-4</v>
      </c>
      <c r="E249" s="183">
        <v>265822.20613342454</v>
      </c>
      <c r="F249" s="183">
        <v>224329.36953342453</v>
      </c>
      <c r="G249" s="183">
        <v>90545.960933424518</v>
      </c>
      <c r="H249" s="183">
        <v>305424.46520000004</v>
      </c>
      <c r="I249" s="185">
        <v>0</v>
      </c>
      <c r="J249" s="113"/>
      <c r="K249" s="183">
        <v>-1911.7489</v>
      </c>
      <c r="L249" s="183">
        <v>-10358.1057</v>
      </c>
      <c r="M249" s="183">
        <v>-5724.66</v>
      </c>
      <c r="N249" s="185">
        <v>0</v>
      </c>
      <c r="O249" s="185">
        <v>0</v>
      </c>
      <c r="P249" s="113"/>
      <c r="Q249" s="183">
        <v>133968.807</v>
      </c>
      <c r="R249" s="183">
        <v>124883.19650000001</v>
      </c>
      <c r="S249" s="183">
        <v>72858.061499999996</v>
      </c>
      <c r="T249" s="183">
        <v>305424.46520000004</v>
      </c>
      <c r="U249" s="183">
        <v>0</v>
      </c>
      <c r="V249" s="113"/>
      <c r="W249" s="183">
        <v>76524.588600000003</v>
      </c>
      <c r="X249" s="183">
        <v>76524.588600000003</v>
      </c>
      <c r="Y249" s="183">
        <v>0</v>
      </c>
      <c r="Z249" s="185">
        <v>0</v>
      </c>
      <c r="AA249" s="185">
        <v>0</v>
      </c>
      <c r="AB249" s="113"/>
      <c r="AC249" s="183">
        <v>57240.559433424525</v>
      </c>
      <c r="AD249" s="183">
        <v>33279.559433424525</v>
      </c>
      <c r="AE249" s="183">
        <v>23412.559433424525</v>
      </c>
      <c r="AF249" s="185">
        <v>0</v>
      </c>
      <c r="AG249" s="185">
        <v>0</v>
      </c>
      <c r="AH249" s="113"/>
      <c r="AI249" s="183">
        <v>57240.559433424525</v>
      </c>
      <c r="AJ249" s="183">
        <v>33279.559433424525</v>
      </c>
      <c r="AK249" s="183">
        <v>23412.559433424525</v>
      </c>
      <c r="AL249" s="185">
        <v>0</v>
      </c>
      <c r="AM249" s="185">
        <v>0</v>
      </c>
    </row>
    <row r="250" spans="1:39">
      <c r="A250" s="198">
        <v>37905</v>
      </c>
      <c r="B250" s="178" t="s">
        <v>233</v>
      </c>
      <c r="C250" s="182">
        <v>4.5019999999999999E-4</v>
      </c>
      <c r="E250" s="183">
        <v>757289.12334423198</v>
      </c>
      <c r="F250" s="183">
        <v>700612.19574423193</v>
      </c>
      <c r="G250" s="183">
        <v>224434.47614423188</v>
      </c>
      <c r="H250" s="183">
        <v>1052043.5671999999</v>
      </c>
      <c r="I250" s="185">
        <v>0</v>
      </c>
      <c r="J250" s="113"/>
      <c r="K250" s="183">
        <v>-6585.0753999999997</v>
      </c>
      <c r="L250" s="183">
        <v>-35678.800199999998</v>
      </c>
      <c r="M250" s="183">
        <v>-19718.759999999998</v>
      </c>
      <c r="N250" s="185">
        <v>0</v>
      </c>
      <c r="O250" s="185">
        <v>0</v>
      </c>
      <c r="P250" s="113"/>
      <c r="Q250" s="183">
        <v>461459.50199999998</v>
      </c>
      <c r="R250" s="183">
        <v>430163.84899999999</v>
      </c>
      <c r="S250" s="183">
        <v>250961.739</v>
      </c>
      <c r="T250" s="183">
        <v>1052043.5671999999</v>
      </c>
      <c r="U250" s="183">
        <v>0</v>
      </c>
      <c r="V250" s="113"/>
      <c r="W250" s="183">
        <v>263591.19959999999</v>
      </c>
      <c r="X250" s="183">
        <v>263591.19959999999</v>
      </c>
      <c r="Y250" s="183">
        <v>0</v>
      </c>
      <c r="Z250" s="185">
        <v>0</v>
      </c>
      <c r="AA250" s="185">
        <v>0</v>
      </c>
      <c r="AB250" s="113"/>
      <c r="AC250" s="183">
        <v>49345</v>
      </c>
      <c r="AD250" s="183">
        <v>49344</v>
      </c>
      <c r="AE250" s="183">
        <v>0</v>
      </c>
      <c r="AF250" s="185">
        <v>0</v>
      </c>
      <c r="AG250" s="185">
        <v>0</v>
      </c>
      <c r="AH250" s="113"/>
      <c r="AI250" s="183">
        <v>49345</v>
      </c>
      <c r="AJ250" s="183">
        <v>49344</v>
      </c>
      <c r="AK250" s="183">
        <v>0</v>
      </c>
      <c r="AL250" s="185">
        <v>0</v>
      </c>
      <c r="AM250" s="185">
        <v>0</v>
      </c>
    </row>
    <row r="251" spans="1:39">
      <c r="A251" s="198">
        <v>38000</v>
      </c>
      <c r="B251" s="178" t="s">
        <v>234</v>
      </c>
      <c r="C251" s="182">
        <v>6.8481000000000002E-3</v>
      </c>
      <c r="E251" s="183">
        <v>9529147.7477804814</v>
      </c>
      <c r="F251" s="183">
        <v>8926854.3099804819</v>
      </c>
      <c r="G251" s="183">
        <v>3062325.3961804812</v>
      </c>
      <c r="H251" s="183">
        <v>16002886.6116</v>
      </c>
      <c r="I251" s="185">
        <v>0</v>
      </c>
      <c r="J251" s="113"/>
      <c r="K251" s="183">
        <v>-100167.1587</v>
      </c>
      <c r="L251" s="183">
        <v>-542718.77309999999</v>
      </c>
      <c r="M251" s="183">
        <v>-299946.78000000003</v>
      </c>
      <c r="N251" s="185">
        <v>0</v>
      </c>
      <c r="O251" s="185">
        <v>0</v>
      </c>
      <c r="P251" s="113"/>
      <c r="Q251" s="183">
        <v>7019370.9810000006</v>
      </c>
      <c r="R251" s="183">
        <v>6543325.3095000004</v>
      </c>
      <c r="S251" s="183">
        <v>3817439.1044999999</v>
      </c>
      <c r="T251" s="183">
        <v>16002886.6116</v>
      </c>
      <c r="U251" s="183">
        <v>0</v>
      </c>
      <c r="V251" s="113"/>
      <c r="W251" s="183">
        <v>4009548.8538000002</v>
      </c>
      <c r="X251" s="183">
        <v>4009548.8538000002</v>
      </c>
      <c r="Y251" s="183">
        <v>0</v>
      </c>
      <c r="Z251" s="185">
        <v>0</v>
      </c>
      <c r="AA251" s="185">
        <v>0</v>
      </c>
      <c r="AB251" s="113"/>
      <c r="AC251" s="183">
        <v>0</v>
      </c>
      <c r="AD251" s="183">
        <v>0</v>
      </c>
      <c r="AE251" s="183">
        <v>0</v>
      </c>
      <c r="AF251" s="185">
        <v>0</v>
      </c>
      <c r="AG251" s="185">
        <v>0</v>
      </c>
      <c r="AH251" s="113"/>
      <c r="AI251" s="183">
        <v>0</v>
      </c>
      <c r="AJ251" s="183">
        <v>0</v>
      </c>
      <c r="AK251" s="183">
        <v>0</v>
      </c>
      <c r="AL251" s="185">
        <v>0</v>
      </c>
      <c r="AM251" s="185">
        <v>0</v>
      </c>
    </row>
    <row r="252" spans="1:39">
      <c r="A252" s="198">
        <v>38005</v>
      </c>
      <c r="B252" s="178" t="s">
        <v>235</v>
      </c>
      <c r="C252" s="182">
        <v>1.4430000000000001E-3</v>
      </c>
      <c r="E252" s="183">
        <v>2431572.2861395059</v>
      </c>
      <c r="F252" s="183">
        <v>2172624.1521395054</v>
      </c>
      <c r="G252" s="183">
        <v>795657.73813950538</v>
      </c>
      <c r="H252" s="183">
        <v>3372054.3480000002</v>
      </c>
      <c r="I252" s="185">
        <v>0</v>
      </c>
      <c r="J252" s="113"/>
      <c r="K252" s="183">
        <v>-21106.761000000002</v>
      </c>
      <c r="L252" s="183">
        <v>-114359.193</v>
      </c>
      <c r="M252" s="183">
        <v>-63203.4</v>
      </c>
      <c r="N252" s="185">
        <v>0</v>
      </c>
      <c r="O252" s="185">
        <v>0</v>
      </c>
      <c r="P252" s="113"/>
      <c r="Q252" s="183">
        <v>1479089.4300000002</v>
      </c>
      <c r="R252" s="183">
        <v>1378779.2850000001</v>
      </c>
      <c r="S252" s="183">
        <v>804393.13500000001</v>
      </c>
      <c r="T252" s="183">
        <v>3372054.3480000002</v>
      </c>
      <c r="U252" s="183">
        <v>0</v>
      </c>
      <c r="V252" s="113"/>
      <c r="W252" s="183">
        <v>844873.61400000006</v>
      </c>
      <c r="X252" s="183">
        <v>844873.61400000006</v>
      </c>
      <c r="Y252" s="183">
        <v>0</v>
      </c>
      <c r="Z252" s="185">
        <v>0</v>
      </c>
      <c r="AA252" s="185">
        <v>0</v>
      </c>
      <c r="AB252" s="113"/>
      <c r="AC252" s="183">
        <v>128716.0031395054</v>
      </c>
      <c r="AD252" s="183">
        <v>63329.003139505396</v>
      </c>
      <c r="AE252" s="183">
        <v>54468.003139505396</v>
      </c>
      <c r="AF252" s="185">
        <v>0</v>
      </c>
      <c r="AG252" s="185">
        <v>0</v>
      </c>
      <c r="AH252" s="113"/>
      <c r="AI252" s="183">
        <v>128716.0031395054</v>
      </c>
      <c r="AJ252" s="183">
        <v>63329.003139505396</v>
      </c>
      <c r="AK252" s="183">
        <v>54468.003139505396</v>
      </c>
      <c r="AL252" s="185">
        <v>0</v>
      </c>
      <c r="AM252" s="185">
        <v>0</v>
      </c>
    </row>
    <row r="253" spans="1:39">
      <c r="A253" s="198">
        <v>38100</v>
      </c>
      <c r="B253" s="178" t="s">
        <v>236</v>
      </c>
      <c r="C253" s="182">
        <v>3.1503999999999998E-3</v>
      </c>
      <c r="E253" s="183">
        <v>4708577.4809089638</v>
      </c>
      <c r="F253" s="183">
        <v>4547420.1257089637</v>
      </c>
      <c r="G253" s="183">
        <v>2034641.1865089638</v>
      </c>
      <c r="H253" s="183">
        <v>7361968.1343999999</v>
      </c>
      <c r="I253" s="185">
        <v>0</v>
      </c>
      <c r="J253" s="113"/>
      <c r="K253" s="183">
        <v>-46080.900799999996</v>
      </c>
      <c r="L253" s="183">
        <v>-249672.3504</v>
      </c>
      <c r="M253" s="183">
        <v>-137987.51999999999</v>
      </c>
      <c r="N253" s="185">
        <v>0</v>
      </c>
      <c r="O253" s="185">
        <v>0</v>
      </c>
      <c r="P253" s="113"/>
      <c r="Q253" s="183">
        <v>3229191.5039999997</v>
      </c>
      <c r="R253" s="183">
        <v>3010191.4479999999</v>
      </c>
      <c r="S253" s="183">
        <v>1756174.7279999999</v>
      </c>
      <c r="T253" s="183">
        <v>7361968.1343999999</v>
      </c>
      <c r="U253" s="183">
        <v>0</v>
      </c>
      <c r="V253" s="113"/>
      <c r="W253" s="183">
        <v>1844552.8991999999</v>
      </c>
      <c r="X253" s="183">
        <v>1844552.8991999999</v>
      </c>
      <c r="Y253" s="183">
        <v>0</v>
      </c>
      <c r="Z253" s="185">
        <v>0</v>
      </c>
      <c r="AA253" s="185">
        <v>0</v>
      </c>
      <c r="AB253" s="113"/>
      <c r="AC253" s="183">
        <v>416453.97850896395</v>
      </c>
      <c r="AD253" s="183">
        <v>416453.97850896395</v>
      </c>
      <c r="AE253" s="183">
        <v>416453.97850896395</v>
      </c>
      <c r="AF253" s="185">
        <v>0</v>
      </c>
      <c r="AG253" s="185">
        <v>0</v>
      </c>
      <c r="AH253" s="113"/>
      <c r="AI253" s="183">
        <v>416453.97850896395</v>
      </c>
      <c r="AJ253" s="183">
        <v>416453.97850896395</v>
      </c>
      <c r="AK253" s="183">
        <v>416453.97850896395</v>
      </c>
      <c r="AL253" s="185">
        <v>0</v>
      </c>
      <c r="AM253" s="185">
        <v>0</v>
      </c>
    </row>
    <row r="254" spans="1:39">
      <c r="A254" s="198">
        <v>38105</v>
      </c>
      <c r="B254" s="178" t="s">
        <v>237</v>
      </c>
      <c r="C254" s="182">
        <v>5.7720000000000004E-4</v>
      </c>
      <c r="E254" s="183">
        <v>842863.844391427</v>
      </c>
      <c r="F254" s="183">
        <v>810918.39079142711</v>
      </c>
      <c r="G254" s="183">
        <v>286877.2251914271</v>
      </c>
      <c r="H254" s="183">
        <v>1348821.7392000002</v>
      </c>
      <c r="I254" s="185">
        <v>0</v>
      </c>
      <c r="J254" s="113"/>
      <c r="K254" s="183">
        <v>-8442.7044000000005</v>
      </c>
      <c r="L254" s="183">
        <v>-45743.677200000006</v>
      </c>
      <c r="M254" s="183">
        <v>-25281.360000000001</v>
      </c>
      <c r="N254" s="185">
        <v>0</v>
      </c>
      <c r="O254" s="185">
        <v>0</v>
      </c>
      <c r="P254" s="113"/>
      <c r="Q254" s="183">
        <v>591635.772</v>
      </c>
      <c r="R254" s="183">
        <v>551511.71400000004</v>
      </c>
      <c r="S254" s="183">
        <v>321757.25400000002</v>
      </c>
      <c r="T254" s="183">
        <v>1348821.7392000002</v>
      </c>
      <c r="U254" s="183">
        <v>0</v>
      </c>
      <c r="V254" s="113"/>
      <c r="W254" s="183">
        <v>337949.44560000004</v>
      </c>
      <c r="X254" s="183">
        <v>337949.44560000004</v>
      </c>
      <c r="Y254" s="183">
        <v>0</v>
      </c>
      <c r="Z254" s="185">
        <v>0</v>
      </c>
      <c r="AA254" s="185">
        <v>0</v>
      </c>
      <c r="AB254" s="113"/>
      <c r="AC254" s="183">
        <v>0</v>
      </c>
      <c r="AD254" s="183">
        <v>0</v>
      </c>
      <c r="AE254" s="183">
        <v>0</v>
      </c>
      <c r="AF254" s="185">
        <v>0</v>
      </c>
      <c r="AG254" s="185">
        <v>0</v>
      </c>
      <c r="AH254" s="113"/>
      <c r="AI254" s="183">
        <v>0</v>
      </c>
      <c r="AJ254" s="183">
        <v>0</v>
      </c>
      <c r="AK254" s="183">
        <v>0</v>
      </c>
      <c r="AL254" s="185">
        <v>0</v>
      </c>
      <c r="AM254" s="185">
        <v>0</v>
      </c>
    </row>
    <row r="255" spans="1:39">
      <c r="A255" s="198">
        <v>38200</v>
      </c>
      <c r="B255" s="178" t="s">
        <v>238</v>
      </c>
      <c r="C255" s="182">
        <v>2.9818000000000002E-3</v>
      </c>
      <c r="E255" s="183">
        <v>4712252.2075942634</v>
      </c>
      <c r="F255" s="183">
        <v>4519072.519194263</v>
      </c>
      <c r="G255" s="183">
        <v>2076713.9027942631</v>
      </c>
      <c r="H255" s="183">
        <v>6967977.5848000003</v>
      </c>
      <c r="I255" s="185">
        <v>0</v>
      </c>
      <c r="J255" s="113"/>
      <c r="K255" s="183">
        <v>-43614.7886</v>
      </c>
      <c r="L255" s="183">
        <v>-236310.6318</v>
      </c>
      <c r="M255" s="183">
        <v>-130602.84000000001</v>
      </c>
      <c r="N255" s="185">
        <v>0</v>
      </c>
      <c r="O255" s="185">
        <v>0</v>
      </c>
      <c r="P255" s="113"/>
      <c r="Q255" s="183">
        <v>3056374.818</v>
      </c>
      <c r="R255" s="183">
        <v>2849094.9910000004</v>
      </c>
      <c r="S255" s="183">
        <v>1662189.5010000002</v>
      </c>
      <c r="T255" s="183">
        <v>6967977.5848000003</v>
      </c>
      <c r="U255" s="183">
        <v>0</v>
      </c>
      <c r="V255" s="113"/>
      <c r="W255" s="183">
        <v>1745837.9364</v>
      </c>
      <c r="X255" s="183">
        <v>1745837.9364</v>
      </c>
      <c r="Y255" s="183">
        <v>0</v>
      </c>
      <c r="Z255" s="185">
        <v>0</v>
      </c>
      <c r="AA255" s="185">
        <v>0</v>
      </c>
      <c r="AB255" s="113"/>
      <c r="AC255" s="183">
        <v>545127.24179426301</v>
      </c>
      <c r="AD255" s="183">
        <v>545127.24179426301</v>
      </c>
      <c r="AE255" s="183">
        <v>545127.24179426301</v>
      </c>
      <c r="AF255" s="185">
        <v>0</v>
      </c>
      <c r="AG255" s="185">
        <v>0</v>
      </c>
      <c r="AH255" s="113"/>
      <c r="AI255" s="183">
        <v>545127.24179426301</v>
      </c>
      <c r="AJ255" s="183">
        <v>545127.24179426301</v>
      </c>
      <c r="AK255" s="183">
        <v>545127.24179426301</v>
      </c>
      <c r="AL255" s="185">
        <v>0</v>
      </c>
      <c r="AM255" s="185">
        <v>0</v>
      </c>
    </row>
    <row r="256" spans="1:39">
      <c r="A256" s="198">
        <v>38205</v>
      </c>
      <c r="B256" s="178" t="s">
        <v>239</v>
      </c>
      <c r="C256" s="182">
        <v>4.2489999999999997E-4</v>
      </c>
      <c r="E256" s="183">
        <v>677124.41701794637</v>
      </c>
      <c r="F256" s="183">
        <v>582063.18081794633</v>
      </c>
      <c r="G256" s="183">
        <v>207273.34061794641</v>
      </c>
      <c r="H256" s="183">
        <v>992921.61639999994</v>
      </c>
      <c r="I256" s="185">
        <v>0</v>
      </c>
      <c r="J256" s="113"/>
      <c r="K256" s="183">
        <v>-6215.0122999999994</v>
      </c>
      <c r="L256" s="183">
        <v>-33673.749899999995</v>
      </c>
      <c r="M256" s="183">
        <v>-18610.62</v>
      </c>
      <c r="N256" s="185">
        <v>0</v>
      </c>
      <c r="O256" s="185">
        <v>0</v>
      </c>
      <c r="P256" s="113"/>
      <c r="Q256" s="183">
        <v>435526.74899999995</v>
      </c>
      <c r="R256" s="183">
        <v>405989.82549999998</v>
      </c>
      <c r="S256" s="183">
        <v>236858.3805</v>
      </c>
      <c r="T256" s="183">
        <v>992921.61639999994</v>
      </c>
      <c r="U256" s="183">
        <v>0</v>
      </c>
      <c r="V256" s="113"/>
      <c r="W256" s="183">
        <v>248778.10019999999</v>
      </c>
      <c r="X256" s="183">
        <v>248778.10019999999</v>
      </c>
      <c r="Y256" s="183">
        <v>0</v>
      </c>
      <c r="Z256" s="185">
        <v>0</v>
      </c>
      <c r="AA256" s="185">
        <v>0</v>
      </c>
      <c r="AB256" s="113"/>
      <c r="AC256" s="183">
        <v>38065</v>
      </c>
      <c r="AD256" s="183">
        <v>0</v>
      </c>
      <c r="AE256" s="183">
        <v>0</v>
      </c>
      <c r="AF256" s="185">
        <v>0</v>
      </c>
      <c r="AG256" s="185">
        <v>0</v>
      </c>
      <c r="AH256" s="113"/>
      <c r="AI256" s="183">
        <v>38065</v>
      </c>
      <c r="AJ256" s="183">
        <v>0</v>
      </c>
      <c r="AK256" s="183">
        <v>0</v>
      </c>
      <c r="AL256" s="185">
        <v>0</v>
      </c>
      <c r="AM256" s="185">
        <v>0</v>
      </c>
    </row>
    <row r="257" spans="1:39">
      <c r="A257" s="198">
        <v>38210</v>
      </c>
      <c r="B257" s="178" t="s">
        <v>240</v>
      </c>
      <c r="C257" s="182">
        <v>1.1708000000000001E-3</v>
      </c>
      <c r="E257" s="183">
        <v>1894820.8587870034</v>
      </c>
      <c r="F257" s="183">
        <v>1867138.0883870036</v>
      </c>
      <c r="G257" s="183">
        <v>830384.94998700335</v>
      </c>
      <c r="H257" s="183">
        <v>2735967.5888</v>
      </c>
      <c r="I257" s="185">
        <v>0</v>
      </c>
      <c r="J257" s="113"/>
      <c r="K257" s="183">
        <v>-17125.2916</v>
      </c>
      <c r="L257" s="183">
        <v>-92787.070800000001</v>
      </c>
      <c r="M257" s="183">
        <v>-51281.04</v>
      </c>
      <c r="N257" s="185">
        <v>0</v>
      </c>
      <c r="O257" s="185">
        <v>0</v>
      </c>
      <c r="P257" s="113"/>
      <c r="Q257" s="183">
        <v>1200081.7080000001</v>
      </c>
      <c r="R257" s="183">
        <v>1118693.5460000001</v>
      </c>
      <c r="S257" s="183">
        <v>652656.60600000003</v>
      </c>
      <c r="T257" s="183">
        <v>2735967.5888</v>
      </c>
      <c r="U257" s="183">
        <v>0</v>
      </c>
      <c r="V257" s="113"/>
      <c r="W257" s="183">
        <v>685501.05839999998</v>
      </c>
      <c r="X257" s="183">
        <v>685501.05839999998</v>
      </c>
      <c r="Y257" s="183">
        <v>0</v>
      </c>
      <c r="Z257" s="185">
        <v>0</v>
      </c>
      <c r="AA257" s="185">
        <v>0</v>
      </c>
      <c r="AB257" s="113"/>
      <c r="AC257" s="183">
        <v>229009.38398700336</v>
      </c>
      <c r="AD257" s="183">
        <v>229009.38398700336</v>
      </c>
      <c r="AE257" s="183">
        <v>229009.38398700336</v>
      </c>
      <c r="AF257" s="185">
        <v>0</v>
      </c>
      <c r="AG257" s="185">
        <v>0</v>
      </c>
      <c r="AH257" s="113"/>
      <c r="AI257" s="183">
        <v>229009.38398700336</v>
      </c>
      <c r="AJ257" s="183">
        <v>229009.38398700336</v>
      </c>
      <c r="AK257" s="183">
        <v>229009.38398700336</v>
      </c>
      <c r="AL257" s="185">
        <v>0</v>
      </c>
      <c r="AM257" s="185">
        <v>0</v>
      </c>
    </row>
    <row r="258" spans="1:39">
      <c r="A258" s="198">
        <v>38300</v>
      </c>
      <c r="B258" s="178" t="s">
        <v>241</v>
      </c>
      <c r="C258" s="182">
        <v>2.4072E-3</v>
      </c>
      <c r="E258" s="183">
        <v>3815314.5961397272</v>
      </c>
      <c r="F258" s="183">
        <v>3559792.6025397265</v>
      </c>
      <c r="G258" s="183">
        <v>1659656.096939727</v>
      </c>
      <c r="H258" s="183">
        <v>5625231.6191999996</v>
      </c>
      <c r="I258" s="185">
        <v>0</v>
      </c>
      <c r="J258" s="113"/>
      <c r="K258" s="183">
        <v>-35210.114399999999</v>
      </c>
      <c r="L258" s="183">
        <v>-190773.00719999999</v>
      </c>
      <c r="M258" s="183">
        <v>-105435.36</v>
      </c>
      <c r="N258" s="185">
        <v>0</v>
      </c>
      <c r="O258" s="185">
        <v>0</v>
      </c>
      <c r="P258" s="113"/>
      <c r="Q258" s="183">
        <v>2467404.0720000002</v>
      </c>
      <c r="R258" s="183">
        <v>2300067.5639999998</v>
      </c>
      <c r="S258" s="183">
        <v>1341881.6040000001</v>
      </c>
      <c r="T258" s="183">
        <v>5625231.6191999996</v>
      </c>
      <c r="U258" s="183">
        <v>0</v>
      </c>
      <c r="V258" s="113"/>
      <c r="W258" s="183">
        <v>1409410.7856000001</v>
      </c>
      <c r="X258" s="183">
        <v>1409410.7856000001</v>
      </c>
      <c r="Y258" s="183">
        <v>0</v>
      </c>
      <c r="Z258" s="185">
        <v>0</v>
      </c>
      <c r="AA258" s="185">
        <v>0</v>
      </c>
      <c r="AB258" s="113"/>
      <c r="AC258" s="183">
        <v>423209.85293972702</v>
      </c>
      <c r="AD258" s="183">
        <v>423209.85293972702</v>
      </c>
      <c r="AE258" s="183">
        <v>423209.85293972702</v>
      </c>
      <c r="AF258" s="185">
        <v>0</v>
      </c>
      <c r="AG258" s="185">
        <v>0</v>
      </c>
      <c r="AH258" s="113"/>
      <c r="AI258" s="183">
        <v>423209.85293972702</v>
      </c>
      <c r="AJ258" s="183">
        <v>423209.85293972702</v>
      </c>
      <c r="AK258" s="183">
        <v>423209.85293972702</v>
      </c>
      <c r="AL258" s="185">
        <v>0</v>
      </c>
      <c r="AM258" s="185">
        <v>0</v>
      </c>
    </row>
    <row r="259" spans="1:39">
      <c r="A259" s="198">
        <v>38400</v>
      </c>
      <c r="B259" s="178" t="s">
        <v>242</v>
      </c>
      <c r="C259" s="182">
        <v>2.8674E-3</v>
      </c>
      <c r="E259" s="183">
        <v>4537507.3559238091</v>
      </c>
      <c r="F259" s="183">
        <v>3938180.0547238085</v>
      </c>
      <c r="G259" s="183">
        <v>1611648.8495238086</v>
      </c>
      <c r="H259" s="183">
        <v>6700643.5464000003</v>
      </c>
      <c r="I259" s="185">
        <v>0</v>
      </c>
      <c r="J259" s="113"/>
      <c r="K259" s="183">
        <v>-41941.459799999997</v>
      </c>
      <c r="L259" s="183">
        <v>-227244.3174</v>
      </c>
      <c r="M259" s="183">
        <v>-125592.12</v>
      </c>
      <c r="N259" s="185">
        <v>0</v>
      </c>
      <c r="O259" s="185">
        <v>0</v>
      </c>
      <c r="P259" s="113"/>
      <c r="Q259" s="183">
        <v>2939113.6740000001</v>
      </c>
      <c r="R259" s="183">
        <v>2739786.3629999999</v>
      </c>
      <c r="S259" s="183">
        <v>1598417.7930000001</v>
      </c>
      <c r="T259" s="183">
        <v>6700643.5464000003</v>
      </c>
      <c r="U259" s="183">
        <v>0</v>
      </c>
      <c r="V259" s="113"/>
      <c r="W259" s="183">
        <v>1678856.9652</v>
      </c>
      <c r="X259" s="183">
        <v>1678856.9652</v>
      </c>
      <c r="Y259" s="183">
        <v>0</v>
      </c>
      <c r="Z259" s="185">
        <v>0</v>
      </c>
      <c r="AA259" s="185">
        <v>0</v>
      </c>
      <c r="AB259" s="113"/>
      <c r="AC259" s="183">
        <v>353524.17652380862</v>
      </c>
      <c r="AD259" s="183">
        <v>138823.17652380862</v>
      </c>
      <c r="AE259" s="183">
        <v>138823.17652380862</v>
      </c>
      <c r="AF259" s="185">
        <v>0</v>
      </c>
      <c r="AG259" s="185">
        <v>0</v>
      </c>
      <c r="AH259" s="113"/>
      <c r="AI259" s="183">
        <v>353524.17652380862</v>
      </c>
      <c r="AJ259" s="183">
        <v>138823.17652380862</v>
      </c>
      <c r="AK259" s="183">
        <v>138823.17652380862</v>
      </c>
      <c r="AL259" s="185">
        <v>0</v>
      </c>
      <c r="AM259" s="185">
        <v>0</v>
      </c>
    </row>
    <row r="260" spans="1:39">
      <c r="A260" s="198">
        <v>38402</v>
      </c>
      <c r="B260" s="178" t="s">
        <v>243</v>
      </c>
      <c r="C260" s="182">
        <v>2.052E-4</v>
      </c>
      <c r="E260" s="183">
        <v>246681.42193240696</v>
      </c>
      <c r="F260" s="183">
        <v>234010.30433240696</v>
      </c>
      <c r="G260" s="183">
        <v>75183.594732407015</v>
      </c>
      <c r="H260" s="183">
        <v>479518.74719999998</v>
      </c>
      <c r="I260" s="185">
        <v>0</v>
      </c>
      <c r="J260" s="113"/>
      <c r="K260" s="183">
        <v>-3001.4603999999999</v>
      </c>
      <c r="L260" s="183">
        <v>-16262.305200000001</v>
      </c>
      <c r="M260" s="183">
        <v>-8987.76</v>
      </c>
      <c r="N260" s="185">
        <v>0</v>
      </c>
      <c r="O260" s="185">
        <v>0</v>
      </c>
      <c r="P260" s="113"/>
      <c r="Q260" s="183">
        <v>210332.052</v>
      </c>
      <c r="R260" s="183">
        <v>196067.57399999999</v>
      </c>
      <c r="S260" s="183">
        <v>114387.71400000001</v>
      </c>
      <c r="T260" s="183">
        <v>479518.74719999998</v>
      </c>
      <c r="U260" s="183">
        <v>0</v>
      </c>
      <c r="V260" s="113"/>
      <c r="W260" s="183">
        <v>120144.1896</v>
      </c>
      <c r="X260" s="183">
        <v>120144.1896</v>
      </c>
      <c r="Y260" s="183">
        <v>0</v>
      </c>
      <c r="Z260" s="185">
        <v>0</v>
      </c>
      <c r="AA260" s="185">
        <v>0</v>
      </c>
      <c r="AB260" s="113"/>
      <c r="AC260" s="183">
        <v>0</v>
      </c>
      <c r="AD260" s="183">
        <v>0</v>
      </c>
      <c r="AE260" s="183">
        <v>0</v>
      </c>
      <c r="AF260" s="185">
        <v>0</v>
      </c>
      <c r="AG260" s="185">
        <v>0</v>
      </c>
      <c r="AH260" s="113"/>
      <c r="AI260" s="183">
        <v>0</v>
      </c>
      <c r="AJ260" s="183">
        <v>0</v>
      </c>
      <c r="AK260" s="183">
        <v>0</v>
      </c>
      <c r="AL260" s="185">
        <v>0</v>
      </c>
      <c r="AM260" s="185">
        <v>0</v>
      </c>
    </row>
    <row r="261" spans="1:39">
      <c r="A261" s="198">
        <v>38405</v>
      </c>
      <c r="B261" s="178" t="s">
        <v>244</v>
      </c>
      <c r="C261" s="182">
        <v>7.0600000000000003E-4</v>
      </c>
      <c r="E261" s="183">
        <v>1013099.2736769601</v>
      </c>
      <c r="F261" s="183">
        <v>974610.84567696007</v>
      </c>
      <c r="G261" s="183">
        <v>350990.65767696017</v>
      </c>
      <c r="H261" s="183">
        <v>1649806.216</v>
      </c>
      <c r="I261" s="185">
        <v>0</v>
      </c>
      <c r="J261" s="113"/>
      <c r="K261" s="183">
        <v>-10326.662</v>
      </c>
      <c r="L261" s="183">
        <v>-55951.206000000006</v>
      </c>
      <c r="M261" s="183">
        <v>-30922.800000000003</v>
      </c>
      <c r="N261" s="185">
        <v>0</v>
      </c>
      <c r="O261" s="185">
        <v>0</v>
      </c>
      <c r="P261" s="113"/>
      <c r="Q261" s="183">
        <v>723657.06</v>
      </c>
      <c r="R261" s="183">
        <v>674579.47</v>
      </c>
      <c r="S261" s="183">
        <v>393556.17000000004</v>
      </c>
      <c r="T261" s="183">
        <v>1649806.216</v>
      </c>
      <c r="U261" s="183">
        <v>0</v>
      </c>
      <c r="V261" s="113"/>
      <c r="W261" s="183">
        <v>413361.58799999999</v>
      </c>
      <c r="X261" s="183">
        <v>413361.58799999999</v>
      </c>
      <c r="Y261" s="183">
        <v>0</v>
      </c>
      <c r="Z261" s="185">
        <v>0</v>
      </c>
      <c r="AA261" s="185">
        <v>0</v>
      </c>
      <c r="AB261" s="113"/>
      <c r="AC261" s="183">
        <v>0</v>
      </c>
      <c r="AD261" s="183">
        <v>0</v>
      </c>
      <c r="AE261" s="183">
        <v>0</v>
      </c>
      <c r="AF261" s="185">
        <v>0</v>
      </c>
      <c r="AG261" s="185">
        <v>0</v>
      </c>
      <c r="AH261" s="113"/>
      <c r="AI261" s="183">
        <v>0</v>
      </c>
      <c r="AJ261" s="183">
        <v>0</v>
      </c>
      <c r="AK261" s="183">
        <v>0</v>
      </c>
      <c r="AL261" s="185">
        <v>0</v>
      </c>
      <c r="AM261" s="185">
        <v>0</v>
      </c>
    </row>
    <row r="262" spans="1:39">
      <c r="A262" s="198">
        <v>38500</v>
      </c>
      <c r="B262" s="178" t="s">
        <v>245</v>
      </c>
      <c r="C262" s="182">
        <v>2.2756999999999999E-3</v>
      </c>
      <c r="E262" s="183">
        <v>3815144.2999008736</v>
      </c>
      <c r="F262" s="183">
        <v>3489802.4533008737</v>
      </c>
      <c r="G262" s="183">
        <v>1505638.8347008743</v>
      </c>
      <c r="H262" s="183">
        <v>5317937.6851999993</v>
      </c>
      <c r="I262" s="185">
        <v>0</v>
      </c>
      <c r="J262" s="113"/>
      <c r="K262" s="183">
        <v>-33286.6639</v>
      </c>
      <c r="L262" s="183">
        <v>-180351.50069999998</v>
      </c>
      <c r="M262" s="183">
        <v>-99675.659999999989</v>
      </c>
      <c r="N262" s="185">
        <v>0</v>
      </c>
      <c r="O262" s="185">
        <v>0</v>
      </c>
      <c r="P262" s="113"/>
      <c r="Q262" s="183">
        <v>2332615.2569999998</v>
      </c>
      <c r="R262" s="183">
        <v>2174419.9715</v>
      </c>
      <c r="S262" s="183">
        <v>1268577.5865</v>
      </c>
      <c r="T262" s="183">
        <v>5317937.6851999993</v>
      </c>
      <c r="U262" s="183">
        <v>0</v>
      </c>
      <c r="V262" s="113"/>
      <c r="W262" s="183">
        <v>1332417.7985999999</v>
      </c>
      <c r="X262" s="183">
        <v>1332417.7985999999</v>
      </c>
      <c r="Y262" s="183">
        <v>0</v>
      </c>
      <c r="Z262" s="185">
        <v>0</v>
      </c>
      <c r="AA262" s="185">
        <v>0</v>
      </c>
      <c r="AB262" s="113"/>
      <c r="AC262" s="183">
        <v>356820.90820087423</v>
      </c>
      <c r="AD262" s="183">
        <v>336736.90820087423</v>
      </c>
      <c r="AE262" s="183">
        <v>336736.90820087423</v>
      </c>
      <c r="AF262" s="185">
        <v>0</v>
      </c>
      <c r="AG262" s="185">
        <v>0</v>
      </c>
      <c r="AH262" s="113"/>
      <c r="AI262" s="183">
        <v>356820.90820087423</v>
      </c>
      <c r="AJ262" s="183">
        <v>336736.90820087423</v>
      </c>
      <c r="AK262" s="183">
        <v>336736.90820087423</v>
      </c>
      <c r="AL262" s="185">
        <v>0</v>
      </c>
      <c r="AM262" s="185">
        <v>0</v>
      </c>
    </row>
    <row r="263" spans="1:39">
      <c r="A263" s="198">
        <v>38600</v>
      </c>
      <c r="B263" s="178" t="s">
        <v>246</v>
      </c>
      <c r="C263" s="182">
        <v>2.8965000000000002E-3</v>
      </c>
      <c r="E263" s="183">
        <v>4575446.4489090033</v>
      </c>
      <c r="F263" s="183">
        <v>4413405.7319090031</v>
      </c>
      <c r="G263" s="183">
        <v>1999375.8749090028</v>
      </c>
      <c r="H263" s="183">
        <v>6768645.4740000004</v>
      </c>
      <c r="I263" s="185">
        <v>0</v>
      </c>
      <c r="J263" s="113"/>
      <c r="K263" s="183">
        <v>-42367.105500000005</v>
      </c>
      <c r="L263" s="183">
        <v>-229550.5215</v>
      </c>
      <c r="M263" s="183">
        <v>-126866.70000000001</v>
      </c>
      <c r="N263" s="185">
        <v>0</v>
      </c>
      <c r="O263" s="185">
        <v>0</v>
      </c>
      <c r="P263" s="113"/>
      <c r="Q263" s="183">
        <v>2968941.4650000003</v>
      </c>
      <c r="R263" s="183">
        <v>2767591.2675000001</v>
      </c>
      <c r="S263" s="183">
        <v>1614639.4425000001</v>
      </c>
      <c r="T263" s="183">
        <v>6768645.4740000004</v>
      </c>
      <c r="U263" s="183">
        <v>0</v>
      </c>
      <c r="V263" s="113"/>
      <c r="W263" s="183">
        <v>1695894.9570000002</v>
      </c>
      <c r="X263" s="183">
        <v>1695894.9570000002</v>
      </c>
      <c r="Y263" s="183">
        <v>0</v>
      </c>
      <c r="Z263" s="185">
        <v>0</v>
      </c>
      <c r="AA263" s="185">
        <v>0</v>
      </c>
      <c r="AB263" s="113"/>
      <c r="AC263" s="183">
        <v>511603.13240900263</v>
      </c>
      <c r="AD263" s="183">
        <v>511603.13240900263</v>
      </c>
      <c r="AE263" s="183">
        <v>511603.13240900263</v>
      </c>
      <c r="AF263" s="185">
        <v>0</v>
      </c>
      <c r="AG263" s="185">
        <v>0</v>
      </c>
      <c r="AH263" s="113"/>
      <c r="AI263" s="183">
        <v>511603.13240900263</v>
      </c>
      <c r="AJ263" s="183">
        <v>511603.13240900263</v>
      </c>
      <c r="AK263" s="183">
        <v>511603.13240900263</v>
      </c>
      <c r="AL263" s="185">
        <v>0</v>
      </c>
      <c r="AM263" s="185">
        <v>0</v>
      </c>
    </row>
    <row r="264" spans="1:39">
      <c r="A264" s="198">
        <v>38601</v>
      </c>
      <c r="B264" s="178" t="s">
        <v>247</v>
      </c>
      <c r="C264" s="182">
        <v>0</v>
      </c>
      <c r="E264" s="183">
        <v>-96494.743162750005</v>
      </c>
      <c r="F264" s="183">
        <v>-89737.743162750005</v>
      </c>
      <c r="G264" s="183">
        <v>-84424.743162750005</v>
      </c>
      <c r="H264" s="183">
        <v>0</v>
      </c>
      <c r="I264" s="185">
        <v>0</v>
      </c>
      <c r="J264" s="113"/>
      <c r="K264" s="183">
        <v>0</v>
      </c>
      <c r="L264" s="183">
        <v>0</v>
      </c>
      <c r="M264" s="183">
        <v>0</v>
      </c>
      <c r="N264" s="185">
        <v>0</v>
      </c>
      <c r="O264" s="185">
        <v>0</v>
      </c>
      <c r="P264" s="113"/>
      <c r="Q264" s="183">
        <v>0</v>
      </c>
      <c r="R264" s="183">
        <v>0</v>
      </c>
      <c r="S264" s="183">
        <v>0</v>
      </c>
      <c r="T264" s="183">
        <v>0</v>
      </c>
      <c r="U264" s="183">
        <v>0</v>
      </c>
      <c r="V264" s="113"/>
      <c r="W264" s="183">
        <v>0</v>
      </c>
      <c r="X264" s="183">
        <v>0</v>
      </c>
      <c r="Y264" s="183">
        <v>0</v>
      </c>
      <c r="Z264" s="185">
        <v>0</v>
      </c>
      <c r="AA264" s="185">
        <v>0</v>
      </c>
      <c r="AB264" s="113"/>
      <c r="AC264" s="183">
        <v>0</v>
      </c>
      <c r="AD264" s="183">
        <v>0</v>
      </c>
      <c r="AE264" s="183">
        <v>0</v>
      </c>
      <c r="AF264" s="185">
        <v>0</v>
      </c>
      <c r="AG264" s="185">
        <v>0</v>
      </c>
      <c r="AH264" s="113"/>
      <c r="AI264" s="183">
        <v>0</v>
      </c>
      <c r="AJ264" s="183">
        <v>0</v>
      </c>
      <c r="AK264" s="183">
        <v>0</v>
      </c>
      <c r="AL264" s="185">
        <v>0</v>
      </c>
      <c r="AM264" s="185">
        <v>0</v>
      </c>
    </row>
    <row r="265" spans="1:39">
      <c r="A265" s="198">
        <v>38602</v>
      </c>
      <c r="B265" s="178" t="s">
        <v>248</v>
      </c>
      <c r="C265" s="182">
        <v>2.3499999999999999E-4</v>
      </c>
      <c r="E265" s="183">
        <v>340783.37673172506</v>
      </c>
      <c r="F265" s="183">
        <v>311761.94673172501</v>
      </c>
      <c r="G265" s="183">
        <v>91968.916731725025</v>
      </c>
      <c r="H265" s="183">
        <v>549156.46</v>
      </c>
      <c r="I265" s="185">
        <v>0</v>
      </c>
      <c r="J265" s="113"/>
      <c r="K265" s="183">
        <v>-3437.3449999999998</v>
      </c>
      <c r="L265" s="183">
        <v>-18623.985000000001</v>
      </c>
      <c r="M265" s="183">
        <v>-10293</v>
      </c>
      <c r="N265" s="185">
        <v>0</v>
      </c>
      <c r="O265" s="185">
        <v>0</v>
      </c>
      <c r="P265" s="113"/>
      <c r="Q265" s="183">
        <v>240877.35</v>
      </c>
      <c r="R265" s="183">
        <v>224541.32499999998</v>
      </c>
      <c r="S265" s="183">
        <v>130999.575</v>
      </c>
      <c r="T265" s="183">
        <v>549156.46</v>
      </c>
      <c r="U265" s="183">
        <v>0</v>
      </c>
      <c r="V265" s="113"/>
      <c r="W265" s="183">
        <v>137592.03</v>
      </c>
      <c r="X265" s="183">
        <v>137592.03</v>
      </c>
      <c r="Y265" s="183">
        <v>0</v>
      </c>
      <c r="Z265" s="185">
        <v>0</v>
      </c>
      <c r="AA265" s="185">
        <v>0</v>
      </c>
      <c r="AB265" s="113"/>
      <c r="AC265" s="183">
        <v>0</v>
      </c>
      <c r="AD265" s="183">
        <v>0</v>
      </c>
      <c r="AE265" s="183">
        <v>0</v>
      </c>
      <c r="AF265" s="185">
        <v>0</v>
      </c>
      <c r="AG265" s="185">
        <v>0</v>
      </c>
      <c r="AH265" s="113"/>
      <c r="AI265" s="183">
        <v>0</v>
      </c>
      <c r="AJ265" s="183">
        <v>0</v>
      </c>
      <c r="AK265" s="183">
        <v>0</v>
      </c>
      <c r="AL265" s="185">
        <v>0</v>
      </c>
      <c r="AM265" s="185">
        <v>0</v>
      </c>
    </row>
    <row r="266" spans="1:39">
      <c r="A266" s="198">
        <v>38605</v>
      </c>
      <c r="B266" s="178" t="s">
        <v>249</v>
      </c>
      <c r="C266" s="182">
        <v>7.5719999999999997E-4</v>
      </c>
      <c r="E266" s="183">
        <v>1225464.6683676017</v>
      </c>
      <c r="F266" s="183">
        <v>1189505.3747676017</v>
      </c>
      <c r="G266" s="183">
        <v>408769.5691676017</v>
      </c>
      <c r="H266" s="183">
        <v>1769452.2191999999</v>
      </c>
      <c r="I266" s="185">
        <v>0</v>
      </c>
      <c r="J266" s="113"/>
      <c r="K266" s="183">
        <v>-11075.564399999999</v>
      </c>
      <c r="L266" s="183">
        <v>-60008.857199999999</v>
      </c>
      <c r="M266" s="183">
        <v>-33165.360000000001</v>
      </c>
      <c r="N266" s="185">
        <v>0</v>
      </c>
      <c r="O266" s="185">
        <v>0</v>
      </c>
      <c r="P266" s="113"/>
      <c r="Q266" s="183">
        <v>776137.57199999993</v>
      </c>
      <c r="R266" s="183">
        <v>723500.81400000001</v>
      </c>
      <c r="S266" s="183">
        <v>422097.35399999999</v>
      </c>
      <c r="T266" s="183">
        <v>1769452.2191999999</v>
      </c>
      <c r="U266" s="183">
        <v>0</v>
      </c>
      <c r="V266" s="113"/>
      <c r="W266" s="183">
        <v>443339.08559999999</v>
      </c>
      <c r="X266" s="183">
        <v>443339.08559999999</v>
      </c>
      <c r="Y266" s="183">
        <v>0</v>
      </c>
      <c r="Z266" s="185">
        <v>0</v>
      </c>
      <c r="AA266" s="185">
        <v>0</v>
      </c>
      <c r="AB266" s="113"/>
      <c r="AC266" s="183">
        <v>82675.575167601695</v>
      </c>
      <c r="AD266" s="183">
        <v>82673.575167601695</v>
      </c>
      <c r="AE266" s="183">
        <v>19837.575167601695</v>
      </c>
      <c r="AF266" s="185">
        <v>0</v>
      </c>
      <c r="AG266" s="185">
        <v>0</v>
      </c>
      <c r="AH266" s="113"/>
      <c r="AI266" s="183">
        <v>82675.575167601695</v>
      </c>
      <c r="AJ266" s="183">
        <v>82673.575167601695</v>
      </c>
      <c r="AK266" s="183">
        <v>19837.575167601695</v>
      </c>
      <c r="AL266" s="185">
        <v>0</v>
      </c>
      <c r="AM266" s="185">
        <v>0</v>
      </c>
    </row>
    <row r="267" spans="1:39">
      <c r="A267" s="198">
        <v>38610</v>
      </c>
      <c r="B267" s="178" t="s">
        <v>250</v>
      </c>
      <c r="C267" s="182">
        <v>6.847E-4</v>
      </c>
      <c r="E267" s="183">
        <v>1161020.4458496892</v>
      </c>
      <c r="F267" s="183">
        <v>1021447.1572496891</v>
      </c>
      <c r="G267" s="183">
        <v>425087.45664968924</v>
      </c>
      <c r="H267" s="183">
        <v>1600031.6092000001</v>
      </c>
      <c r="I267" s="185">
        <v>0</v>
      </c>
      <c r="J267" s="113"/>
      <c r="K267" s="183">
        <v>-10015.106900000001</v>
      </c>
      <c r="L267" s="183">
        <v>-54263.159699999997</v>
      </c>
      <c r="M267" s="183">
        <v>-29989.86</v>
      </c>
      <c r="N267" s="185">
        <v>0</v>
      </c>
      <c r="O267" s="185">
        <v>0</v>
      </c>
      <c r="P267" s="113"/>
      <c r="Q267" s="183">
        <v>701824.34699999995</v>
      </c>
      <c r="R267" s="183">
        <v>654227.42649999994</v>
      </c>
      <c r="S267" s="183">
        <v>381682.59149999998</v>
      </c>
      <c r="T267" s="183">
        <v>1600031.6092000001</v>
      </c>
      <c r="U267" s="183">
        <v>0</v>
      </c>
      <c r="V267" s="113"/>
      <c r="W267" s="183">
        <v>400890.48060000001</v>
      </c>
      <c r="X267" s="183">
        <v>400890.48060000001</v>
      </c>
      <c r="Y267" s="183">
        <v>0</v>
      </c>
      <c r="Z267" s="185">
        <v>0</v>
      </c>
      <c r="AA267" s="185">
        <v>0</v>
      </c>
      <c r="AB267" s="113"/>
      <c r="AC267" s="183">
        <v>121122.72514968924</v>
      </c>
      <c r="AD267" s="183">
        <v>73394.725149689242</v>
      </c>
      <c r="AE267" s="183">
        <v>73394.725149689242</v>
      </c>
      <c r="AF267" s="185">
        <v>0</v>
      </c>
      <c r="AG267" s="185">
        <v>0</v>
      </c>
      <c r="AH267" s="113"/>
      <c r="AI267" s="183">
        <v>121122.72514968924</v>
      </c>
      <c r="AJ267" s="183">
        <v>73394.725149689242</v>
      </c>
      <c r="AK267" s="183">
        <v>73394.725149689242</v>
      </c>
      <c r="AL267" s="185">
        <v>0</v>
      </c>
      <c r="AM267" s="185">
        <v>0</v>
      </c>
    </row>
    <row r="268" spans="1:39">
      <c r="A268" s="198">
        <v>38620</v>
      </c>
      <c r="B268" s="178" t="s">
        <v>251</v>
      </c>
      <c r="C268" s="182">
        <v>5.1329999999999995E-4</v>
      </c>
      <c r="E268" s="183">
        <v>1038273.0646624903</v>
      </c>
      <c r="F268" s="183">
        <v>938634.02926249034</v>
      </c>
      <c r="G268" s="183">
        <v>455767.32586249034</v>
      </c>
      <c r="H268" s="183">
        <v>1199497.9187999999</v>
      </c>
      <c r="I268" s="185">
        <v>0</v>
      </c>
      <c r="J268" s="113"/>
      <c r="K268" s="183">
        <v>-7508.0390999999991</v>
      </c>
      <c r="L268" s="183">
        <v>-40679.538299999993</v>
      </c>
      <c r="M268" s="183">
        <v>-22482.539999999997</v>
      </c>
      <c r="N268" s="185">
        <v>0</v>
      </c>
      <c r="O268" s="185">
        <v>0</v>
      </c>
      <c r="P268" s="113"/>
      <c r="Q268" s="183">
        <v>526137.63299999991</v>
      </c>
      <c r="R268" s="183">
        <v>490455.58349999995</v>
      </c>
      <c r="S268" s="183">
        <v>286136.51849999995</v>
      </c>
      <c r="T268" s="183">
        <v>1199497.9187999999</v>
      </c>
      <c r="U268" s="183">
        <v>0</v>
      </c>
      <c r="V268" s="113"/>
      <c r="W268" s="183">
        <v>300536.12339999998</v>
      </c>
      <c r="X268" s="183">
        <v>300536.12339999998</v>
      </c>
      <c r="Y268" s="183">
        <v>0</v>
      </c>
      <c r="Z268" s="185">
        <v>0</v>
      </c>
      <c r="AA268" s="185">
        <v>0</v>
      </c>
      <c r="AB268" s="113"/>
      <c r="AC268" s="183">
        <v>222899.34736249037</v>
      </c>
      <c r="AD268" s="183">
        <v>192113.34736249037</v>
      </c>
      <c r="AE268" s="183">
        <v>192113.34736249037</v>
      </c>
      <c r="AF268" s="185">
        <v>0</v>
      </c>
      <c r="AG268" s="185">
        <v>0</v>
      </c>
      <c r="AH268" s="113"/>
      <c r="AI268" s="183">
        <v>222899.34736249037</v>
      </c>
      <c r="AJ268" s="183">
        <v>192113.34736249037</v>
      </c>
      <c r="AK268" s="183">
        <v>192113.34736249037</v>
      </c>
      <c r="AL268" s="185">
        <v>0</v>
      </c>
      <c r="AM268" s="185">
        <v>0</v>
      </c>
    </row>
    <row r="269" spans="1:39">
      <c r="A269" s="198">
        <v>38700</v>
      </c>
      <c r="B269" s="178" t="s">
        <v>252</v>
      </c>
      <c r="C269" s="182">
        <v>8.7399999999999999E-4</v>
      </c>
      <c r="E269" s="183">
        <v>1315703.017021965</v>
      </c>
      <c r="F269" s="183">
        <v>1253692.405021965</v>
      </c>
      <c r="G269" s="183">
        <v>519893.75302196504</v>
      </c>
      <c r="H269" s="183">
        <v>2042394.6639999999</v>
      </c>
      <c r="I269" s="185">
        <v>0</v>
      </c>
      <c r="J269" s="113"/>
      <c r="K269" s="183">
        <v>-12783.998</v>
      </c>
      <c r="L269" s="183">
        <v>-69265.373999999996</v>
      </c>
      <c r="M269" s="183">
        <v>-38281.199999999997</v>
      </c>
      <c r="N269" s="185">
        <v>0</v>
      </c>
      <c r="O269" s="185">
        <v>0</v>
      </c>
      <c r="P269" s="113"/>
      <c r="Q269" s="183">
        <v>895858.74</v>
      </c>
      <c r="R269" s="183">
        <v>835102.63</v>
      </c>
      <c r="S269" s="183">
        <v>487206.93</v>
      </c>
      <c r="T269" s="183">
        <v>2042394.6639999999</v>
      </c>
      <c r="U269" s="183">
        <v>0</v>
      </c>
      <c r="V269" s="113"/>
      <c r="W269" s="183">
        <v>511725.25199999998</v>
      </c>
      <c r="X269" s="183">
        <v>511725.25199999998</v>
      </c>
      <c r="Y269" s="183">
        <v>0</v>
      </c>
      <c r="Z269" s="185">
        <v>0</v>
      </c>
      <c r="AA269" s="185">
        <v>0</v>
      </c>
      <c r="AB269" s="113"/>
      <c r="AC269" s="183">
        <v>70968.023021965055</v>
      </c>
      <c r="AD269" s="183">
        <v>70968.023021965055</v>
      </c>
      <c r="AE269" s="183">
        <v>70968.023021965055</v>
      </c>
      <c r="AF269" s="185">
        <v>0</v>
      </c>
      <c r="AG269" s="185">
        <v>0</v>
      </c>
      <c r="AH269" s="113"/>
      <c r="AI269" s="183">
        <v>70968.023021965055</v>
      </c>
      <c r="AJ269" s="183">
        <v>70968.023021965055</v>
      </c>
      <c r="AK269" s="183">
        <v>70968.023021965055</v>
      </c>
      <c r="AL269" s="185">
        <v>0</v>
      </c>
      <c r="AM269" s="185">
        <v>0</v>
      </c>
    </row>
    <row r="270" spans="1:39">
      <c r="A270" s="198">
        <v>38701</v>
      </c>
      <c r="B270" s="178" t="s">
        <v>253</v>
      </c>
      <c r="C270" s="182">
        <v>6.0000000000000002E-5</v>
      </c>
      <c r="E270" s="183">
        <v>103849.27875484998</v>
      </c>
      <c r="F270" s="183">
        <v>88863.998754850007</v>
      </c>
      <c r="G270" s="183">
        <v>20885.118754850002</v>
      </c>
      <c r="H270" s="183">
        <v>140210.16</v>
      </c>
      <c r="I270" s="185">
        <v>0</v>
      </c>
      <c r="J270" s="113"/>
      <c r="K270" s="183">
        <v>-877.62</v>
      </c>
      <c r="L270" s="183">
        <v>-4755.0600000000004</v>
      </c>
      <c r="M270" s="183">
        <v>-2628</v>
      </c>
      <c r="N270" s="185">
        <v>0</v>
      </c>
      <c r="O270" s="185">
        <v>0</v>
      </c>
      <c r="P270" s="113"/>
      <c r="Q270" s="183">
        <v>61500.6</v>
      </c>
      <c r="R270" s="183">
        <v>57329.700000000004</v>
      </c>
      <c r="S270" s="183">
        <v>33446.700000000004</v>
      </c>
      <c r="T270" s="183">
        <v>140210.16</v>
      </c>
      <c r="U270" s="183">
        <v>0</v>
      </c>
      <c r="V270" s="113"/>
      <c r="W270" s="183">
        <v>35129.879999999997</v>
      </c>
      <c r="X270" s="183">
        <v>35129.879999999997</v>
      </c>
      <c r="Y270" s="183">
        <v>0</v>
      </c>
      <c r="Z270" s="185">
        <v>0</v>
      </c>
      <c r="AA270" s="185">
        <v>0</v>
      </c>
      <c r="AB270" s="113"/>
      <c r="AC270" s="183">
        <v>18030</v>
      </c>
      <c r="AD270" s="183">
        <v>11093</v>
      </c>
      <c r="AE270" s="183">
        <v>0</v>
      </c>
      <c r="AF270" s="185">
        <v>0</v>
      </c>
      <c r="AG270" s="185">
        <v>0</v>
      </c>
      <c r="AH270" s="113"/>
      <c r="AI270" s="183">
        <v>18030</v>
      </c>
      <c r="AJ270" s="183">
        <v>11093</v>
      </c>
      <c r="AK270" s="183">
        <v>0</v>
      </c>
      <c r="AL270" s="185">
        <v>0</v>
      </c>
      <c r="AM270" s="185">
        <v>0</v>
      </c>
    </row>
    <row r="271" spans="1:39">
      <c r="A271" s="198">
        <v>38800</v>
      </c>
      <c r="B271" s="178" t="s">
        <v>254</v>
      </c>
      <c r="C271" s="182">
        <v>1.603E-3</v>
      </c>
      <c r="E271" s="183">
        <v>2730305.0631156042</v>
      </c>
      <c r="F271" s="183">
        <v>2505641.8491156045</v>
      </c>
      <c r="G271" s="183">
        <v>1090911.7551156047</v>
      </c>
      <c r="H271" s="183">
        <v>3745948.108</v>
      </c>
      <c r="I271" s="185">
        <v>0</v>
      </c>
      <c r="J271" s="113"/>
      <c r="K271" s="183">
        <v>-23447.081000000002</v>
      </c>
      <c r="L271" s="183">
        <v>-127039.353</v>
      </c>
      <c r="M271" s="183">
        <v>-70211.400000000009</v>
      </c>
      <c r="N271" s="185">
        <v>0</v>
      </c>
      <c r="O271" s="185">
        <v>0</v>
      </c>
      <c r="P271" s="113"/>
      <c r="Q271" s="183">
        <v>1643091.03</v>
      </c>
      <c r="R271" s="183">
        <v>1531658.4850000001</v>
      </c>
      <c r="S271" s="183">
        <v>893584.33500000008</v>
      </c>
      <c r="T271" s="183">
        <v>3745948.108</v>
      </c>
      <c r="U271" s="183">
        <v>0</v>
      </c>
      <c r="V271" s="113"/>
      <c r="W271" s="183">
        <v>938553.29399999999</v>
      </c>
      <c r="X271" s="183">
        <v>938553.29399999999</v>
      </c>
      <c r="Y271" s="183">
        <v>0</v>
      </c>
      <c r="Z271" s="185">
        <v>0</v>
      </c>
      <c r="AA271" s="185">
        <v>0</v>
      </c>
      <c r="AB271" s="113"/>
      <c r="AC271" s="183">
        <v>277178.82011560467</v>
      </c>
      <c r="AD271" s="183">
        <v>267538.82011560467</v>
      </c>
      <c r="AE271" s="183">
        <v>267538.82011560467</v>
      </c>
      <c r="AF271" s="185">
        <v>0</v>
      </c>
      <c r="AG271" s="185">
        <v>0</v>
      </c>
      <c r="AH271" s="113"/>
      <c r="AI271" s="183">
        <v>277178.82011560467</v>
      </c>
      <c r="AJ271" s="183">
        <v>267538.82011560467</v>
      </c>
      <c r="AK271" s="183">
        <v>267538.82011560467</v>
      </c>
      <c r="AL271" s="185">
        <v>0</v>
      </c>
      <c r="AM271" s="185">
        <v>0</v>
      </c>
    </row>
    <row r="272" spans="1:39">
      <c r="A272" s="198">
        <v>38801</v>
      </c>
      <c r="B272" s="178" t="s">
        <v>255</v>
      </c>
      <c r="C272" s="182">
        <v>1.751E-4</v>
      </c>
      <c r="E272" s="183">
        <v>364410.54989217845</v>
      </c>
      <c r="F272" s="183">
        <v>287577.98609217844</v>
      </c>
      <c r="G272" s="183">
        <v>149074.02629217846</v>
      </c>
      <c r="H272" s="183">
        <v>409179.98359999998</v>
      </c>
      <c r="I272" s="185">
        <v>0</v>
      </c>
      <c r="J272" s="113"/>
      <c r="K272" s="183">
        <v>-2561.1876999999999</v>
      </c>
      <c r="L272" s="183">
        <v>-13876.8501</v>
      </c>
      <c r="M272" s="183">
        <v>-7669.38</v>
      </c>
      <c r="N272" s="185">
        <v>0</v>
      </c>
      <c r="O272" s="185">
        <v>0</v>
      </c>
      <c r="P272" s="113"/>
      <c r="Q272" s="183">
        <v>179479.25099999999</v>
      </c>
      <c r="R272" s="183">
        <v>167307.17449999999</v>
      </c>
      <c r="S272" s="183">
        <v>97608.619500000001</v>
      </c>
      <c r="T272" s="183">
        <v>409179.98359999998</v>
      </c>
      <c r="U272" s="183">
        <v>0</v>
      </c>
      <c r="V272" s="113"/>
      <c r="W272" s="183">
        <v>102520.6998</v>
      </c>
      <c r="X272" s="183">
        <v>102520.6998</v>
      </c>
      <c r="Y272" s="183">
        <v>0</v>
      </c>
      <c r="Z272" s="185">
        <v>0</v>
      </c>
      <c r="AA272" s="185">
        <v>0</v>
      </c>
      <c r="AB272" s="113"/>
      <c r="AC272" s="183">
        <v>112481.78679217846</v>
      </c>
      <c r="AD272" s="183">
        <v>59134.786792178464</v>
      </c>
      <c r="AE272" s="183">
        <v>59134.786792178464</v>
      </c>
      <c r="AF272" s="185">
        <v>0</v>
      </c>
      <c r="AG272" s="185">
        <v>0</v>
      </c>
      <c r="AH272" s="113"/>
      <c r="AI272" s="183">
        <v>112481.78679217846</v>
      </c>
      <c r="AJ272" s="183">
        <v>59134.786792178464</v>
      </c>
      <c r="AK272" s="183">
        <v>59134.786792178464</v>
      </c>
      <c r="AL272" s="185">
        <v>0</v>
      </c>
      <c r="AM272" s="185">
        <v>0</v>
      </c>
    </row>
    <row r="273" spans="1:39">
      <c r="A273" s="198">
        <v>38900</v>
      </c>
      <c r="B273" s="178" t="s">
        <v>256</v>
      </c>
      <c r="C273" s="182">
        <v>3.4969999999999999E-4</v>
      </c>
      <c r="E273" s="183">
        <v>590662.73583121435</v>
      </c>
      <c r="F273" s="183">
        <v>535070.67723121424</v>
      </c>
      <c r="G273" s="183">
        <v>197225.80663121436</v>
      </c>
      <c r="H273" s="183">
        <v>817191.54920000001</v>
      </c>
      <c r="I273" s="185">
        <v>0</v>
      </c>
      <c r="J273" s="113"/>
      <c r="K273" s="183">
        <v>-5115.0618999999997</v>
      </c>
      <c r="L273" s="183">
        <v>-27714.074699999997</v>
      </c>
      <c r="M273" s="183">
        <v>-15316.859999999999</v>
      </c>
      <c r="N273" s="185">
        <v>0</v>
      </c>
      <c r="O273" s="185">
        <v>0</v>
      </c>
      <c r="P273" s="113"/>
      <c r="Q273" s="183">
        <v>358445.99699999997</v>
      </c>
      <c r="R273" s="183">
        <v>334136.60149999999</v>
      </c>
      <c r="S273" s="183">
        <v>194938.5165</v>
      </c>
      <c r="T273" s="183">
        <v>817191.54920000001</v>
      </c>
      <c r="U273" s="183">
        <v>0</v>
      </c>
      <c r="V273" s="113"/>
      <c r="W273" s="183">
        <v>204748.65059999999</v>
      </c>
      <c r="X273" s="183">
        <v>204748.65059999999</v>
      </c>
      <c r="Y273" s="183">
        <v>0</v>
      </c>
      <c r="Z273" s="185">
        <v>0</v>
      </c>
      <c r="AA273" s="185">
        <v>0</v>
      </c>
      <c r="AB273" s="113"/>
      <c r="AC273" s="183">
        <v>32583.150131214352</v>
      </c>
      <c r="AD273" s="183">
        <v>23899.150131214352</v>
      </c>
      <c r="AE273" s="183">
        <v>17604.150131214352</v>
      </c>
      <c r="AF273" s="185">
        <v>0</v>
      </c>
      <c r="AG273" s="185">
        <v>0</v>
      </c>
      <c r="AH273" s="113"/>
      <c r="AI273" s="183">
        <v>32583.150131214352</v>
      </c>
      <c r="AJ273" s="183">
        <v>23899.150131214352</v>
      </c>
      <c r="AK273" s="183">
        <v>17604.150131214352</v>
      </c>
      <c r="AL273" s="185">
        <v>0</v>
      </c>
      <c r="AM273" s="185">
        <v>0</v>
      </c>
    </row>
    <row r="274" spans="1:39">
      <c r="A274" s="198">
        <v>39000</v>
      </c>
      <c r="B274" s="178" t="s">
        <v>257</v>
      </c>
      <c r="C274" s="182">
        <v>1.53159E-2</v>
      </c>
      <c r="E274" s="183">
        <v>21732629.922538508</v>
      </c>
      <c r="F274" s="183">
        <v>20223663.72833851</v>
      </c>
      <c r="G274" s="183">
        <v>9038202.5701385103</v>
      </c>
      <c r="H274" s="183">
        <v>35790746.492399998</v>
      </c>
      <c r="I274" s="185">
        <v>0</v>
      </c>
      <c r="J274" s="113"/>
      <c r="K274" s="183">
        <v>-224025.66930000001</v>
      </c>
      <c r="L274" s="183">
        <v>-1213800.3909</v>
      </c>
      <c r="M274" s="183">
        <v>-670836.42000000004</v>
      </c>
      <c r="N274" s="185">
        <v>0</v>
      </c>
      <c r="O274" s="185">
        <v>0</v>
      </c>
      <c r="P274" s="113"/>
      <c r="Q274" s="183">
        <v>15698950.659</v>
      </c>
      <c r="R274" s="183">
        <v>14634265.8705</v>
      </c>
      <c r="S274" s="183">
        <v>8537771.875500001</v>
      </c>
      <c r="T274" s="183">
        <v>35790746.492399998</v>
      </c>
      <c r="U274" s="183">
        <v>0</v>
      </c>
      <c r="V274" s="113"/>
      <c r="W274" s="183">
        <v>8967428.8181999996</v>
      </c>
      <c r="X274" s="183">
        <v>8967428.8181999996</v>
      </c>
      <c r="Y274" s="183">
        <v>0</v>
      </c>
      <c r="Z274" s="185">
        <v>0</v>
      </c>
      <c r="AA274" s="185">
        <v>0</v>
      </c>
      <c r="AB274" s="113"/>
      <c r="AC274" s="183">
        <v>1171267.1146385083</v>
      </c>
      <c r="AD274" s="183">
        <v>1171267.1146385083</v>
      </c>
      <c r="AE274" s="183">
        <v>1171267.1146385083</v>
      </c>
      <c r="AF274" s="185">
        <v>0</v>
      </c>
      <c r="AG274" s="185">
        <v>0</v>
      </c>
      <c r="AH274" s="113"/>
      <c r="AI274" s="183">
        <v>1171267.1146385083</v>
      </c>
      <c r="AJ274" s="183">
        <v>1171267.1146385083</v>
      </c>
      <c r="AK274" s="183">
        <v>1171267.1146385083</v>
      </c>
      <c r="AL274" s="185">
        <v>0</v>
      </c>
      <c r="AM274" s="185">
        <v>0</v>
      </c>
    </row>
    <row r="275" spans="1:39">
      <c r="A275" s="198">
        <v>39100</v>
      </c>
      <c r="B275" s="178" t="s">
        <v>258</v>
      </c>
      <c r="C275" s="182">
        <v>1.7214999999999999E-3</v>
      </c>
      <c r="E275" s="183">
        <v>2164875.7774851271</v>
      </c>
      <c r="F275" s="183">
        <v>2202118.2104851273</v>
      </c>
      <c r="G275" s="183">
        <v>961580.50348512712</v>
      </c>
      <c r="H275" s="183">
        <v>4022863.1739999996</v>
      </c>
      <c r="I275" s="185">
        <v>0</v>
      </c>
      <c r="J275" s="113"/>
      <c r="K275" s="183">
        <v>-25180.380499999999</v>
      </c>
      <c r="L275" s="183">
        <v>-136430.59649999999</v>
      </c>
      <c r="M275" s="183">
        <v>-75401.7</v>
      </c>
      <c r="N275" s="185">
        <v>0</v>
      </c>
      <c r="O275" s="185">
        <v>0</v>
      </c>
      <c r="P275" s="113"/>
      <c r="Q275" s="183">
        <v>1764554.7149999999</v>
      </c>
      <c r="R275" s="183">
        <v>1644884.6424999998</v>
      </c>
      <c r="S275" s="183">
        <v>959641.5675</v>
      </c>
      <c r="T275" s="183">
        <v>4022863.1739999996</v>
      </c>
      <c r="U275" s="183">
        <v>0</v>
      </c>
      <c r="V275" s="113"/>
      <c r="W275" s="183">
        <v>1007934.8069999999</v>
      </c>
      <c r="X275" s="183">
        <v>1007934.8069999999</v>
      </c>
      <c r="Y275" s="183">
        <v>0</v>
      </c>
      <c r="Z275" s="185">
        <v>0</v>
      </c>
      <c r="AA275" s="185">
        <v>0</v>
      </c>
      <c r="AB275" s="113"/>
      <c r="AC275" s="183">
        <v>77340.635985127068</v>
      </c>
      <c r="AD275" s="183">
        <v>77340.635985127068</v>
      </c>
      <c r="AE275" s="183">
        <v>77340.635985127068</v>
      </c>
      <c r="AF275" s="185">
        <v>0</v>
      </c>
      <c r="AG275" s="185">
        <v>0</v>
      </c>
      <c r="AH275" s="113"/>
      <c r="AI275" s="183">
        <v>77340.635985127068</v>
      </c>
      <c r="AJ275" s="183">
        <v>77340.635985127068</v>
      </c>
      <c r="AK275" s="183">
        <v>77340.635985127068</v>
      </c>
      <c r="AL275" s="185">
        <v>0</v>
      </c>
      <c r="AM275" s="185">
        <v>0</v>
      </c>
    </row>
    <row r="276" spans="1:39">
      <c r="A276" s="198">
        <v>39101</v>
      </c>
      <c r="B276" s="178" t="s">
        <v>259</v>
      </c>
      <c r="C276" s="182">
        <v>2.8049999999999999E-4</v>
      </c>
      <c r="E276" s="183">
        <v>484234.28805506747</v>
      </c>
      <c r="F276" s="183">
        <v>410910.5790550675</v>
      </c>
      <c r="G276" s="183">
        <v>127830.0900550675</v>
      </c>
      <c r="H276" s="183">
        <v>655482.49800000002</v>
      </c>
      <c r="I276" s="185">
        <v>0</v>
      </c>
      <c r="J276" s="113"/>
      <c r="K276" s="183">
        <v>-4102.8734999999997</v>
      </c>
      <c r="L276" s="183">
        <v>-22229.905500000001</v>
      </c>
      <c r="M276" s="183">
        <v>-12285.9</v>
      </c>
      <c r="N276" s="185">
        <v>0</v>
      </c>
      <c r="O276" s="185">
        <v>0</v>
      </c>
      <c r="P276" s="113"/>
      <c r="Q276" s="183">
        <v>287515.30499999999</v>
      </c>
      <c r="R276" s="183">
        <v>268016.34749999997</v>
      </c>
      <c r="S276" s="183">
        <v>156363.32249999998</v>
      </c>
      <c r="T276" s="183">
        <v>655482.49800000002</v>
      </c>
      <c r="U276" s="183">
        <v>0</v>
      </c>
      <c r="V276" s="113"/>
      <c r="W276" s="183">
        <v>164232.18899999998</v>
      </c>
      <c r="X276" s="183">
        <v>164232.18899999998</v>
      </c>
      <c r="Y276" s="183">
        <v>0</v>
      </c>
      <c r="Z276" s="185">
        <v>0</v>
      </c>
      <c r="AA276" s="185">
        <v>0</v>
      </c>
      <c r="AB276" s="113"/>
      <c r="AC276" s="183">
        <v>52837</v>
      </c>
      <c r="AD276" s="183">
        <v>17139</v>
      </c>
      <c r="AE276" s="183">
        <v>0</v>
      </c>
      <c r="AF276" s="185">
        <v>0</v>
      </c>
      <c r="AG276" s="185">
        <v>0</v>
      </c>
      <c r="AH276" s="113"/>
      <c r="AI276" s="183">
        <v>52837</v>
      </c>
      <c r="AJ276" s="183">
        <v>17139</v>
      </c>
      <c r="AK276" s="183">
        <v>0</v>
      </c>
      <c r="AL276" s="185">
        <v>0</v>
      </c>
      <c r="AM276" s="185">
        <v>0</v>
      </c>
    </row>
    <row r="277" spans="1:39">
      <c r="A277" s="198">
        <v>39105</v>
      </c>
      <c r="B277" s="178" t="s">
        <v>260</v>
      </c>
      <c r="C277" s="182">
        <v>6.514E-4</v>
      </c>
      <c r="E277" s="183">
        <v>896732.1008492487</v>
      </c>
      <c r="F277" s="183">
        <v>801628.60764924868</v>
      </c>
      <c r="G277" s="183">
        <v>183339.57044924877</v>
      </c>
      <c r="H277" s="183">
        <v>1522214.9704</v>
      </c>
      <c r="I277" s="185">
        <v>0</v>
      </c>
      <c r="J277" s="113"/>
      <c r="K277" s="183">
        <v>-9528.0277999999998</v>
      </c>
      <c r="L277" s="183">
        <v>-51624.1014</v>
      </c>
      <c r="M277" s="183">
        <v>-28531.32</v>
      </c>
      <c r="N277" s="185">
        <v>0</v>
      </c>
      <c r="O277" s="185">
        <v>0</v>
      </c>
      <c r="P277" s="113"/>
      <c r="Q277" s="183">
        <v>667691.51399999997</v>
      </c>
      <c r="R277" s="183">
        <v>622409.44299999997</v>
      </c>
      <c r="S277" s="183">
        <v>363119.67300000001</v>
      </c>
      <c r="T277" s="183">
        <v>1522214.9704</v>
      </c>
      <c r="U277" s="183">
        <v>0</v>
      </c>
      <c r="V277" s="113"/>
      <c r="W277" s="183">
        <v>381393.39720000001</v>
      </c>
      <c r="X277" s="183">
        <v>381393.39720000001</v>
      </c>
      <c r="Y277" s="183">
        <v>0</v>
      </c>
      <c r="Z277" s="185">
        <v>0</v>
      </c>
      <c r="AA277" s="185">
        <v>0</v>
      </c>
      <c r="AB277" s="113"/>
      <c r="AC277" s="183">
        <v>8424</v>
      </c>
      <c r="AD277" s="183">
        <v>698</v>
      </c>
      <c r="AE277" s="183">
        <v>0</v>
      </c>
      <c r="AF277" s="185">
        <v>0</v>
      </c>
      <c r="AG277" s="185">
        <v>0</v>
      </c>
      <c r="AH277" s="113"/>
      <c r="AI277" s="183">
        <v>8424</v>
      </c>
      <c r="AJ277" s="183">
        <v>698</v>
      </c>
      <c r="AK277" s="183">
        <v>0</v>
      </c>
      <c r="AL277" s="185">
        <v>0</v>
      </c>
      <c r="AM277" s="185">
        <v>0</v>
      </c>
    </row>
    <row r="278" spans="1:39">
      <c r="A278" s="198">
        <v>39200</v>
      </c>
      <c r="B278" s="178" t="s">
        <v>261</v>
      </c>
      <c r="C278" s="182">
        <v>6.6333799999999998E-2</v>
      </c>
      <c r="E278" s="183">
        <v>97681541.23174721</v>
      </c>
      <c r="F278" s="183">
        <v>90260728.967347205</v>
      </c>
      <c r="G278" s="183">
        <v>31110521.854947217</v>
      </c>
      <c r="H278" s="183">
        <v>155011211.85679999</v>
      </c>
      <c r="I278" s="185">
        <v>0</v>
      </c>
      <c r="J278" s="113"/>
      <c r="K278" s="183">
        <v>-970264.4926</v>
      </c>
      <c r="L278" s="183">
        <v>-5257019.9837999996</v>
      </c>
      <c r="M278" s="183">
        <v>-2905420.44</v>
      </c>
      <c r="N278" s="185">
        <v>0</v>
      </c>
      <c r="O278" s="185">
        <v>0</v>
      </c>
      <c r="P278" s="113"/>
      <c r="Q278" s="183">
        <v>67992808.338</v>
      </c>
      <c r="R278" s="183">
        <v>63381614.230999999</v>
      </c>
      <c r="S278" s="183">
        <v>36977445.141000003</v>
      </c>
      <c r="T278" s="183">
        <v>155011211.85679999</v>
      </c>
      <c r="U278" s="183">
        <v>0</v>
      </c>
      <c r="V278" s="113"/>
      <c r="W278" s="183">
        <v>38838307.2324</v>
      </c>
      <c r="X278" s="183">
        <v>38838307.2324</v>
      </c>
      <c r="Y278" s="183">
        <v>0</v>
      </c>
      <c r="Z278" s="185">
        <v>0</v>
      </c>
      <c r="AA278" s="185">
        <v>0</v>
      </c>
      <c r="AB278" s="113"/>
      <c r="AC278" s="183">
        <v>0</v>
      </c>
      <c r="AD278" s="183">
        <v>0</v>
      </c>
      <c r="AE278" s="183">
        <v>0</v>
      </c>
      <c r="AF278" s="185">
        <v>0</v>
      </c>
      <c r="AG278" s="185">
        <v>0</v>
      </c>
      <c r="AH278" s="113"/>
      <c r="AI278" s="183">
        <v>0</v>
      </c>
      <c r="AJ278" s="183">
        <v>0</v>
      </c>
      <c r="AK278" s="183">
        <v>0</v>
      </c>
      <c r="AL278" s="185">
        <v>0</v>
      </c>
      <c r="AM278" s="185">
        <v>0</v>
      </c>
    </row>
    <row r="279" spans="1:39">
      <c r="A279" s="198">
        <v>39201</v>
      </c>
      <c r="B279" s="178" t="s">
        <v>262</v>
      </c>
      <c r="C279" s="182">
        <v>2.6459999999999998E-4</v>
      </c>
      <c r="E279" s="183">
        <v>517849.29683718598</v>
      </c>
      <c r="F279" s="183">
        <v>513444.38203718595</v>
      </c>
      <c r="G279" s="183">
        <v>269207.65123718593</v>
      </c>
      <c r="H279" s="183">
        <v>618326.80559999996</v>
      </c>
      <c r="I279" s="185">
        <v>0</v>
      </c>
      <c r="J279" s="113"/>
      <c r="K279" s="183">
        <v>-3870.3041999999996</v>
      </c>
      <c r="L279" s="183">
        <v>-20969.814599999998</v>
      </c>
      <c r="M279" s="183">
        <v>-11589.48</v>
      </c>
      <c r="N279" s="185">
        <v>0</v>
      </c>
      <c r="O279" s="185">
        <v>0</v>
      </c>
      <c r="P279" s="113"/>
      <c r="Q279" s="183">
        <v>271217.64600000001</v>
      </c>
      <c r="R279" s="183">
        <v>252823.97699999998</v>
      </c>
      <c r="S279" s="183">
        <v>147499.94699999999</v>
      </c>
      <c r="T279" s="183">
        <v>618326.80559999996</v>
      </c>
      <c r="U279" s="183">
        <v>0</v>
      </c>
      <c r="V279" s="113"/>
      <c r="W279" s="183">
        <v>154922.7708</v>
      </c>
      <c r="X279" s="183">
        <v>154922.7708</v>
      </c>
      <c r="Y279" s="183">
        <v>0</v>
      </c>
      <c r="Z279" s="185">
        <v>0</v>
      </c>
      <c r="AA279" s="185">
        <v>0</v>
      </c>
      <c r="AB279" s="113"/>
      <c r="AC279" s="183">
        <v>133297.18423718595</v>
      </c>
      <c r="AD279" s="183">
        <v>133297.18423718595</v>
      </c>
      <c r="AE279" s="183">
        <v>133297.18423718595</v>
      </c>
      <c r="AF279" s="185">
        <v>0</v>
      </c>
      <c r="AG279" s="185">
        <v>0</v>
      </c>
      <c r="AH279" s="113"/>
      <c r="AI279" s="183">
        <v>133297.18423718595</v>
      </c>
      <c r="AJ279" s="183">
        <v>133297.18423718595</v>
      </c>
      <c r="AK279" s="183">
        <v>133297.18423718595</v>
      </c>
      <c r="AL279" s="185">
        <v>0</v>
      </c>
      <c r="AM279" s="185">
        <v>0</v>
      </c>
    </row>
    <row r="280" spans="1:39">
      <c r="A280" s="198">
        <v>39204</v>
      </c>
      <c r="B280" s="178" t="s">
        <v>263</v>
      </c>
      <c r="C280" s="182">
        <v>3.0889999999999997E-4</v>
      </c>
      <c r="E280" s="183">
        <v>456510.79224226135</v>
      </c>
      <c r="F280" s="183">
        <v>356420.56404226134</v>
      </c>
      <c r="G280" s="183">
        <v>236689.09184226135</v>
      </c>
      <c r="H280" s="183">
        <v>721848.64039999992</v>
      </c>
      <c r="I280" s="185">
        <v>0</v>
      </c>
      <c r="J280" s="113"/>
      <c r="K280" s="183">
        <v>-4518.2802999999994</v>
      </c>
      <c r="L280" s="183">
        <v>-24480.633899999997</v>
      </c>
      <c r="M280" s="183">
        <v>-13529.82</v>
      </c>
      <c r="N280" s="185">
        <v>0</v>
      </c>
      <c r="O280" s="185">
        <v>0</v>
      </c>
      <c r="P280" s="113"/>
      <c r="Q280" s="183">
        <v>316625.58899999998</v>
      </c>
      <c r="R280" s="183">
        <v>295152.40549999999</v>
      </c>
      <c r="S280" s="183">
        <v>172194.76049999997</v>
      </c>
      <c r="T280" s="183">
        <v>721848.64039999992</v>
      </c>
      <c r="U280" s="183">
        <v>0</v>
      </c>
      <c r="V280" s="113"/>
      <c r="W280" s="183">
        <v>180860.33219999998</v>
      </c>
      <c r="X280" s="183">
        <v>180860.33219999998</v>
      </c>
      <c r="Y280" s="183">
        <v>0</v>
      </c>
      <c r="Z280" s="185">
        <v>0</v>
      </c>
      <c r="AA280" s="185">
        <v>0</v>
      </c>
      <c r="AB280" s="113"/>
      <c r="AC280" s="183">
        <v>136680.15134226138</v>
      </c>
      <c r="AD280" s="183">
        <v>78024.151342261379</v>
      </c>
      <c r="AE280" s="183">
        <v>78024.151342261379</v>
      </c>
      <c r="AF280" s="185">
        <v>0</v>
      </c>
      <c r="AG280" s="185">
        <v>0</v>
      </c>
      <c r="AH280" s="113"/>
      <c r="AI280" s="183">
        <v>136680.15134226138</v>
      </c>
      <c r="AJ280" s="183">
        <v>78024.151342261379</v>
      </c>
      <c r="AK280" s="183">
        <v>78024.151342261379</v>
      </c>
      <c r="AL280" s="185">
        <v>0</v>
      </c>
      <c r="AM280" s="185">
        <v>0</v>
      </c>
    </row>
    <row r="281" spans="1:39">
      <c r="A281" s="198">
        <v>39205</v>
      </c>
      <c r="B281" s="178" t="s">
        <v>264</v>
      </c>
      <c r="C281" s="182">
        <v>5.5960000000000003E-3</v>
      </c>
      <c r="E281" s="183">
        <v>8770361.5993818603</v>
      </c>
      <c r="F281" s="183">
        <v>8293037.3513818607</v>
      </c>
      <c r="G281" s="183">
        <v>2577578.9433818595</v>
      </c>
      <c r="H281" s="183">
        <v>13076934.256000001</v>
      </c>
      <c r="I281" s="185">
        <v>0</v>
      </c>
      <c r="J281" s="113"/>
      <c r="K281" s="183">
        <v>-81852.69200000001</v>
      </c>
      <c r="L281" s="183">
        <v>-443488.59600000002</v>
      </c>
      <c r="M281" s="183">
        <v>-245104.80000000002</v>
      </c>
      <c r="N281" s="185">
        <v>0</v>
      </c>
      <c r="O281" s="185">
        <v>0</v>
      </c>
      <c r="P281" s="113"/>
      <c r="Q281" s="183">
        <v>5735955.96</v>
      </c>
      <c r="R281" s="183">
        <v>5346950.0200000005</v>
      </c>
      <c r="S281" s="183">
        <v>3119462.22</v>
      </c>
      <c r="T281" s="183">
        <v>13076934.256000001</v>
      </c>
      <c r="U281" s="183">
        <v>0</v>
      </c>
      <c r="V281" s="113"/>
      <c r="W281" s="183">
        <v>3276446.8080000002</v>
      </c>
      <c r="X281" s="183">
        <v>3276446.8080000002</v>
      </c>
      <c r="Y281" s="183">
        <v>0</v>
      </c>
      <c r="Z281" s="185">
        <v>0</v>
      </c>
      <c r="AA281" s="185">
        <v>0</v>
      </c>
      <c r="AB281" s="113"/>
      <c r="AC281" s="183">
        <v>409903</v>
      </c>
      <c r="AD281" s="183">
        <v>409902</v>
      </c>
      <c r="AE281" s="183">
        <v>0</v>
      </c>
      <c r="AF281" s="185">
        <v>0</v>
      </c>
      <c r="AG281" s="185">
        <v>0</v>
      </c>
      <c r="AH281" s="113"/>
      <c r="AI281" s="183">
        <v>409903</v>
      </c>
      <c r="AJ281" s="183">
        <v>409902</v>
      </c>
      <c r="AK281" s="183">
        <v>0</v>
      </c>
      <c r="AL281" s="185">
        <v>0</v>
      </c>
      <c r="AM281" s="185">
        <v>0</v>
      </c>
    </row>
    <row r="282" spans="1:39">
      <c r="A282" s="198">
        <v>39208</v>
      </c>
      <c r="B282" s="178" t="s">
        <v>290</v>
      </c>
      <c r="C282" s="182">
        <v>4.0259999999999997E-4</v>
      </c>
      <c r="E282" s="183">
        <v>535594.75369676587</v>
      </c>
      <c r="F282" s="183">
        <v>482476.79489676596</v>
      </c>
      <c r="G282" s="183">
        <v>193790.54009676597</v>
      </c>
      <c r="H282" s="183">
        <v>940810.17359999998</v>
      </c>
      <c r="I282" s="185">
        <v>0</v>
      </c>
      <c r="J282" s="113"/>
      <c r="K282" s="183">
        <v>-5888.8301999999994</v>
      </c>
      <c r="L282" s="183">
        <v>-31906.452599999997</v>
      </c>
      <c r="M282" s="183">
        <v>-17633.879999999997</v>
      </c>
      <c r="N282" s="185">
        <v>0</v>
      </c>
      <c r="O282" s="185">
        <v>0</v>
      </c>
      <c r="P282" s="113"/>
      <c r="Q282" s="183">
        <v>412669.02599999995</v>
      </c>
      <c r="R282" s="183">
        <v>384682.28699999995</v>
      </c>
      <c r="S282" s="183">
        <v>224427.35699999999</v>
      </c>
      <c r="T282" s="183">
        <v>940810.17359999998</v>
      </c>
      <c r="U282" s="183">
        <v>0</v>
      </c>
      <c r="V282" s="113"/>
      <c r="W282" s="183">
        <v>235721.49479999999</v>
      </c>
      <c r="X282" s="183">
        <v>235721.49479999999</v>
      </c>
      <c r="Y282" s="183">
        <v>0</v>
      </c>
      <c r="Z282" s="185">
        <v>0</v>
      </c>
      <c r="AA282" s="185">
        <v>0</v>
      </c>
      <c r="AB282" s="113"/>
      <c r="AC282" s="183">
        <v>0</v>
      </c>
      <c r="AD282" s="183">
        <v>0</v>
      </c>
      <c r="AE282" s="183">
        <v>0</v>
      </c>
      <c r="AF282" s="185">
        <v>0</v>
      </c>
      <c r="AG282" s="185">
        <v>0</v>
      </c>
      <c r="AH282" s="113"/>
      <c r="AI282" s="183">
        <v>0</v>
      </c>
      <c r="AJ282" s="183">
        <v>0</v>
      </c>
      <c r="AK282" s="183">
        <v>0</v>
      </c>
      <c r="AL282" s="185">
        <v>0</v>
      </c>
      <c r="AM282" s="185">
        <v>0</v>
      </c>
    </row>
    <row r="283" spans="1:39">
      <c r="A283" s="198">
        <v>39209</v>
      </c>
      <c r="B283" s="178" t="s">
        <v>265</v>
      </c>
      <c r="C283" s="182">
        <v>0</v>
      </c>
      <c r="E283" s="183">
        <v>271147.25212674995</v>
      </c>
      <c r="F283" s="183">
        <v>326656.25212674995</v>
      </c>
      <c r="G283" s="183">
        <v>312569.25212674995</v>
      </c>
      <c r="H283" s="183">
        <v>0</v>
      </c>
      <c r="I283" s="185">
        <v>0</v>
      </c>
      <c r="J283" s="113"/>
      <c r="K283" s="183">
        <v>0</v>
      </c>
      <c r="L283" s="183">
        <v>0</v>
      </c>
      <c r="M283" s="183">
        <v>0</v>
      </c>
      <c r="N283" s="185">
        <v>0</v>
      </c>
      <c r="O283" s="185">
        <v>0</v>
      </c>
      <c r="P283" s="113"/>
      <c r="Q283" s="183">
        <v>0</v>
      </c>
      <c r="R283" s="183">
        <v>0</v>
      </c>
      <c r="S283" s="183">
        <v>0</v>
      </c>
      <c r="T283" s="183">
        <v>0</v>
      </c>
      <c r="U283" s="183">
        <v>0</v>
      </c>
      <c r="V283" s="113"/>
      <c r="W283" s="183">
        <v>0</v>
      </c>
      <c r="X283" s="183">
        <v>0</v>
      </c>
      <c r="Y283" s="183">
        <v>0</v>
      </c>
      <c r="Z283" s="185">
        <v>0</v>
      </c>
      <c r="AA283" s="185">
        <v>0</v>
      </c>
      <c r="AB283" s="113"/>
      <c r="AC283" s="183">
        <v>326655.25212674995</v>
      </c>
      <c r="AD283" s="183">
        <v>326656.25212674995</v>
      </c>
      <c r="AE283" s="183">
        <v>312569.25212674995</v>
      </c>
      <c r="AF283" s="185">
        <v>0</v>
      </c>
      <c r="AG283" s="185">
        <v>0</v>
      </c>
      <c r="AH283" s="113"/>
      <c r="AI283" s="183">
        <v>326655.25212674995</v>
      </c>
      <c r="AJ283" s="183">
        <v>326656.25212674995</v>
      </c>
      <c r="AK283" s="183">
        <v>312569.25212674995</v>
      </c>
      <c r="AL283" s="185">
        <v>0</v>
      </c>
      <c r="AM283" s="185">
        <v>0</v>
      </c>
    </row>
    <row r="284" spans="1:39">
      <c r="A284" s="198">
        <v>39220</v>
      </c>
      <c r="B284" s="178" t="s">
        <v>516</v>
      </c>
      <c r="C284" s="182">
        <v>8.03E-5</v>
      </c>
      <c r="E284" s="183">
        <v>147814.15247258547</v>
      </c>
      <c r="F284" s="183">
        <v>132859.87107258549</v>
      </c>
      <c r="G284" s="183">
        <v>65437.601672585486</v>
      </c>
      <c r="H284" s="183">
        <v>187647.9308</v>
      </c>
      <c r="I284" s="185">
        <v>0</v>
      </c>
      <c r="J284" s="113"/>
      <c r="K284" s="183">
        <v>-1174.5481</v>
      </c>
      <c r="L284" s="183">
        <v>-6363.8553000000002</v>
      </c>
      <c r="M284" s="183">
        <v>-3517.14</v>
      </c>
      <c r="N284" s="185">
        <v>0</v>
      </c>
      <c r="O284" s="185">
        <v>0</v>
      </c>
      <c r="P284" s="113"/>
      <c r="Q284" s="183">
        <v>82308.303</v>
      </c>
      <c r="R284" s="183">
        <v>76726.248500000002</v>
      </c>
      <c r="S284" s="183">
        <v>44762.833500000001</v>
      </c>
      <c r="T284" s="183">
        <v>187647.9308</v>
      </c>
      <c r="U284" s="183">
        <v>0</v>
      </c>
      <c r="V284" s="113"/>
      <c r="W284" s="183">
        <v>47015.489399999999</v>
      </c>
      <c r="X284" s="183">
        <v>47015.489399999999</v>
      </c>
      <c r="Y284" s="183">
        <v>0</v>
      </c>
      <c r="Z284" s="185">
        <v>0</v>
      </c>
      <c r="AA284" s="185">
        <v>0</v>
      </c>
      <c r="AB284" s="113"/>
      <c r="AC284" s="183">
        <v>28376.908172585485</v>
      </c>
      <c r="AD284" s="183">
        <v>24191.908172585485</v>
      </c>
      <c r="AE284" s="183">
        <v>24191.908172585485</v>
      </c>
      <c r="AF284" s="185">
        <v>0</v>
      </c>
      <c r="AG284" s="185">
        <v>0</v>
      </c>
      <c r="AH284" s="113"/>
      <c r="AI284" s="183">
        <v>28376.908172585485</v>
      </c>
      <c r="AJ284" s="183">
        <v>24191.908172585485</v>
      </c>
      <c r="AK284" s="183">
        <v>24191.908172585485</v>
      </c>
      <c r="AL284" s="185">
        <v>0</v>
      </c>
      <c r="AM284" s="185">
        <v>0</v>
      </c>
    </row>
    <row r="285" spans="1:39">
      <c r="A285" s="198">
        <v>39300</v>
      </c>
      <c r="B285" s="178" t="s">
        <v>266</v>
      </c>
      <c r="C285" s="182">
        <v>6.625E-4</v>
      </c>
      <c r="E285" s="183">
        <v>915228.71829893743</v>
      </c>
      <c r="F285" s="183">
        <v>995253.29329893738</v>
      </c>
      <c r="G285" s="183">
        <v>422350.36829893739</v>
      </c>
      <c r="H285" s="183">
        <v>1548153.85</v>
      </c>
      <c r="I285" s="185">
        <v>0</v>
      </c>
      <c r="J285" s="113"/>
      <c r="K285" s="183">
        <v>-9690.3875000000007</v>
      </c>
      <c r="L285" s="183">
        <v>-52503.787499999999</v>
      </c>
      <c r="M285" s="183">
        <v>-29017.5</v>
      </c>
      <c r="N285" s="185">
        <v>0</v>
      </c>
      <c r="O285" s="185">
        <v>0</v>
      </c>
      <c r="P285" s="113"/>
      <c r="Q285" s="183">
        <v>679069.125</v>
      </c>
      <c r="R285" s="183">
        <v>633015.4375</v>
      </c>
      <c r="S285" s="183">
        <v>369307.3125</v>
      </c>
      <c r="T285" s="183">
        <v>1548153.85</v>
      </c>
      <c r="U285" s="183">
        <v>0</v>
      </c>
      <c r="V285" s="113"/>
      <c r="W285" s="183">
        <v>387892.42499999999</v>
      </c>
      <c r="X285" s="183">
        <v>387892.42499999999</v>
      </c>
      <c r="Y285" s="183">
        <v>0</v>
      </c>
      <c r="Z285" s="185">
        <v>0</v>
      </c>
      <c r="AA285" s="185">
        <v>0</v>
      </c>
      <c r="AB285" s="113"/>
      <c r="AC285" s="183">
        <v>82060.555798937392</v>
      </c>
      <c r="AD285" s="183">
        <v>82060.555798937392</v>
      </c>
      <c r="AE285" s="183">
        <v>82060.555798937392</v>
      </c>
      <c r="AF285" s="185">
        <v>0</v>
      </c>
      <c r="AG285" s="185">
        <v>0</v>
      </c>
      <c r="AH285" s="113"/>
      <c r="AI285" s="183">
        <v>82060.555798937392</v>
      </c>
      <c r="AJ285" s="183">
        <v>82060.555798937392</v>
      </c>
      <c r="AK285" s="183">
        <v>82060.555798937392</v>
      </c>
      <c r="AL285" s="185">
        <v>0</v>
      </c>
      <c r="AM285" s="185">
        <v>0</v>
      </c>
    </row>
    <row r="286" spans="1:39">
      <c r="A286" s="198">
        <v>39301</v>
      </c>
      <c r="B286" s="178" t="s">
        <v>267</v>
      </c>
      <c r="C286" s="182">
        <v>4.4100000000000001E-5</v>
      </c>
      <c r="E286" s="183">
        <v>103804.11903509351</v>
      </c>
      <c r="F286" s="183">
        <v>104663.6332350935</v>
      </c>
      <c r="G286" s="183">
        <v>37877.511435093504</v>
      </c>
      <c r="H286" s="183">
        <v>103054.4676</v>
      </c>
      <c r="I286" s="185">
        <v>0</v>
      </c>
      <c r="J286" s="113"/>
      <c r="K286" s="183">
        <v>-645.05070000000001</v>
      </c>
      <c r="L286" s="183">
        <v>-3494.9691000000003</v>
      </c>
      <c r="M286" s="183">
        <v>-1931.5800000000002</v>
      </c>
      <c r="N286" s="185">
        <v>0</v>
      </c>
      <c r="O286" s="185">
        <v>0</v>
      </c>
      <c r="P286" s="113"/>
      <c r="Q286" s="183">
        <v>45202.940999999999</v>
      </c>
      <c r="R286" s="183">
        <v>42137.3295</v>
      </c>
      <c r="S286" s="183">
        <v>24583.324500000002</v>
      </c>
      <c r="T286" s="183">
        <v>103054.4676</v>
      </c>
      <c r="U286" s="183">
        <v>0</v>
      </c>
      <c r="V286" s="113"/>
      <c r="W286" s="183">
        <v>25820.461800000001</v>
      </c>
      <c r="X286" s="183">
        <v>25820.461800000001</v>
      </c>
      <c r="Y286" s="183">
        <v>0</v>
      </c>
      <c r="Z286" s="185">
        <v>0</v>
      </c>
      <c r="AA286" s="185">
        <v>0</v>
      </c>
      <c r="AB286" s="113"/>
      <c r="AC286" s="183">
        <v>40199.766935093503</v>
      </c>
      <c r="AD286" s="183">
        <v>40200.766935093503</v>
      </c>
      <c r="AE286" s="183">
        <v>15225.766935093499</v>
      </c>
      <c r="AF286" s="185">
        <v>0</v>
      </c>
      <c r="AG286" s="185">
        <v>0</v>
      </c>
      <c r="AH286" s="113"/>
      <c r="AI286" s="183">
        <v>40199.766935093503</v>
      </c>
      <c r="AJ286" s="183">
        <v>40200.766935093503</v>
      </c>
      <c r="AK286" s="183">
        <v>15225.766935093499</v>
      </c>
      <c r="AL286" s="185">
        <v>0</v>
      </c>
      <c r="AM286" s="185">
        <v>0</v>
      </c>
    </row>
    <row r="287" spans="1:39">
      <c r="A287" s="198">
        <v>39400</v>
      </c>
      <c r="B287" s="178" t="s">
        <v>268</v>
      </c>
      <c r="C287" s="182">
        <v>4.2739999999999998E-4</v>
      </c>
      <c r="E287" s="183">
        <v>481593.88425390888</v>
      </c>
      <c r="F287" s="183">
        <v>547000.30305390898</v>
      </c>
      <c r="G287" s="183">
        <v>200880.21785390895</v>
      </c>
      <c r="H287" s="183">
        <v>998763.70639999991</v>
      </c>
      <c r="I287" s="185">
        <v>0</v>
      </c>
      <c r="J287" s="113"/>
      <c r="K287" s="183">
        <v>-6251.5797999999995</v>
      </c>
      <c r="L287" s="183">
        <v>-33871.877399999998</v>
      </c>
      <c r="M287" s="183">
        <v>-18720.12</v>
      </c>
      <c r="N287" s="185">
        <v>0</v>
      </c>
      <c r="O287" s="185">
        <v>0</v>
      </c>
      <c r="P287" s="113"/>
      <c r="Q287" s="183">
        <v>438089.27399999998</v>
      </c>
      <c r="R287" s="183">
        <v>408378.56299999997</v>
      </c>
      <c r="S287" s="183">
        <v>238251.99299999999</v>
      </c>
      <c r="T287" s="183">
        <v>998763.70639999991</v>
      </c>
      <c r="U287" s="183">
        <v>0</v>
      </c>
      <c r="V287" s="113"/>
      <c r="W287" s="183">
        <v>250241.84519999998</v>
      </c>
      <c r="X287" s="183">
        <v>250241.84519999998</v>
      </c>
      <c r="Y287" s="183">
        <v>0</v>
      </c>
      <c r="Z287" s="185">
        <v>0</v>
      </c>
      <c r="AA287" s="185">
        <v>0</v>
      </c>
      <c r="AB287" s="113"/>
      <c r="AC287" s="183">
        <v>0</v>
      </c>
      <c r="AD287" s="183">
        <v>0</v>
      </c>
      <c r="AE287" s="183">
        <v>0</v>
      </c>
      <c r="AF287" s="185">
        <v>0</v>
      </c>
      <c r="AG287" s="185">
        <v>0</v>
      </c>
      <c r="AH287" s="113"/>
      <c r="AI287" s="183">
        <v>0</v>
      </c>
      <c r="AJ287" s="183">
        <v>0</v>
      </c>
      <c r="AK287" s="183">
        <v>0</v>
      </c>
      <c r="AL287" s="185">
        <v>0</v>
      </c>
      <c r="AM287" s="185">
        <v>0</v>
      </c>
    </row>
    <row r="288" spans="1:39">
      <c r="A288" s="198">
        <v>39401</v>
      </c>
      <c r="B288" s="178" t="s">
        <v>269</v>
      </c>
      <c r="C288" s="182">
        <v>4.975E-4</v>
      </c>
      <c r="E288" s="183">
        <v>745685.20398878749</v>
      </c>
      <c r="F288" s="183">
        <v>625815.54898878757</v>
      </c>
      <c r="G288" s="183">
        <v>162582.79398878751</v>
      </c>
      <c r="H288" s="183">
        <v>1162575.9099999999</v>
      </c>
      <c r="I288" s="185">
        <v>0</v>
      </c>
      <c r="J288" s="113"/>
      <c r="K288" s="183">
        <v>-7276.9324999999999</v>
      </c>
      <c r="L288" s="183">
        <v>-39427.372499999998</v>
      </c>
      <c r="M288" s="183">
        <v>-21790.5</v>
      </c>
      <c r="N288" s="185">
        <v>0</v>
      </c>
      <c r="O288" s="185">
        <v>0</v>
      </c>
      <c r="P288" s="113"/>
      <c r="Q288" s="183">
        <v>509942.47499999998</v>
      </c>
      <c r="R288" s="183">
        <v>475358.76250000001</v>
      </c>
      <c r="S288" s="183">
        <v>277328.88750000001</v>
      </c>
      <c r="T288" s="183">
        <v>1162575.9099999999</v>
      </c>
      <c r="U288" s="183">
        <v>0</v>
      </c>
      <c r="V288" s="113"/>
      <c r="W288" s="183">
        <v>291285.255</v>
      </c>
      <c r="X288" s="183">
        <v>291285.255</v>
      </c>
      <c r="Y288" s="183">
        <v>0</v>
      </c>
      <c r="Z288" s="185">
        <v>0</v>
      </c>
      <c r="AA288" s="185">
        <v>0</v>
      </c>
      <c r="AB288" s="113"/>
      <c r="AC288" s="183">
        <v>53138</v>
      </c>
      <c r="AD288" s="183">
        <v>0</v>
      </c>
      <c r="AE288" s="183">
        <v>0</v>
      </c>
      <c r="AF288" s="185">
        <v>0</v>
      </c>
      <c r="AG288" s="185">
        <v>0</v>
      </c>
      <c r="AH288" s="113"/>
      <c r="AI288" s="183">
        <v>53138</v>
      </c>
      <c r="AJ288" s="183">
        <v>0</v>
      </c>
      <c r="AK288" s="183">
        <v>0</v>
      </c>
      <c r="AL288" s="185">
        <v>0</v>
      </c>
      <c r="AM288" s="185">
        <v>0</v>
      </c>
    </row>
    <row r="289" spans="1:39">
      <c r="A289" s="198">
        <v>39500</v>
      </c>
      <c r="B289" s="178" t="s">
        <v>270</v>
      </c>
      <c r="C289" s="182">
        <v>2.3441999999999998E-3</v>
      </c>
      <c r="E289" s="183">
        <v>4091569.9282150231</v>
      </c>
      <c r="F289" s="183">
        <v>3838425.6286150222</v>
      </c>
      <c r="G289" s="183">
        <v>1735756.2970150227</v>
      </c>
      <c r="H289" s="183">
        <v>5478010.9512</v>
      </c>
      <c r="I289" s="185">
        <v>0</v>
      </c>
      <c r="J289" s="113"/>
      <c r="K289" s="183">
        <v>-34288.613399999995</v>
      </c>
      <c r="L289" s="183">
        <v>-185780.1942</v>
      </c>
      <c r="M289" s="183">
        <v>-102675.95999999999</v>
      </c>
      <c r="N289" s="185">
        <v>0</v>
      </c>
      <c r="O289" s="185">
        <v>0</v>
      </c>
      <c r="P289" s="113"/>
      <c r="Q289" s="183">
        <v>2402828.4419999998</v>
      </c>
      <c r="R289" s="183">
        <v>2239871.3789999997</v>
      </c>
      <c r="S289" s="183">
        <v>1306762.5689999999</v>
      </c>
      <c r="T289" s="183">
        <v>5478010.9512</v>
      </c>
      <c r="U289" s="183">
        <v>0</v>
      </c>
      <c r="V289" s="113"/>
      <c r="W289" s="183">
        <v>1372524.4116</v>
      </c>
      <c r="X289" s="183">
        <v>1372524.4116</v>
      </c>
      <c r="Y289" s="183">
        <v>0</v>
      </c>
      <c r="Z289" s="185">
        <v>0</v>
      </c>
      <c r="AA289" s="185">
        <v>0</v>
      </c>
      <c r="AB289" s="113"/>
      <c r="AC289" s="183">
        <v>531669.68801502278</v>
      </c>
      <c r="AD289" s="183">
        <v>531669.68801502278</v>
      </c>
      <c r="AE289" s="183">
        <v>531669.68801502278</v>
      </c>
      <c r="AF289" s="185">
        <v>0</v>
      </c>
      <c r="AG289" s="185">
        <v>0</v>
      </c>
      <c r="AH289" s="113"/>
      <c r="AI289" s="183">
        <v>531669.68801502278</v>
      </c>
      <c r="AJ289" s="183">
        <v>531669.68801502278</v>
      </c>
      <c r="AK289" s="183">
        <v>531669.68801502278</v>
      </c>
      <c r="AL289" s="185">
        <v>0</v>
      </c>
      <c r="AM289" s="185">
        <v>0</v>
      </c>
    </row>
    <row r="290" spans="1:39">
      <c r="A290" s="198">
        <v>39501</v>
      </c>
      <c r="B290" s="178" t="s">
        <v>271</v>
      </c>
      <c r="C290" s="182">
        <v>5.8999999999999998E-5</v>
      </c>
      <c r="E290" s="183">
        <v>95175.492018689954</v>
      </c>
      <c r="F290" s="183">
        <v>85010.350018689962</v>
      </c>
      <c r="G290" s="183">
        <v>39813.568018689963</v>
      </c>
      <c r="H290" s="183">
        <v>137873.32399999999</v>
      </c>
      <c r="I290" s="185">
        <v>0</v>
      </c>
      <c r="J290" s="113"/>
      <c r="K290" s="183">
        <v>-862.99299999999994</v>
      </c>
      <c r="L290" s="183">
        <v>-4675.8090000000002</v>
      </c>
      <c r="M290" s="183">
        <v>-2584.1999999999998</v>
      </c>
      <c r="N290" s="185">
        <v>0</v>
      </c>
      <c r="O290" s="185">
        <v>0</v>
      </c>
      <c r="P290" s="113"/>
      <c r="Q290" s="183">
        <v>60475.59</v>
      </c>
      <c r="R290" s="183">
        <v>56374.204999999994</v>
      </c>
      <c r="S290" s="183">
        <v>32889.254999999997</v>
      </c>
      <c r="T290" s="183">
        <v>137873.32399999999</v>
      </c>
      <c r="U290" s="183">
        <v>0</v>
      </c>
      <c r="V290" s="113"/>
      <c r="W290" s="183">
        <v>34544.381999999998</v>
      </c>
      <c r="X290" s="183">
        <v>34544.381999999998</v>
      </c>
      <c r="Y290" s="183">
        <v>0</v>
      </c>
      <c r="Z290" s="185">
        <v>0</v>
      </c>
      <c r="AA290" s="185">
        <v>0</v>
      </c>
      <c r="AB290" s="113"/>
      <c r="AC290" s="183">
        <v>11760.513018689966</v>
      </c>
      <c r="AD290" s="183">
        <v>9508.513018689966</v>
      </c>
      <c r="AE290" s="183">
        <v>9508.513018689966</v>
      </c>
      <c r="AF290" s="185">
        <v>0</v>
      </c>
      <c r="AG290" s="185">
        <v>0</v>
      </c>
      <c r="AH290" s="113"/>
      <c r="AI290" s="183">
        <v>11760.513018689966</v>
      </c>
      <c r="AJ290" s="183">
        <v>9508.513018689966</v>
      </c>
      <c r="AK290" s="183">
        <v>9508.513018689966</v>
      </c>
      <c r="AL290" s="185">
        <v>0</v>
      </c>
      <c r="AM290" s="185">
        <v>0</v>
      </c>
    </row>
    <row r="291" spans="1:39">
      <c r="A291" s="198">
        <v>39600</v>
      </c>
      <c r="B291" s="178" t="s">
        <v>272</v>
      </c>
      <c r="C291" s="182">
        <v>5.8384999999999999E-3</v>
      </c>
      <c r="E291" s="183">
        <v>8192043.1446494721</v>
      </c>
      <c r="F291" s="183">
        <v>7401785.4316494726</v>
      </c>
      <c r="G291" s="183">
        <v>3326270.2586494717</v>
      </c>
      <c r="H291" s="183">
        <v>13643616.986</v>
      </c>
      <c r="I291" s="185">
        <v>0</v>
      </c>
      <c r="J291" s="113"/>
      <c r="K291" s="183">
        <v>-85399.739499999996</v>
      </c>
      <c r="L291" s="183">
        <v>-462706.96350000001</v>
      </c>
      <c r="M291" s="183">
        <v>-255726.3</v>
      </c>
      <c r="N291" s="185">
        <v>0</v>
      </c>
      <c r="O291" s="185">
        <v>0</v>
      </c>
      <c r="P291" s="113"/>
      <c r="Q291" s="183">
        <v>5984520.8849999998</v>
      </c>
      <c r="R291" s="183">
        <v>5578657.5575000001</v>
      </c>
      <c r="S291" s="183">
        <v>3254642.6324999998</v>
      </c>
      <c r="T291" s="183">
        <v>13643616.986</v>
      </c>
      <c r="U291" s="183">
        <v>0</v>
      </c>
      <c r="V291" s="113"/>
      <c r="W291" s="183">
        <v>3418430.0729999999</v>
      </c>
      <c r="X291" s="183">
        <v>3418430.0729999999</v>
      </c>
      <c r="Y291" s="183">
        <v>0</v>
      </c>
      <c r="Z291" s="185">
        <v>0</v>
      </c>
      <c r="AA291" s="185">
        <v>0</v>
      </c>
      <c r="AB291" s="113"/>
      <c r="AC291" s="183">
        <v>334446.92614947166</v>
      </c>
      <c r="AD291" s="183">
        <v>327353.92614947166</v>
      </c>
      <c r="AE291" s="183">
        <v>327353.92614947166</v>
      </c>
      <c r="AF291" s="185">
        <v>0</v>
      </c>
      <c r="AG291" s="185">
        <v>0</v>
      </c>
      <c r="AH291" s="113"/>
      <c r="AI291" s="183">
        <v>334446.92614947166</v>
      </c>
      <c r="AJ291" s="183">
        <v>327353.92614947166</v>
      </c>
      <c r="AK291" s="183">
        <v>327353.92614947166</v>
      </c>
      <c r="AL291" s="185">
        <v>0</v>
      </c>
      <c r="AM291" s="185">
        <v>0</v>
      </c>
    </row>
    <row r="292" spans="1:39">
      <c r="A292" s="198">
        <v>39605</v>
      </c>
      <c r="B292" s="178" t="s">
        <v>273</v>
      </c>
      <c r="C292" s="182">
        <v>9.2770000000000005E-4</v>
      </c>
      <c r="E292" s="183">
        <v>1412103.930632195</v>
      </c>
      <c r="F292" s="183">
        <v>1291048.1080321949</v>
      </c>
      <c r="G292" s="183">
        <v>388769.59343219484</v>
      </c>
      <c r="H292" s="183">
        <v>2167882.7572000003</v>
      </c>
      <c r="I292" s="185">
        <v>0</v>
      </c>
      <c r="J292" s="113"/>
      <c r="K292" s="183">
        <v>-13569.467900000001</v>
      </c>
      <c r="L292" s="183">
        <v>-73521.152700000006</v>
      </c>
      <c r="M292" s="183">
        <v>-40633.26</v>
      </c>
      <c r="N292" s="185">
        <v>0</v>
      </c>
      <c r="O292" s="185">
        <v>0</v>
      </c>
      <c r="P292" s="113"/>
      <c r="Q292" s="183">
        <v>950901.777</v>
      </c>
      <c r="R292" s="183">
        <v>886412.71150000009</v>
      </c>
      <c r="S292" s="183">
        <v>517141.72650000005</v>
      </c>
      <c r="T292" s="183">
        <v>2167882.7572000003</v>
      </c>
      <c r="U292" s="183">
        <v>0</v>
      </c>
      <c r="V292" s="113"/>
      <c r="W292" s="183">
        <v>543166.49459999998</v>
      </c>
      <c r="X292" s="183">
        <v>543166.49459999998</v>
      </c>
      <c r="Y292" s="183">
        <v>0</v>
      </c>
      <c r="Z292" s="185">
        <v>0</v>
      </c>
      <c r="AA292" s="185">
        <v>0</v>
      </c>
      <c r="AB292" s="113"/>
      <c r="AC292" s="183">
        <v>22729</v>
      </c>
      <c r="AD292" s="183">
        <v>22728</v>
      </c>
      <c r="AE292" s="183">
        <v>0</v>
      </c>
      <c r="AF292" s="185">
        <v>0</v>
      </c>
      <c r="AG292" s="185">
        <v>0</v>
      </c>
      <c r="AH292" s="113"/>
      <c r="AI292" s="183">
        <v>22729</v>
      </c>
      <c r="AJ292" s="183">
        <v>22728</v>
      </c>
      <c r="AK292" s="183">
        <v>0</v>
      </c>
      <c r="AL292" s="185">
        <v>0</v>
      </c>
      <c r="AM292" s="185">
        <v>0</v>
      </c>
    </row>
    <row r="293" spans="1:39">
      <c r="A293" s="198">
        <v>39700</v>
      </c>
      <c r="B293" s="178" t="s">
        <v>274</v>
      </c>
      <c r="C293" s="182">
        <v>3.4248E-3</v>
      </c>
      <c r="E293" s="183">
        <v>4952847.8602221422</v>
      </c>
      <c r="F293" s="183">
        <v>4666565.0378221422</v>
      </c>
      <c r="G293" s="183">
        <v>1823063.0074221424</v>
      </c>
      <c r="H293" s="183">
        <v>8003195.9327999996</v>
      </c>
      <c r="I293" s="185">
        <v>0</v>
      </c>
      <c r="J293" s="113"/>
      <c r="K293" s="183">
        <v>-50094.549599999998</v>
      </c>
      <c r="L293" s="183">
        <v>-271418.8248</v>
      </c>
      <c r="M293" s="183">
        <v>-150006.24</v>
      </c>
      <c r="N293" s="185">
        <v>0</v>
      </c>
      <c r="O293" s="185">
        <v>0</v>
      </c>
      <c r="P293" s="113"/>
      <c r="Q293" s="183">
        <v>3510454.2480000001</v>
      </c>
      <c r="R293" s="183">
        <v>3272379.2760000001</v>
      </c>
      <c r="S293" s="183">
        <v>1909137.6359999999</v>
      </c>
      <c r="T293" s="183">
        <v>8003195.9327999996</v>
      </c>
      <c r="U293" s="183">
        <v>0</v>
      </c>
      <c r="V293" s="113"/>
      <c r="W293" s="183">
        <v>2005213.5504000001</v>
      </c>
      <c r="X293" s="183">
        <v>2005213.5504000001</v>
      </c>
      <c r="Y293" s="183">
        <v>0</v>
      </c>
      <c r="Z293" s="185">
        <v>0</v>
      </c>
      <c r="AA293" s="185">
        <v>0</v>
      </c>
      <c r="AB293" s="113"/>
      <c r="AC293" s="183">
        <v>63931.61142214248</v>
      </c>
      <c r="AD293" s="183">
        <v>63931.61142214248</v>
      </c>
      <c r="AE293" s="183">
        <v>63931.61142214248</v>
      </c>
      <c r="AF293" s="185">
        <v>0</v>
      </c>
      <c r="AG293" s="185">
        <v>0</v>
      </c>
      <c r="AH293" s="113"/>
      <c r="AI293" s="183">
        <v>63931.61142214248</v>
      </c>
      <c r="AJ293" s="183">
        <v>63931.61142214248</v>
      </c>
      <c r="AK293" s="183">
        <v>63931.61142214248</v>
      </c>
      <c r="AL293" s="185">
        <v>0</v>
      </c>
      <c r="AM293" s="185">
        <v>0</v>
      </c>
    </row>
    <row r="294" spans="1:39">
      <c r="A294" s="198">
        <v>39703</v>
      </c>
      <c r="B294" s="178" t="s">
        <v>275</v>
      </c>
      <c r="C294" s="182">
        <v>2.5720000000000002E-4</v>
      </c>
      <c r="E294" s="183">
        <v>346170.8188526021</v>
      </c>
      <c r="F294" s="183">
        <v>347210.52525260206</v>
      </c>
      <c r="G294" s="183">
        <v>114819.71965260204</v>
      </c>
      <c r="H294" s="183">
        <v>601034.21920000005</v>
      </c>
      <c r="I294" s="185">
        <v>0</v>
      </c>
      <c r="J294" s="113"/>
      <c r="K294" s="183">
        <v>-3762.0644000000002</v>
      </c>
      <c r="L294" s="183">
        <v>-20383.357200000002</v>
      </c>
      <c r="M294" s="183">
        <v>-11265.36</v>
      </c>
      <c r="N294" s="185">
        <v>0</v>
      </c>
      <c r="O294" s="185">
        <v>0</v>
      </c>
      <c r="P294" s="113"/>
      <c r="Q294" s="183">
        <v>263632.57200000004</v>
      </c>
      <c r="R294" s="183">
        <v>245753.31400000001</v>
      </c>
      <c r="S294" s="183">
        <v>143374.85400000002</v>
      </c>
      <c r="T294" s="183">
        <v>601034.21920000005</v>
      </c>
      <c r="U294" s="183">
        <v>0</v>
      </c>
      <c r="V294" s="113"/>
      <c r="W294" s="183">
        <v>150590.08560000002</v>
      </c>
      <c r="X294" s="183">
        <v>150590.08560000002</v>
      </c>
      <c r="Y294" s="183">
        <v>0</v>
      </c>
      <c r="Z294" s="185">
        <v>0</v>
      </c>
      <c r="AA294" s="185">
        <v>0</v>
      </c>
      <c r="AB294" s="113"/>
      <c r="AC294" s="183">
        <v>0</v>
      </c>
      <c r="AD294" s="183">
        <v>0</v>
      </c>
      <c r="AE294" s="183">
        <v>0</v>
      </c>
      <c r="AF294" s="185">
        <v>0</v>
      </c>
      <c r="AG294" s="185">
        <v>0</v>
      </c>
      <c r="AH294" s="113"/>
      <c r="AI294" s="183">
        <v>0</v>
      </c>
      <c r="AJ294" s="183">
        <v>0</v>
      </c>
      <c r="AK294" s="183">
        <v>0</v>
      </c>
      <c r="AL294" s="185">
        <v>0</v>
      </c>
      <c r="AM294" s="185">
        <v>0</v>
      </c>
    </row>
    <row r="295" spans="1:39">
      <c r="A295" s="198">
        <v>39705</v>
      </c>
      <c r="B295" s="178" t="s">
        <v>276</v>
      </c>
      <c r="C295" s="182">
        <v>8.8909999999999998E-4</v>
      </c>
      <c r="E295" s="183">
        <v>1423342.0430100434</v>
      </c>
      <c r="F295" s="183">
        <v>1325382.9472100437</v>
      </c>
      <c r="G295" s="183">
        <v>515457.01541004347</v>
      </c>
      <c r="H295" s="183">
        <v>2077680.8876</v>
      </c>
      <c r="I295" s="185">
        <v>0</v>
      </c>
      <c r="J295" s="113"/>
      <c r="K295" s="183">
        <v>-13004.8657</v>
      </c>
      <c r="L295" s="183">
        <v>-70462.064100000003</v>
      </c>
      <c r="M295" s="183">
        <v>-38942.58</v>
      </c>
      <c r="N295" s="185">
        <v>0</v>
      </c>
      <c r="O295" s="185">
        <v>0</v>
      </c>
      <c r="P295" s="113"/>
      <c r="Q295" s="183">
        <v>911336.39099999995</v>
      </c>
      <c r="R295" s="183">
        <v>849530.60450000002</v>
      </c>
      <c r="S295" s="183">
        <v>495624.34950000001</v>
      </c>
      <c r="T295" s="183">
        <v>2077680.8876</v>
      </c>
      <c r="U295" s="183">
        <v>0</v>
      </c>
      <c r="V295" s="113"/>
      <c r="W295" s="183">
        <v>520566.27179999999</v>
      </c>
      <c r="X295" s="183">
        <v>520566.27179999999</v>
      </c>
      <c r="Y295" s="183">
        <v>0</v>
      </c>
      <c r="Z295" s="185">
        <v>0</v>
      </c>
      <c r="AA295" s="185">
        <v>0</v>
      </c>
      <c r="AB295" s="113"/>
      <c r="AC295" s="183">
        <v>58775.245910043479</v>
      </c>
      <c r="AD295" s="183">
        <v>58775.245910043479</v>
      </c>
      <c r="AE295" s="183">
        <v>58775.245910043479</v>
      </c>
      <c r="AF295" s="185">
        <v>0</v>
      </c>
      <c r="AG295" s="185">
        <v>0</v>
      </c>
      <c r="AH295" s="113"/>
      <c r="AI295" s="183">
        <v>58775.245910043479</v>
      </c>
      <c r="AJ295" s="183">
        <v>58775.245910043479</v>
      </c>
      <c r="AK295" s="183">
        <v>58775.245910043479</v>
      </c>
      <c r="AL295" s="185">
        <v>0</v>
      </c>
      <c r="AM295" s="185">
        <v>0</v>
      </c>
    </row>
    <row r="296" spans="1:39">
      <c r="A296" s="198">
        <v>39800</v>
      </c>
      <c r="B296" s="178" t="s">
        <v>277</v>
      </c>
      <c r="C296" s="182">
        <v>3.7258E-3</v>
      </c>
      <c r="E296" s="183">
        <v>5492946.6018318012</v>
      </c>
      <c r="F296" s="183">
        <v>5238127.2414318006</v>
      </c>
      <c r="G296" s="183">
        <v>2019467.7130318007</v>
      </c>
      <c r="H296" s="183">
        <v>8706583.5688000005</v>
      </c>
      <c r="I296" s="185">
        <v>0</v>
      </c>
      <c r="J296" s="113"/>
      <c r="K296" s="183">
        <v>-54497.276599999997</v>
      </c>
      <c r="L296" s="183">
        <v>-295273.37579999998</v>
      </c>
      <c r="M296" s="183">
        <v>-163190.04</v>
      </c>
      <c r="N296" s="185">
        <v>0</v>
      </c>
      <c r="O296" s="185">
        <v>0</v>
      </c>
      <c r="P296" s="113"/>
      <c r="Q296" s="183">
        <v>3818982.2579999999</v>
      </c>
      <c r="R296" s="183">
        <v>3559983.2710000002</v>
      </c>
      <c r="S296" s="183">
        <v>2076928.581</v>
      </c>
      <c r="T296" s="183">
        <v>8706583.5688000005</v>
      </c>
      <c r="U296" s="183">
        <v>0</v>
      </c>
      <c r="V296" s="113"/>
      <c r="W296" s="183">
        <v>2181448.4484000001</v>
      </c>
      <c r="X296" s="183">
        <v>2181448.4484000001</v>
      </c>
      <c r="Y296" s="183">
        <v>0</v>
      </c>
      <c r="Z296" s="185">
        <v>0</v>
      </c>
      <c r="AA296" s="185">
        <v>0</v>
      </c>
      <c r="AB296" s="113"/>
      <c r="AC296" s="183">
        <v>105729.17203180073</v>
      </c>
      <c r="AD296" s="183">
        <v>105729.17203180073</v>
      </c>
      <c r="AE296" s="183">
        <v>105729.17203180073</v>
      </c>
      <c r="AF296" s="185">
        <v>0</v>
      </c>
      <c r="AG296" s="185">
        <v>0</v>
      </c>
      <c r="AH296" s="113"/>
      <c r="AI296" s="183">
        <v>105729.17203180073</v>
      </c>
      <c r="AJ296" s="183">
        <v>105729.17203180073</v>
      </c>
      <c r="AK296" s="183">
        <v>105729.17203180073</v>
      </c>
      <c r="AL296" s="185">
        <v>0</v>
      </c>
      <c r="AM296" s="185">
        <v>0</v>
      </c>
    </row>
    <row r="297" spans="1:39">
      <c r="A297" s="198">
        <v>39805</v>
      </c>
      <c r="B297" s="178" t="s">
        <v>278</v>
      </c>
      <c r="C297" s="182">
        <v>4.4529999999999998E-4</v>
      </c>
      <c r="E297" s="183">
        <v>648217.71141536045</v>
      </c>
      <c r="F297" s="183">
        <v>634613.06001536048</v>
      </c>
      <c r="G297" s="183">
        <v>226279.02061536047</v>
      </c>
      <c r="H297" s="183">
        <v>1040593.0708</v>
      </c>
      <c r="I297" s="185">
        <v>0</v>
      </c>
      <c r="J297" s="113"/>
      <c r="K297" s="183">
        <v>-6513.4030999999995</v>
      </c>
      <c r="L297" s="183">
        <v>-35290.470300000001</v>
      </c>
      <c r="M297" s="183">
        <v>-19504.14</v>
      </c>
      <c r="N297" s="185">
        <v>0</v>
      </c>
      <c r="O297" s="185">
        <v>0</v>
      </c>
      <c r="P297" s="113"/>
      <c r="Q297" s="183">
        <v>456436.95299999998</v>
      </c>
      <c r="R297" s="183">
        <v>425481.92349999998</v>
      </c>
      <c r="S297" s="183">
        <v>248230.2585</v>
      </c>
      <c r="T297" s="183">
        <v>1040593.0708</v>
      </c>
      <c r="U297" s="183">
        <v>0</v>
      </c>
      <c r="V297" s="113"/>
      <c r="W297" s="183">
        <v>260722.25939999998</v>
      </c>
      <c r="X297" s="183">
        <v>260722.25939999998</v>
      </c>
      <c r="Y297" s="183">
        <v>0</v>
      </c>
      <c r="Z297" s="185">
        <v>0</v>
      </c>
      <c r="AA297" s="185">
        <v>0</v>
      </c>
      <c r="AB297" s="113"/>
      <c r="AC297" s="183">
        <v>0</v>
      </c>
      <c r="AD297" s="183">
        <v>0</v>
      </c>
      <c r="AE297" s="183">
        <v>0</v>
      </c>
      <c r="AF297" s="185">
        <v>0</v>
      </c>
      <c r="AG297" s="185">
        <v>0</v>
      </c>
      <c r="AH297" s="113"/>
      <c r="AI297" s="183">
        <v>0</v>
      </c>
      <c r="AJ297" s="183">
        <v>0</v>
      </c>
      <c r="AK297" s="183">
        <v>0</v>
      </c>
      <c r="AL297" s="185">
        <v>0</v>
      </c>
      <c r="AM297" s="185">
        <v>0</v>
      </c>
    </row>
    <row r="298" spans="1:39">
      <c r="A298" s="198">
        <v>39900</v>
      </c>
      <c r="B298" s="178" t="s">
        <v>279</v>
      </c>
      <c r="C298" s="182">
        <v>2.0408000000000002E-3</v>
      </c>
      <c r="E298" s="183">
        <v>3404816.1616078289</v>
      </c>
      <c r="F298" s="183">
        <v>3267320.3312078295</v>
      </c>
      <c r="G298" s="183">
        <v>1508949.932807829</v>
      </c>
      <c r="H298" s="183">
        <v>4769014.9088000003</v>
      </c>
      <c r="I298" s="185">
        <v>0</v>
      </c>
      <c r="J298" s="113"/>
      <c r="K298" s="183">
        <v>-29850.781600000002</v>
      </c>
      <c r="L298" s="183">
        <v>-161735.44080000001</v>
      </c>
      <c r="M298" s="183">
        <v>-89387.040000000008</v>
      </c>
      <c r="N298" s="185">
        <v>0</v>
      </c>
      <c r="O298" s="185">
        <v>0</v>
      </c>
      <c r="P298" s="113"/>
      <c r="Q298" s="183">
        <v>2091840.4080000001</v>
      </c>
      <c r="R298" s="183">
        <v>1949974.1960000002</v>
      </c>
      <c r="S298" s="183">
        <v>1137633.7560000001</v>
      </c>
      <c r="T298" s="183">
        <v>4769014.9088000003</v>
      </c>
      <c r="U298" s="183">
        <v>0</v>
      </c>
      <c r="V298" s="113"/>
      <c r="W298" s="183">
        <v>1194884.3184</v>
      </c>
      <c r="X298" s="183">
        <v>1194884.3184</v>
      </c>
      <c r="Y298" s="183">
        <v>0</v>
      </c>
      <c r="Z298" s="185">
        <v>0</v>
      </c>
      <c r="AA298" s="185">
        <v>0</v>
      </c>
      <c r="AB298" s="113"/>
      <c r="AC298" s="183">
        <v>460703.21680782898</v>
      </c>
      <c r="AD298" s="183">
        <v>460703.21680782898</v>
      </c>
      <c r="AE298" s="183">
        <v>460703.21680782898</v>
      </c>
      <c r="AF298" s="185">
        <v>0</v>
      </c>
      <c r="AG298" s="185">
        <v>0</v>
      </c>
      <c r="AH298" s="113"/>
      <c r="AI298" s="183">
        <v>460703.21680782898</v>
      </c>
      <c r="AJ298" s="183">
        <v>460703.21680782898</v>
      </c>
      <c r="AK298" s="183">
        <v>460703.21680782898</v>
      </c>
      <c r="AL298" s="185">
        <v>0</v>
      </c>
      <c r="AM298" s="185">
        <v>0</v>
      </c>
    </row>
    <row r="299" spans="1:39">
      <c r="A299" s="198">
        <v>51000</v>
      </c>
      <c r="B299" s="178" t="s">
        <v>368</v>
      </c>
      <c r="C299" s="182">
        <v>2.8131400000000001E-2</v>
      </c>
      <c r="E299" s="183">
        <v>52462048.887309425</v>
      </c>
      <c r="F299" s="183">
        <v>41370261.154109426</v>
      </c>
      <c r="G299" s="183">
        <v>16779141.076909419</v>
      </c>
      <c r="H299" s="183">
        <v>65738468.250399999</v>
      </c>
      <c r="I299" s="185">
        <v>0</v>
      </c>
      <c r="J299" s="113"/>
      <c r="K299" s="183">
        <v>-411477.9878</v>
      </c>
      <c r="L299" s="183">
        <v>-2229441.5814</v>
      </c>
      <c r="M299" s="183">
        <v>-1232155.32</v>
      </c>
      <c r="N299" s="185">
        <v>0</v>
      </c>
      <c r="O299" s="185">
        <v>0</v>
      </c>
      <c r="P299" s="113"/>
      <c r="Q299" s="183">
        <v>28834966.313999999</v>
      </c>
      <c r="R299" s="183">
        <v>26879412.043000001</v>
      </c>
      <c r="S299" s="183">
        <v>15681708.273</v>
      </c>
      <c r="T299" s="183">
        <v>65738468.250399999</v>
      </c>
      <c r="U299" s="183">
        <v>0</v>
      </c>
      <c r="V299" s="113"/>
      <c r="W299" s="183">
        <v>16470878.437200001</v>
      </c>
      <c r="X299" s="183">
        <v>16470878.437200001</v>
      </c>
      <c r="Y299" s="183">
        <v>0</v>
      </c>
      <c r="Z299" s="185">
        <v>0</v>
      </c>
      <c r="AA299" s="185">
        <v>0</v>
      </c>
      <c r="AB299" s="113"/>
      <c r="AC299" s="183">
        <v>9647888.1239094194</v>
      </c>
      <c r="AD299" s="183">
        <v>2329588.1239094194</v>
      </c>
      <c r="AE299" s="183">
        <v>2329588.1239094194</v>
      </c>
      <c r="AF299" s="185">
        <v>0</v>
      </c>
      <c r="AG299" s="185">
        <v>0</v>
      </c>
      <c r="AH299" s="113"/>
      <c r="AI299" s="183">
        <v>9647888.1239094194</v>
      </c>
      <c r="AJ299" s="183">
        <v>2329588.1239094194</v>
      </c>
      <c r="AK299" s="183">
        <v>2329588.1239094194</v>
      </c>
      <c r="AL299" s="185">
        <v>0</v>
      </c>
      <c r="AM299" s="185">
        <v>0</v>
      </c>
    </row>
    <row r="300" spans="1:39">
      <c r="A300" s="198">
        <v>51000.2</v>
      </c>
      <c r="B300" s="178" t="s">
        <v>369</v>
      </c>
      <c r="C300" s="182">
        <v>4.3000000000000002E-5</v>
      </c>
      <c r="E300" s="183">
        <v>116103.18291463</v>
      </c>
      <c r="F300" s="183">
        <v>117673.24891463001</v>
      </c>
      <c r="G300" s="183">
        <v>39981.03491463</v>
      </c>
      <c r="H300" s="183">
        <v>100483.948</v>
      </c>
      <c r="I300" s="185">
        <v>0</v>
      </c>
      <c r="J300" s="113"/>
      <c r="K300" s="183">
        <v>-628.96100000000001</v>
      </c>
      <c r="L300" s="183">
        <v>-3407.7930000000001</v>
      </c>
      <c r="M300" s="183">
        <v>-1883.4</v>
      </c>
      <c r="N300" s="185">
        <v>0</v>
      </c>
      <c r="O300" s="185">
        <v>0</v>
      </c>
      <c r="P300" s="113"/>
      <c r="Q300" s="183">
        <v>44075.43</v>
      </c>
      <c r="R300" s="183">
        <v>41086.285000000003</v>
      </c>
      <c r="S300" s="183">
        <v>23970.135000000002</v>
      </c>
      <c r="T300" s="183">
        <v>100483.948</v>
      </c>
      <c r="U300" s="183">
        <v>0</v>
      </c>
      <c r="V300" s="113"/>
      <c r="W300" s="183">
        <v>25176.414000000001</v>
      </c>
      <c r="X300" s="183">
        <v>25176.414000000001</v>
      </c>
      <c r="Y300" s="183">
        <v>0</v>
      </c>
      <c r="Z300" s="185">
        <v>0</v>
      </c>
      <c r="AA300" s="185">
        <v>0</v>
      </c>
      <c r="AB300" s="113"/>
      <c r="AC300" s="183">
        <v>54817.299914629999</v>
      </c>
      <c r="AD300" s="183">
        <v>54818.299914629999</v>
      </c>
      <c r="AE300" s="183">
        <v>17894.299914629999</v>
      </c>
      <c r="AF300" s="185">
        <v>0</v>
      </c>
      <c r="AG300" s="185">
        <v>0</v>
      </c>
      <c r="AH300" s="113"/>
      <c r="AI300" s="183">
        <v>54817.299914629999</v>
      </c>
      <c r="AJ300" s="183">
        <v>54818.299914629999</v>
      </c>
      <c r="AK300" s="183">
        <v>17894.299914629999</v>
      </c>
      <c r="AL300" s="185">
        <v>0</v>
      </c>
      <c r="AM300" s="185">
        <v>0</v>
      </c>
    </row>
    <row r="301" spans="1:39" s="114" customFormat="1">
      <c r="A301" s="198">
        <v>51000.3</v>
      </c>
      <c r="B301" s="178" t="s">
        <v>370</v>
      </c>
      <c r="C301" s="182">
        <v>9.3840000000000004E-4</v>
      </c>
      <c r="D301" s="111"/>
      <c r="E301" s="183">
        <v>1864864.7516904189</v>
      </c>
      <c r="F301" s="183">
        <v>1584496.6524904189</v>
      </c>
      <c r="G301" s="183">
        <v>689000.4892904188</v>
      </c>
      <c r="H301" s="183">
        <v>2192886.9024</v>
      </c>
      <c r="I301" s="185">
        <v>0</v>
      </c>
      <c r="J301" s="113"/>
      <c r="K301" s="183">
        <v>-13725.9768</v>
      </c>
      <c r="L301" s="183">
        <v>-74369.138399999996</v>
      </c>
      <c r="M301" s="183">
        <v>-41101.919999999998</v>
      </c>
      <c r="N301" s="185">
        <v>0</v>
      </c>
      <c r="O301" s="185">
        <v>0</v>
      </c>
      <c r="P301" s="113"/>
      <c r="Q301" s="183">
        <v>961869.38400000008</v>
      </c>
      <c r="R301" s="183">
        <v>896636.50800000003</v>
      </c>
      <c r="S301" s="183">
        <v>523106.38800000004</v>
      </c>
      <c r="T301" s="183">
        <v>2192886.9024</v>
      </c>
      <c r="U301" s="183">
        <v>0</v>
      </c>
      <c r="V301" s="113"/>
      <c r="W301" s="183">
        <v>549431.32319999998</v>
      </c>
      <c r="X301" s="183">
        <v>549431.32319999998</v>
      </c>
      <c r="Y301" s="183">
        <v>0</v>
      </c>
      <c r="Z301" s="185">
        <v>0</v>
      </c>
      <c r="AA301" s="185">
        <v>0</v>
      </c>
      <c r="AB301" s="113"/>
      <c r="AC301" s="183">
        <v>367290.02129041875</v>
      </c>
      <c r="AD301" s="183">
        <v>212797.02129041875</v>
      </c>
      <c r="AE301" s="183">
        <v>206996.02129041875</v>
      </c>
      <c r="AF301" s="185">
        <v>0</v>
      </c>
      <c r="AG301" s="185">
        <v>0</v>
      </c>
      <c r="AH301" s="113"/>
      <c r="AI301" s="183">
        <v>367290.02129041875</v>
      </c>
      <c r="AJ301" s="183">
        <v>212797.02129041875</v>
      </c>
      <c r="AK301" s="183">
        <v>206996.02129041875</v>
      </c>
      <c r="AL301" s="185">
        <v>0</v>
      </c>
      <c r="AM301" s="185">
        <v>0</v>
      </c>
    </row>
    <row r="302" spans="1:39" s="114" customFormat="1">
      <c r="A302" s="186"/>
      <c r="B302" s="187"/>
      <c r="C302" s="112"/>
      <c r="D302" s="111"/>
      <c r="E302" s="113"/>
      <c r="F302" s="113"/>
      <c r="G302" s="113"/>
      <c r="H302" s="113"/>
      <c r="I302" s="113"/>
      <c r="J302" s="113"/>
      <c r="K302" s="185"/>
      <c r="L302" s="185"/>
      <c r="M302" s="185"/>
      <c r="N302" s="185"/>
      <c r="O302" s="185"/>
      <c r="P302" s="113"/>
      <c r="Q302" s="185"/>
      <c r="R302" s="185"/>
      <c r="S302" s="185"/>
      <c r="T302" s="185"/>
      <c r="U302" s="185"/>
      <c r="V302" s="113"/>
      <c r="W302" s="185"/>
      <c r="X302" s="185"/>
      <c r="Y302" s="185"/>
      <c r="Z302" s="185"/>
      <c r="AA302" s="185"/>
      <c r="AB302" s="113"/>
      <c r="AC302" s="185" t="s">
        <v>441</v>
      </c>
      <c r="AD302" s="185" t="s">
        <v>441</v>
      </c>
      <c r="AE302" s="185" t="s">
        <v>441</v>
      </c>
      <c r="AF302" s="185"/>
      <c r="AG302" s="185"/>
      <c r="AH302" s="113"/>
      <c r="AI302" s="185"/>
      <c r="AJ302" s="185"/>
      <c r="AK302" s="185"/>
      <c r="AL302" s="185"/>
      <c r="AM302" s="185"/>
    </row>
    <row r="303" spans="1:39" s="114" customFormat="1">
      <c r="A303" s="186"/>
      <c r="B303" s="187"/>
      <c r="C303" s="112"/>
      <c r="D303" s="111"/>
      <c r="E303" s="113"/>
      <c r="F303" s="113"/>
      <c r="G303" s="113"/>
      <c r="H303" s="113"/>
      <c r="I303" s="113"/>
      <c r="J303" s="113"/>
      <c r="K303" s="185"/>
      <c r="L303" s="185"/>
      <c r="M303" s="185"/>
      <c r="N303" s="185"/>
      <c r="O303" s="185"/>
      <c r="P303" s="113"/>
      <c r="Q303" s="185"/>
      <c r="R303" s="185"/>
      <c r="S303" s="185"/>
      <c r="T303" s="185"/>
      <c r="U303" s="185"/>
      <c r="V303" s="113"/>
      <c r="W303" s="185"/>
      <c r="X303" s="185"/>
      <c r="Y303" s="185"/>
      <c r="Z303" s="185"/>
      <c r="AA303" s="185"/>
      <c r="AB303" s="113"/>
      <c r="AC303" s="185"/>
      <c r="AD303" s="185"/>
      <c r="AE303" s="185"/>
      <c r="AF303" s="185"/>
      <c r="AG303" s="185"/>
      <c r="AH303" s="113"/>
      <c r="AI303" s="185"/>
      <c r="AJ303" s="185"/>
      <c r="AK303" s="185"/>
      <c r="AL303" s="185"/>
      <c r="AM303" s="185"/>
    </row>
    <row r="304" spans="1:39" s="114" customFormat="1">
      <c r="A304" s="186"/>
      <c r="B304" s="187"/>
      <c r="C304" s="112"/>
      <c r="D304" s="111"/>
      <c r="E304" s="113"/>
      <c r="F304" s="113"/>
      <c r="G304" s="113"/>
      <c r="H304" s="113"/>
      <c r="I304" s="113"/>
      <c r="J304" s="113"/>
      <c r="K304" s="185"/>
      <c r="L304" s="185"/>
      <c r="M304" s="185"/>
      <c r="N304" s="185"/>
      <c r="O304" s="185"/>
      <c r="P304" s="113"/>
      <c r="Q304" s="185"/>
      <c r="R304" s="185"/>
      <c r="S304" s="185"/>
      <c r="T304" s="185"/>
      <c r="U304" s="185"/>
      <c r="V304" s="113"/>
      <c r="W304" s="185"/>
      <c r="X304" s="185"/>
      <c r="Y304" s="185"/>
      <c r="Z304" s="185"/>
      <c r="AA304" s="185"/>
      <c r="AB304" s="113"/>
      <c r="AC304" s="185"/>
      <c r="AD304" s="185"/>
      <c r="AE304" s="185"/>
      <c r="AF304" s="185"/>
      <c r="AG304" s="185"/>
      <c r="AH304" s="113"/>
      <c r="AI304" s="185"/>
      <c r="AJ304" s="185"/>
      <c r="AK304" s="185"/>
      <c r="AL304" s="185"/>
      <c r="AM304" s="185"/>
    </row>
    <row r="305" spans="1:39" s="114" customFormat="1">
      <c r="A305" s="186"/>
      <c r="B305" s="187"/>
      <c r="C305" s="112"/>
      <c r="D305" s="111"/>
      <c r="E305" s="113"/>
      <c r="F305" s="113"/>
      <c r="G305" s="113"/>
      <c r="H305" s="113"/>
      <c r="I305" s="113"/>
      <c r="J305" s="113"/>
      <c r="K305" s="185"/>
      <c r="L305" s="185"/>
      <c r="M305" s="185"/>
      <c r="N305" s="185"/>
      <c r="O305" s="185"/>
      <c r="P305" s="113"/>
      <c r="Q305" s="185"/>
      <c r="R305" s="185"/>
      <c r="S305" s="185"/>
      <c r="T305" s="185"/>
      <c r="U305" s="185"/>
      <c r="V305" s="113"/>
      <c r="W305" s="185"/>
      <c r="X305" s="185"/>
      <c r="Y305" s="185"/>
      <c r="Z305" s="185"/>
      <c r="AA305" s="185"/>
      <c r="AB305" s="113"/>
      <c r="AC305" s="185"/>
      <c r="AD305" s="185"/>
      <c r="AE305" s="185"/>
      <c r="AF305" s="185"/>
      <c r="AG305" s="185"/>
      <c r="AH305" s="113"/>
      <c r="AI305" s="185"/>
      <c r="AJ305" s="185"/>
      <c r="AK305" s="185"/>
      <c r="AL305" s="185"/>
      <c r="AM305" s="185"/>
    </row>
    <row r="306" spans="1:39" s="114" customFormat="1">
      <c r="A306" s="186"/>
      <c r="B306" s="187"/>
      <c r="C306" s="112"/>
      <c r="D306" s="111"/>
      <c r="E306" s="113"/>
      <c r="F306" s="113"/>
      <c r="G306" s="113"/>
      <c r="H306" s="113"/>
      <c r="I306" s="113"/>
      <c r="J306" s="113"/>
      <c r="K306" s="185"/>
      <c r="L306" s="185"/>
      <c r="M306" s="185"/>
      <c r="N306" s="185"/>
      <c r="O306" s="185"/>
      <c r="P306" s="113"/>
      <c r="Q306" s="185"/>
      <c r="R306" s="185"/>
      <c r="S306" s="185"/>
      <c r="T306" s="185"/>
      <c r="U306" s="185"/>
      <c r="V306" s="113"/>
      <c r="W306" s="185"/>
      <c r="X306" s="185"/>
      <c r="Y306" s="185"/>
      <c r="Z306" s="185"/>
      <c r="AA306" s="185"/>
      <c r="AB306" s="113"/>
      <c r="AC306" s="185"/>
      <c r="AD306" s="185"/>
      <c r="AE306" s="185"/>
      <c r="AF306" s="185"/>
      <c r="AG306" s="185"/>
      <c r="AH306" s="113"/>
      <c r="AI306" s="185"/>
      <c r="AJ306" s="185"/>
      <c r="AK306" s="185"/>
      <c r="AL306" s="185"/>
      <c r="AM306" s="185"/>
    </row>
    <row r="307" spans="1:39" s="114" customFormat="1">
      <c r="A307" s="186"/>
      <c r="B307" s="187"/>
      <c r="C307" s="112"/>
      <c r="D307" s="111"/>
      <c r="E307" s="113"/>
      <c r="F307" s="113"/>
      <c r="G307" s="113"/>
      <c r="H307" s="113"/>
      <c r="I307" s="113"/>
      <c r="J307" s="113"/>
      <c r="K307" s="185"/>
      <c r="L307" s="185"/>
      <c r="M307" s="185"/>
      <c r="N307" s="185"/>
      <c r="O307" s="185"/>
      <c r="P307" s="113"/>
      <c r="Q307" s="185"/>
      <c r="R307" s="185"/>
      <c r="S307" s="185"/>
      <c r="T307" s="185"/>
      <c r="U307" s="185"/>
      <c r="V307" s="113"/>
      <c r="W307" s="185"/>
      <c r="X307" s="185"/>
      <c r="Y307" s="185"/>
      <c r="Z307" s="185"/>
      <c r="AA307" s="185"/>
      <c r="AB307" s="113"/>
      <c r="AC307" s="185"/>
      <c r="AD307" s="185"/>
      <c r="AE307" s="185"/>
      <c r="AF307" s="185"/>
      <c r="AG307" s="185"/>
      <c r="AH307" s="113"/>
      <c r="AI307" s="185"/>
      <c r="AJ307" s="185"/>
      <c r="AK307" s="185"/>
      <c r="AL307" s="185"/>
      <c r="AM307" s="185"/>
    </row>
    <row r="308" spans="1:39">
      <c r="A308" s="34"/>
      <c r="B308" s="35"/>
      <c r="C308" s="112"/>
      <c r="E308" s="113"/>
      <c r="F308" s="113"/>
      <c r="G308" s="113"/>
      <c r="H308" s="113"/>
      <c r="I308" s="113"/>
      <c r="J308" s="113"/>
      <c r="K308" s="113"/>
      <c r="L308" s="113"/>
      <c r="M308" s="113"/>
      <c r="N308" s="113"/>
      <c r="O308" s="113"/>
      <c r="P308" s="113"/>
      <c r="Q308" s="113"/>
      <c r="R308" s="113"/>
      <c r="S308" s="113"/>
      <c r="T308" s="113"/>
      <c r="U308" s="113"/>
      <c r="V308" s="113"/>
      <c r="W308" s="113"/>
      <c r="X308" s="113"/>
      <c r="Y308" s="113"/>
      <c r="Z308" s="113"/>
      <c r="AA308" s="113"/>
      <c r="AB308" s="113"/>
      <c r="AC308" s="113"/>
      <c r="AD308" s="113"/>
      <c r="AE308" s="113"/>
      <c r="AF308" s="113"/>
      <c r="AG308" s="113"/>
      <c r="AH308" s="113"/>
      <c r="AI308" s="113"/>
      <c r="AJ308" s="113"/>
      <c r="AK308" s="113"/>
      <c r="AL308" s="113"/>
      <c r="AM308" s="113"/>
    </row>
  </sheetData>
  <sheetProtection algorithmName="SHA-512" hashValue="+Z/TS+mX846GPa31EZdd4uFU832UyNaKmgQ7QCRX7Ou3dPbxJsoEKB4un9gv5ideZCoN3zJlLiGRrkY9BIOriA==" saltValue="NIg5kb7OdehaXbSYjshbMw==" spinCount="100000" sheet="1" objects="1" scenarios="1"/>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7643-9CA2-4132-9B9B-697A18E649CE}">
  <sheetPr>
    <tabColor rgb="FFFFC000"/>
    <pageSetUpPr fitToPage="1"/>
  </sheetPr>
  <dimension ref="A1:F38"/>
  <sheetViews>
    <sheetView workbookViewId="0">
      <selection activeCell="C15" sqref="C15"/>
    </sheetView>
  </sheetViews>
  <sheetFormatPr defaultRowHeight="15"/>
  <cols>
    <col min="1" max="1" width="28.42578125" style="178" customWidth="1"/>
    <col min="2" max="2" width="16.42578125" style="178" customWidth="1"/>
    <col min="3" max="3" width="76.28515625" style="178" customWidth="1"/>
    <col min="4" max="4" width="13.5703125" style="178" customWidth="1"/>
    <col min="5" max="5" width="11.140625" style="178" bestFit="1" customWidth="1"/>
    <col min="6" max="6" width="13.28515625" style="178" customWidth="1"/>
    <col min="7" max="16384" width="9.140625" style="178"/>
  </cols>
  <sheetData>
    <row r="1" spans="1:4">
      <c r="A1" s="146" t="s">
        <v>511</v>
      </c>
    </row>
    <row r="2" spans="1:4">
      <c r="A2" s="111" t="s">
        <v>467</v>
      </c>
      <c r="C2" s="178">
        <v>2023</v>
      </c>
      <c r="D2" s="178" t="s">
        <v>513</v>
      </c>
    </row>
    <row r="3" spans="1:4">
      <c r="A3" s="111" t="s">
        <v>512</v>
      </c>
      <c r="C3" s="240">
        <v>45107</v>
      </c>
    </row>
    <row r="4" spans="1:4">
      <c r="A4" s="217" t="s">
        <v>460</v>
      </c>
      <c r="B4" s="217" t="s">
        <v>461</v>
      </c>
      <c r="C4" s="217" t="s">
        <v>462</v>
      </c>
      <c r="D4" s="217" t="s">
        <v>463</v>
      </c>
    </row>
    <row r="5" spans="1:4">
      <c r="A5" s="178" t="s">
        <v>464</v>
      </c>
      <c r="C5" s="178" t="s">
        <v>465</v>
      </c>
    </row>
    <row r="6" spans="1:4">
      <c r="A6" s="178" t="s">
        <v>464</v>
      </c>
      <c r="B6" s="178" t="s">
        <v>466</v>
      </c>
      <c r="C6" s="216" t="s">
        <v>555</v>
      </c>
      <c r="D6" s="178" t="s">
        <v>467</v>
      </c>
    </row>
    <row r="7" spans="1:4" ht="26.25">
      <c r="A7" s="178" t="s">
        <v>464</v>
      </c>
      <c r="B7" s="178" t="s">
        <v>497</v>
      </c>
      <c r="C7" s="260" t="s">
        <v>556</v>
      </c>
      <c r="D7" s="178" t="s">
        <v>501</v>
      </c>
    </row>
    <row r="8" spans="1:4">
      <c r="A8" s="178" t="s">
        <v>464</v>
      </c>
      <c r="B8" s="178" t="s">
        <v>498</v>
      </c>
      <c r="C8" s="148" t="str">
        <f>CONCATENATE("Your employer contributions from 7/1/2022 through ",(TEXT(C3,"MM/DD/YYYY")))</f>
        <v>Your employer contributions from 7/1/2022 through 06/30/2023</v>
      </c>
      <c r="D8" s="178" t="s">
        <v>467</v>
      </c>
    </row>
    <row r="9" spans="1:4">
      <c r="A9" s="178" t="s">
        <v>469</v>
      </c>
      <c r="B9" s="178" t="s">
        <v>470</v>
      </c>
      <c r="C9" s="111" t="s">
        <v>471</v>
      </c>
    </row>
    <row r="10" spans="1:4">
      <c r="A10" s="178" t="s">
        <v>469</v>
      </c>
      <c r="B10" s="178" t="s">
        <v>472</v>
      </c>
      <c r="C10" s="111" t="s">
        <v>473</v>
      </c>
      <c r="D10" s="178" t="s">
        <v>474</v>
      </c>
    </row>
    <row r="11" spans="1:4">
      <c r="A11" s="178" t="s">
        <v>469</v>
      </c>
      <c r="B11" s="178" t="s">
        <v>499</v>
      </c>
      <c r="C11" s="111" t="s">
        <v>557</v>
      </c>
      <c r="D11" s="178" t="s">
        <v>475</v>
      </c>
    </row>
    <row r="12" spans="1:4">
      <c r="A12" s="178" t="s">
        <v>469</v>
      </c>
      <c r="B12" s="178" t="s">
        <v>500</v>
      </c>
      <c r="C12" s="111" t="s">
        <v>558</v>
      </c>
      <c r="D12" s="178" t="s">
        <v>476</v>
      </c>
    </row>
    <row r="13" spans="1:4">
      <c r="A13" s="178" t="s">
        <v>469</v>
      </c>
      <c r="B13" s="178" t="s">
        <v>468</v>
      </c>
      <c r="C13" s="218">
        <v>2023</v>
      </c>
      <c r="D13" s="146" t="s">
        <v>510</v>
      </c>
    </row>
    <row r="14" spans="1:4">
      <c r="A14" s="178" t="s">
        <v>469</v>
      </c>
      <c r="B14" s="178" t="s">
        <v>478</v>
      </c>
      <c r="C14" s="111" t="s">
        <v>507</v>
      </c>
      <c r="D14" s="178" t="s">
        <v>479</v>
      </c>
    </row>
    <row r="15" spans="1:4">
      <c r="A15" s="178" t="s">
        <v>469</v>
      </c>
      <c r="B15" s="178" t="s">
        <v>480</v>
      </c>
      <c r="C15" s="111" t="s">
        <v>508</v>
      </c>
      <c r="D15" s="178" t="s">
        <v>481</v>
      </c>
    </row>
    <row r="16" spans="1:4">
      <c r="A16" s="178" t="s">
        <v>469</v>
      </c>
      <c r="B16" s="178" t="s">
        <v>482</v>
      </c>
      <c r="C16" s="111" t="s">
        <v>509</v>
      </c>
      <c r="D16" s="178" t="s">
        <v>483</v>
      </c>
    </row>
    <row r="17" spans="1:6">
      <c r="A17" s="178" t="s">
        <v>469</v>
      </c>
      <c r="B17" s="178" t="s">
        <v>484</v>
      </c>
      <c r="C17" s="3">
        <v>26241833000</v>
      </c>
      <c r="D17" s="146" t="s">
        <v>506</v>
      </c>
    </row>
    <row r="18" spans="1:6">
      <c r="A18" s="178" t="s">
        <v>469</v>
      </c>
      <c r="B18" s="178" t="s">
        <v>485</v>
      </c>
      <c r="C18" s="3">
        <v>5432784000</v>
      </c>
      <c r="D18" s="146" t="s">
        <v>506</v>
      </c>
    </row>
    <row r="19" spans="1:6">
      <c r="A19" s="178" t="s">
        <v>486</v>
      </c>
      <c r="C19" s="111" t="s">
        <v>517</v>
      </c>
      <c r="D19" s="146" t="s">
        <v>518</v>
      </c>
    </row>
    <row r="20" spans="1:6">
      <c r="A20" s="178" t="s">
        <v>532</v>
      </c>
      <c r="B20" s="178" t="s">
        <v>487</v>
      </c>
      <c r="C20" s="111" t="s">
        <v>559</v>
      </c>
      <c r="D20" s="178" t="s">
        <v>477</v>
      </c>
    </row>
    <row r="21" spans="1:6">
      <c r="A21" s="178" t="s">
        <v>502</v>
      </c>
      <c r="C21" s="179" t="s">
        <v>488</v>
      </c>
    </row>
    <row r="22" spans="1:6">
      <c r="A22" s="178" t="s">
        <v>533</v>
      </c>
      <c r="B22" s="178" t="s">
        <v>489</v>
      </c>
      <c r="C22" s="179" t="s">
        <v>560</v>
      </c>
      <c r="D22" s="178" t="s">
        <v>490</v>
      </c>
    </row>
    <row r="23" spans="1:6">
      <c r="A23" s="178" t="s">
        <v>514</v>
      </c>
      <c r="B23" s="178" t="s">
        <v>487</v>
      </c>
      <c r="C23" s="111" t="s">
        <v>559</v>
      </c>
      <c r="D23" s="178" t="s">
        <v>477</v>
      </c>
    </row>
    <row r="24" spans="1:6">
      <c r="C24" s="111"/>
    </row>
    <row r="25" spans="1:6">
      <c r="C25" s="111"/>
      <c r="D25" s="221" t="s">
        <v>561</v>
      </c>
      <c r="E25" s="221" t="s">
        <v>544</v>
      </c>
      <c r="F25" s="221"/>
    </row>
    <row r="26" spans="1:6">
      <c r="A26" s="178" t="s">
        <v>491</v>
      </c>
      <c r="B26" s="222"/>
      <c r="C26" s="111" t="s">
        <v>492</v>
      </c>
      <c r="D26" s="221">
        <v>2023</v>
      </c>
      <c r="E26" s="221">
        <v>2022</v>
      </c>
      <c r="F26" s="221"/>
    </row>
    <row r="27" spans="1:6">
      <c r="B27" s="220"/>
      <c r="C27" s="111" t="s">
        <v>493</v>
      </c>
      <c r="D27" s="221">
        <v>2022</v>
      </c>
      <c r="E27" s="221">
        <v>2021</v>
      </c>
      <c r="F27" s="221"/>
    </row>
    <row r="28" spans="1:6">
      <c r="B28" s="219"/>
      <c r="C28" s="111" t="s">
        <v>494</v>
      </c>
      <c r="D28" s="221">
        <v>2021</v>
      </c>
      <c r="E28" s="221">
        <v>2020</v>
      </c>
      <c r="F28" s="221"/>
    </row>
    <row r="32" spans="1:6" ht="17.25" customHeight="1"/>
    <row r="35" spans="1:3">
      <c r="C35" s="111"/>
    </row>
    <row r="36" spans="1:3">
      <c r="C36" s="111"/>
    </row>
    <row r="37" spans="1:3">
      <c r="C37" s="111"/>
    </row>
    <row r="38" spans="1:3" ht="45">
      <c r="A38" s="178" t="s">
        <v>495</v>
      </c>
      <c r="B38" s="223" t="s">
        <v>342</v>
      </c>
      <c r="C38" s="224" t="s">
        <v>496</v>
      </c>
    </row>
  </sheetData>
  <pageMargins left="0.7" right="0.7" top="0.75" bottom="0.75" header="0.3" footer="0.3"/>
  <pageSetup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8"/>
  <sheetViews>
    <sheetView zoomScale="90" zoomScaleNormal="90" workbookViewId="0"/>
  </sheetViews>
  <sheetFormatPr defaultRowHeight="15"/>
  <cols>
    <col min="1" max="1" width="15.28515625" style="76" customWidth="1"/>
    <col min="2" max="2" width="59.28515625" style="76" customWidth="1"/>
    <col min="3" max="5" width="18.7109375" style="76" customWidth="1"/>
    <col min="6" max="6" width="20.42578125" style="76" customWidth="1"/>
    <col min="7" max="7" width="18" style="76" customWidth="1"/>
    <col min="8" max="8" width="19" style="76" bestFit="1" customWidth="1"/>
    <col min="9" max="9" width="6.7109375" style="76" customWidth="1"/>
    <col min="10" max="10" width="18.28515625" style="76" customWidth="1"/>
    <col min="11" max="11" width="20" style="76" customWidth="1"/>
    <col min="12" max="12" width="19.7109375" style="76" customWidth="1"/>
    <col min="13" max="13" width="19.42578125" style="76" customWidth="1"/>
    <col min="14" max="14" width="18.42578125" style="76" customWidth="1"/>
    <col min="15" max="15" width="18.28515625" style="76" customWidth="1"/>
    <col min="16" max="16" width="20" style="76" customWidth="1"/>
    <col min="17" max="17" width="16.7109375" style="76" customWidth="1"/>
    <col min="18" max="18" width="19.42578125" style="76" customWidth="1"/>
    <col min="19" max="19" width="16" style="76" customWidth="1"/>
    <col min="20" max="20" width="18.85546875" style="76" customWidth="1"/>
    <col min="21" max="21" width="22.42578125" style="76" customWidth="1"/>
    <col min="22" max="22" width="14.28515625" style="76" bestFit="1" customWidth="1"/>
    <col min="23" max="16384" width="9.140625" style="76"/>
  </cols>
  <sheetData>
    <row r="1" spans="1:24">
      <c r="A1" s="255"/>
      <c r="B1" s="197"/>
      <c r="C1" s="197"/>
      <c r="D1" s="197"/>
      <c r="E1" s="197"/>
      <c r="F1" s="197"/>
      <c r="G1" s="197"/>
      <c r="H1" s="197"/>
      <c r="I1" s="197"/>
      <c r="J1" s="197"/>
      <c r="K1" s="197"/>
      <c r="L1" s="197"/>
      <c r="M1" s="197"/>
      <c r="N1" s="197"/>
      <c r="O1" s="197"/>
      <c r="P1" s="197"/>
      <c r="Q1" s="197"/>
      <c r="R1" s="197"/>
      <c r="S1" s="197"/>
      <c r="T1" s="197"/>
      <c r="U1" s="197"/>
      <c r="V1" s="197"/>
      <c r="W1" s="197"/>
      <c r="X1" s="197"/>
    </row>
    <row r="2" spans="1:24">
      <c r="A2" s="20"/>
      <c r="B2" s="2" t="s">
        <v>372</v>
      </c>
      <c r="C2" s="20" t="str">
        <f>Info!C20</f>
        <v>N/A</v>
      </c>
      <c r="D2" s="2"/>
      <c r="E2" s="2"/>
      <c r="F2" s="197"/>
      <c r="G2" s="197"/>
      <c r="H2" s="197"/>
      <c r="I2" s="197"/>
      <c r="J2" s="197"/>
      <c r="K2" s="197"/>
      <c r="L2" s="197"/>
      <c r="M2" s="197"/>
      <c r="N2" s="197"/>
      <c r="O2" s="197"/>
      <c r="P2" s="197"/>
      <c r="Q2" s="197"/>
      <c r="R2" s="197"/>
      <c r="S2" s="197"/>
      <c r="T2" s="197"/>
      <c r="U2" s="197"/>
      <c r="V2" s="197"/>
      <c r="W2" s="197"/>
      <c r="X2" s="197"/>
    </row>
    <row r="3" spans="1:24">
      <c r="A3" s="197"/>
      <c r="B3" s="2"/>
      <c r="C3" s="67"/>
      <c r="D3" s="2"/>
      <c r="E3" s="2"/>
      <c r="F3" s="197"/>
      <c r="G3" s="197"/>
      <c r="H3" s="197"/>
      <c r="I3" s="197"/>
      <c r="J3" s="197"/>
      <c r="K3" s="197"/>
      <c r="L3" s="197"/>
      <c r="M3" s="197"/>
      <c r="N3" s="197"/>
      <c r="O3" s="197"/>
      <c r="P3" s="197"/>
      <c r="Q3" s="197"/>
      <c r="R3" s="197"/>
      <c r="S3" s="197"/>
      <c r="T3" s="197"/>
      <c r="U3" s="197"/>
      <c r="V3" s="197"/>
      <c r="W3" s="197"/>
      <c r="X3" s="197"/>
    </row>
    <row r="4" spans="1:24">
      <c r="A4" s="197"/>
      <c r="B4" s="197"/>
      <c r="C4" s="197"/>
      <c r="D4" s="197"/>
      <c r="E4" s="197"/>
      <c r="F4" s="197"/>
      <c r="G4" s="197"/>
      <c r="H4" s="197"/>
      <c r="I4" s="197"/>
      <c r="J4" s="197"/>
      <c r="K4" s="197"/>
      <c r="L4" s="197"/>
      <c r="M4" s="197"/>
      <c r="N4" s="197"/>
      <c r="O4" s="197"/>
      <c r="P4" s="197"/>
      <c r="Q4" s="197"/>
      <c r="R4" s="197"/>
      <c r="S4" s="2"/>
      <c r="T4" s="197"/>
      <c r="U4" s="197"/>
      <c r="V4" s="197"/>
      <c r="W4" s="197"/>
      <c r="X4" s="197"/>
    </row>
    <row r="5" spans="1:24">
      <c r="A5" s="256" t="s">
        <v>352</v>
      </c>
      <c r="B5" s="197" t="s">
        <v>567</v>
      </c>
      <c r="C5" s="197"/>
      <c r="D5" s="197"/>
      <c r="E5" s="197"/>
      <c r="F5" s="197"/>
      <c r="G5" s="197"/>
      <c r="H5" s="197"/>
      <c r="I5" s="197"/>
      <c r="J5" s="197"/>
      <c r="K5" s="197"/>
      <c r="L5" s="197"/>
      <c r="M5" s="197"/>
      <c r="N5" s="197"/>
      <c r="O5" s="197"/>
      <c r="P5" s="197"/>
      <c r="Q5" s="197"/>
      <c r="R5" s="197"/>
      <c r="S5" s="197"/>
      <c r="T5" s="197"/>
      <c r="U5" s="197"/>
      <c r="V5" s="197"/>
      <c r="W5" s="197"/>
      <c r="X5" s="197"/>
    </row>
    <row r="6" spans="1:24">
      <c r="A6" s="256" t="s">
        <v>352</v>
      </c>
      <c r="B6" s="197" t="s">
        <v>568</v>
      </c>
      <c r="C6" s="197"/>
      <c r="D6" s="197"/>
      <c r="E6" s="197"/>
      <c r="F6" s="197"/>
      <c r="G6" s="197"/>
      <c r="H6" s="197"/>
      <c r="I6" s="197"/>
      <c r="J6" s="197"/>
      <c r="K6" s="197"/>
      <c r="L6" s="197"/>
      <c r="M6" s="197"/>
      <c r="N6" s="197"/>
      <c r="O6" s="197"/>
      <c r="P6" s="197"/>
      <c r="Q6" s="197"/>
      <c r="R6" s="197"/>
      <c r="S6" s="197"/>
      <c r="T6" s="197"/>
      <c r="U6" s="197"/>
      <c r="V6" s="197"/>
      <c r="W6" s="197"/>
      <c r="X6" s="197"/>
    </row>
    <row r="7" spans="1:24">
      <c r="A7" s="197"/>
      <c r="B7" s="197"/>
      <c r="C7" s="197"/>
      <c r="D7" s="197"/>
      <c r="E7" s="197"/>
      <c r="F7" s="197"/>
      <c r="G7" s="197"/>
      <c r="H7" s="197"/>
      <c r="I7" s="197"/>
      <c r="J7" s="197"/>
      <c r="K7" s="197"/>
      <c r="L7" s="197"/>
      <c r="M7" s="197"/>
      <c r="N7" s="197"/>
      <c r="O7" s="197"/>
      <c r="P7" s="197"/>
      <c r="Q7" s="197"/>
      <c r="R7" s="197"/>
      <c r="S7" s="197"/>
      <c r="T7" s="197"/>
      <c r="U7" s="197"/>
      <c r="V7" s="197"/>
      <c r="W7" s="197"/>
      <c r="X7" s="197"/>
    </row>
    <row r="8" spans="1:24" ht="12" hidden="1" customHeight="1">
      <c r="A8" s="197"/>
      <c r="B8" s="197">
        <v>2</v>
      </c>
      <c r="C8" s="197">
        <v>3</v>
      </c>
      <c r="D8" s="197">
        <v>4</v>
      </c>
      <c r="E8" s="197"/>
      <c r="F8" s="197">
        <v>5</v>
      </c>
      <c r="G8" s="197">
        <v>6</v>
      </c>
      <c r="H8" s="197">
        <v>7</v>
      </c>
      <c r="I8" s="197">
        <v>8</v>
      </c>
      <c r="J8" s="197">
        <v>9</v>
      </c>
      <c r="K8" s="197">
        <v>10</v>
      </c>
      <c r="L8" s="197">
        <v>11</v>
      </c>
      <c r="M8" s="197">
        <v>12</v>
      </c>
      <c r="N8" s="197">
        <v>13</v>
      </c>
      <c r="O8" s="197">
        <v>14</v>
      </c>
      <c r="P8" s="197">
        <v>15</v>
      </c>
      <c r="Q8" s="197">
        <v>16</v>
      </c>
      <c r="R8" s="197">
        <v>17</v>
      </c>
      <c r="S8" s="197">
        <v>18</v>
      </c>
      <c r="T8" s="197">
        <v>19</v>
      </c>
      <c r="U8" s="197">
        <v>20</v>
      </c>
      <c r="V8" s="197">
        <v>21</v>
      </c>
      <c r="W8" s="197"/>
      <c r="X8" s="197"/>
    </row>
    <row r="9" spans="1:24">
      <c r="A9" s="197"/>
      <c r="B9" s="197"/>
      <c r="C9" s="197"/>
      <c r="D9" s="197"/>
      <c r="E9" s="197"/>
      <c r="F9" s="7"/>
      <c r="G9" s="7"/>
      <c r="H9" s="197"/>
      <c r="I9" s="197"/>
      <c r="J9" s="32" t="s">
        <v>291</v>
      </c>
      <c r="K9" s="32"/>
      <c r="L9" s="32"/>
      <c r="M9" s="32"/>
      <c r="N9" s="197"/>
      <c r="O9" s="32" t="s">
        <v>292</v>
      </c>
      <c r="P9" s="32"/>
      <c r="Q9" s="32"/>
      <c r="R9" s="32"/>
      <c r="S9" s="197"/>
      <c r="T9" s="32" t="s">
        <v>293</v>
      </c>
      <c r="U9" s="32"/>
      <c r="V9" s="32"/>
      <c r="W9" s="197"/>
      <c r="X9" s="197"/>
    </row>
    <row r="10" spans="1:24" ht="120">
      <c r="A10" s="4" t="s">
        <v>280</v>
      </c>
      <c r="B10" s="4" t="s">
        <v>281</v>
      </c>
      <c r="C10" s="4" t="s">
        <v>341</v>
      </c>
      <c r="D10" s="4" t="s">
        <v>342</v>
      </c>
      <c r="E10" s="4" t="s">
        <v>355</v>
      </c>
      <c r="F10" s="4" t="s">
        <v>357</v>
      </c>
      <c r="G10" s="4" t="s">
        <v>347</v>
      </c>
      <c r="H10" s="4" t="s">
        <v>346</v>
      </c>
      <c r="I10" s="4"/>
      <c r="J10" s="4" t="s">
        <v>294</v>
      </c>
      <c r="K10" s="4" t="s">
        <v>295</v>
      </c>
      <c r="L10" s="4" t="s">
        <v>296</v>
      </c>
      <c r="M10" s="4" t="s">
        <v>297</v>
      </c>
      <c r="N10" s="4"/>
      <c r="O10" s="4" t="s">
        <v>294</v>
      </c>
      <c r="P10" s="4" t="s">
        <v>295</v>
      </c>
      <c r="Q10" s="4" t="s">
        <v>296</v>
      </c>
      <c r="R10" s="4" t="s">
        <v>297</v>
      </c>
      <c r="S10" s="4"/>
      <c r="T10" s="4" t="s">
        <v>298</v>
      </c>
      <c r="U10" s="4" t="s">
        <v>299</v>
      </c>
      <c r="V10" s="4" t="s">
        <v>300</v>
      </c>
      <c r="W10" s="197"/>
      <c r="X10" s="197"/>
    </row>
    <row r="11" spans="1:24">
      <c r="A11" s="4"/>
      <c r="B11" s="4"/>
      <c r="C11" s="4"/>
      <c r="D11" s="4"/>
      <c r="E11" s="4"/>
      <c r="F11" s="4"/>
      <c r="G11" s="4"/>
      <c r="H11" s="4"/>
      <c r="I11" s="4"/>
      <c r="J11" s="4"/>
      <c r="K11" s="4"/>
      <c r="L11" s="4"/>
      <c r="M11" s="4"/>
      <c r="N11" s="4"/>
      <c r="O11" s="4"/>
      <c r="P11" s="4"/>
      <c r="Q11" s="4"/>
      <c r="R11" s="4"/>
      <c r="S11" s="4"/>
      <c r="T11" s="4"/>
      <c r="U11" s="4"/>
      <c r="V11" s="4"/>
      <c r="W11" s="197"/>
      <c r="X11" s="197"/>
    </row>
    <row r="12" spans="1:24">
      <c r="A12" s="4" t="s">
        <v>348</v>
      </c>
      <c r="B12" s="4"/>
      <c r="C12" s="4"/>
      <c r="D12" s="4"/>
      <c r="E12" s="4"/>
      <c r="F12" s="4"/>
      <c r="G12" s="4"/>
      <c r="H12" s="4"/>
      <c r="I12" s="4"/>
      <c r="J12" s="4"/>
      <c r="K12" s="4"/>
      <c r="L12" s="4"/>
      <c r="M12" s="4"/>
      <c r="N12" s="4"/>
      <c r="O12" s="4"/>
      <c r="P12" s="4"/>
      <c r="Q12" s="4"/>
      <c r="R12" s="4"/>
      <c r="S12" s="4"/>
      <c r="T12" s="4"/>
      <c r="U12" s="4"/>
      <c r="V12" s="4"/>
      <c r="W12" s="197"/>
      <c r="X12" s="197"/>
    </row>
    <row r="13" spans="1:24">
      <c r="A13" s="197" t="str">
        <f>Info!C20</f>
        <v>N/A</v>
      </c>
      <c r="B13" s="197" t="str">
        <f>VLOOKUP($A13,'2021 Summary '!$A:$U,B$8,FALSE)</f>
        <v>NO AGENCY CHOSEN</v>
      </c>
      <c r="C13" s="46">
        <f>VLOOKUP(A13,'2023 Summary'!A:D,3, FALSE)</f>
        <v>0</v>
      </c>
      <c r="D13" s="46">
        <f>VLOOKUP(A13,'2023 Summary'!A:D,4,FALSE)</f>
        <v>0</v>
      </c>
      <c r="E13" s="46">
        <f>C13-D13</f>
        <v>0</v>
      </c>
      <c r="F13" s="3">
        <f>VLOOKUP($A13,'TSERS Contributions FY 2022'!A:C,3,FALSE)</f>
        <v>0</v>
      </c>
      <c r="G13" s="3">
        <f>VLOOKUP(A13,'2022 Summary'!A:E,5,FALSE)</f>
        <v>0</v>
      </c>
      <c r="H13" s="3">
        <f>VLOOKUP(A13,'2023 Summary'!A:E,5,FALSE)</f>
        <v>0</v>
      </c>
      <c r="I13" s="33"/>
      <c r="J13" s="3">
        <f>VLOOKUP(A13,'2023 Summary'!A:G,7,FALSE)</f>
        <v>0</v>
      </c>
      <c r="K13" s="3">
        <f>VLOOKUP(A13,'2023 Summary'!A:H,8,FALSE)</f>
        <v>0</v>
      </c>
      <c r="L13" s="3">
        <f>VLOOKUP(A13,'2023 Summary'!A:J,9,FALSE)</f>
        <v>0</v>
      </c>
      <c r="M13" s="3">
        <f>VLOOKUP($A13,'2023 Summary'!A:J,10,FALSE)</f>
        <v>0</v>
      </c>
      <c r="N13" s="197"/>
      <c r="O13" s="3">
        <f>VLOOKUP($A13,'2023 Summary'!A:O,12,FALSE)</f>
        <v>0</v>
      </c>
      <c r="P13" s="3">
        <f>VLOOKUP($A13,'2023 Summary'!A:M,13,FALSE)</f>
        <v>0</v>
      </c>
      <c r="Q13" s="3">
        <f>VLOOKUP($A13,'2023 Summary'!A:O,14,FALSE)</f>
        <v>0</v>
      </c>
      <c r="R13" s="3">
        <f>VLOOKUP($A13,'2023 Summary'!A:O,15,FALSE)</f>
        <v>0</v>
      </c>
      <c r="S13" s="197"/>
      <c r="T13" s="3">
        <f>VLOOKUP($A13,'2023 Summary'!A:U,17,FALSE)</f>
        <v>0</v>
      </c>
      <c r="U13" s="3">
        <f>VLOOKUP($A13,'2023 Summary'!A:U,18,FALSE)</f>
        <v>0</v>
      </c>
      <c r="V13" s="3">
        <f>VLOOKUP($A13,'2023 Summary'!A:U,19,FALSE)</f>
        <v>0</v>
      </c>
      <c r="W13" s="197"/>
      <c r="X13" s="197"/>
    </row>
    <row r="14" spans="1:24">
      <c r="A14" s="197"/>
      <c r="B14" s="197"/>
      <c r="C14" s="197"/>
      <c r="D14" s="197"/>
      <c r="E14" s="197"/>
      <c r="F14" s="197"/>
      <c r="G14" s="197"/>
      <c r="H14" s="197"/>
      <c r="I14" s="197"/>
      <c r="J14" s="197"/>
      <c r="K14" s="197"/>
      <c r="L14" s="197"/>
      <c r="M14" s="197"/>
      <c r="N14" s="197"/>
      <c r="O14" s="197"/>
      <c r="P14" s="197"/>
      <c r="Q14" s="197"/>
      <c r="R14" s="197"/>
      <c r="S14" s="197"/>
      <c r="T14" s="197"/>
      <c r="U14" s="197"/>
      <c r="V14" s="197"/>
      <c r="W14" s="197"/>
      <c r="X14" s="197"/>
    </row>
    <row r="15" spans="1:24">
      <c r="A15" s="2"/>
      <c r="B15" s="197" t="str">
        <f>+'Changes to Update Template '!C11</f>
        <v>Plan Total for 6/30/2023 Measurement Date</v>
      </c>
      <c r="C15" s="197"/>
      <c r="D15" s="197"/>
      <c r="E15" s="197"/>
      <c r="F15" s="3">
        <f>'TSERS Contributions FY 2022'!C1</f>
        <v>2748867522.8600001</v>
      </c>
      <c r="G15" s="3">
        <f>'2022 Summary'!E3</f>
        <v>4682600999</v>
      </c>
      <c r="H15" s="3">
        <f>'2023 Summary'!E3</f>
        <v>14842237996</v>
      </c>
      <c r="I15" s="3"/>
      <c r="J15" s="3">
        <f>+'2023 Summary'!G3</f>
        <v>64623996</v>
      </c>
      <c r="K15" s="3">
        <f>+'2023 Summary'!H3</f>
        <v>4874785997</v>
      </c>
      <c r="L15" s="3">
        <f>+'2023 Summary'!I3</f>
        <v>1170996011</v>
      </c>
      <c r="M15" s="3">
        <f>+'2023 Summary'!J3</f>
        <v>267033857.16052076</v>
      </c>
      <c r="N15" s="3"/>
      <c r="O15" s="3">
        <f>+'2023 Summary'!L3</f>
        <v>202301994</v>
      </c>
      <c r="P15" s="3">
        <f>+'2023 Summary'!M3</f>
        <v>0</v>
      </c>
      <c r="Q15" s="3">
        <f>+'2023 Summary'!N3</f>
        <v>0</v>
      </c>
      <c r="R15" s="3">
        <f>+'2023 Summary'!O3</f>
        <v>267033787.16052097</v>
      </c>
      <c r="S15" s="3"/>
      <c r="T15" s="3">
        <f>+'2023 Summary'!Q3</f>
        <v>3111961998</v>
      </c>
      <c r="U15" s="3">
        <f>'2023 Summary'!R3</f>
        <v>4.9999999282299541</v>
      </c>
      <c r="V15" s="3">
        <f>+'2023 Summary'!S3</f>
        <v>3111962002.9999962</v>
      </c>
      <c r="W15" s="197"/>
      <c r="X15" s="197"/>
    </row>
    <row r="16" spans="1:24">
      <c r="A16" s="4"/>
      <c r="B16" s="4"/>
      <c r="C16" s="4"/>
      <c r="D16" s="4"/>
      <c r="E16" s="4"/>
      <c r="F16" s="4"/>
      <c r="G16" s="4"/>
      <c r="H16" s="4"/>
      <c r="I16" s="4"/>
      <c r="J16" s="4"/>
      <c r="K16" s="4"/>
      <c r="L16" s="4"/>
      <c r="M16" s="4"/>
      <c r="N16" s="4"/>
      <c r="O16" s="4"/>
      <c r="P16" s="4"/>
      <c r="Q16" s="4"/>
      <c r="R16" s="4"/>
      <c r="S16" s="4"/>
      <c r="T16" s="4"/>
      <c r="U16" s="4"/>
      <c r="V16" s="4"/>
      <c r="W16" s="197"/>
      <c r="X16" s="197"/>
    </row>
    <row r="17" spans="1:24">
      <c r="A17" s="4" t="s">
        <v>401</v>
      </c>
      <c r="B17" s="4"/>
      <c r="C17" s="4"/>
      <c r="D17" s="4"/>
      <c r="E17" s="4"/>
      <c r="F17" s="4"/>
      <c r="G17" s="4"/>
      <c r="H17" s="4"/>
      <c r="I17" s="4"/>
      <c r="J17" s="4"/>
      <c r="K17" s="4"/>
      <c r="L17" s="4"/>
      <c r="M17" s="4"/>
      <c r="N17" s="4"/>
      <c r="O17" s="4"/>
      <c r="P17" s="4"/>
      <c r="Q17" s="4"/>
      <c r="R17" s="4"/>
      <c r="S17" s="4"/>
      <c r="T17" s="4"/>
      <c r="U17" s="4"/>
      <c r="V17" s="4"/>
      <c r="W17" s="197"/>
      <c r="X17" s="197"/>
    </row>
    <row r="18" spans="1:24">
      <c r="A18" s="197" t="str">
        <f>Info!C20</f>
        <v>N/A</v>
      </c>
      <c r="B18" s="197" t="str">
        <f>VLOOKUP($A18,'2019 Summary'!$A:$U,'JE Template'!B8,FALSE)</f>
        <v>NO AGENCY CHOSEN</v>
      </c>
      <c r="C18" s="46">
        <f>VLOOKUP($A18,'2022 Summary'!A:D,3,FALSE)</f>
        <v>0</v>
      </c>
      <c r="D18" s="46">
        <f>VLOOKUP($A18,'2022 Summary'!A:D,4,FALSE)</f>
        <v>0</v>
      </c>
      <c r="E18" s="46">
        <f>C18-D18</f>
        <v>0</v>
      </c>
      <c r="F18" s="3">
        <f>VLOOKUP($A18,'TSERS Contributions FY 2021'!A:C,3,FALSE)</f>
        <v>0</v>
      </c>
      <c r="G18" s="3">
        <f>VLOOKUP($A$13,'2021 Summary '!A:E,5,FALSE)</f>
        <v>0</v>
      </c>
      <c r="H18" s="3">
        <f>VLOOKUP($A$13,'2022 Summary'!A:E,5,FALSE)</f>
        <v>0</v>
      </c>
      <c r="I18" s="197"/>
      <c r="J18" s="3">
        <f>VLOOKUP(A18,'2022 Summary'!A:J,7,FALSE)</f>
        <v>0</v>
      </c>
      <c r="K18" s="3">
        <f>VLOOKUP(A18,'2022 Summary'!A:J,8,FALSE)</f>
        <v>0</v>
      </c>
      <c r="L18" s="3">
        <f>VLOOKUP($A18,'2022 Summary'!A:I,9,FALSE)</f>
        <v>0</v>
      </c>
      <c r="M18" s="3">
        <f>VLOOKUP($A18,'2022 Summary'!A:J,10,FALSE)</f>
        <v>0</v>
      </c>
      <c r="N18" s="3"/>
      <c r="O18" s="3">
        <f>VLOOKUP($A18,'2022 Summary'!A:O,12,FALSE)</f>
        <v>0</v>
      </c>
      <c r="P18" s="3">
        <f>VLOOKUP($A18,'2022 Summary'!A:O,13,FALSE)</f>
        <v>0</v>
      </c>
      <c r="Q18" s="3">
        <f>VLOOKUP($A18,'2022 Summary'!A:O,14,FALSE)</f>
        <v>0</v>
      </c>
      <c r="R18" s="3">
        <f>VLOOKUP(A18,'2022 Summary'!A:O,15,FALSE)</f>
        <v>0</v>
      </c>
      <c r="S18" s="3"/>
      <c r="T18" s="3">
        <f>VLOOKUP($A18,'2022 Summary'!A:U,17,FALSE)</f>
        <v>0</v>
      </c>
      <c r="U18" s="3">
        <f>VLOOKUP($A18,'2022 Summary'!A:U,18,FALSE)</f>
        <v>0</v>
      </c>
      <c r="V18" s="3">
        <f>VLOOKUP($A18,'2022 Summary'!A:U,19,FALSE)</f>
        <v>0</v>
      </c>
      <c r="W18" s="197"/>
      <c r="X18" s="197"/>
    </row>
    <row r="19" spans="1:24">
      <c r="A19" s="197"/>
      <c r="B19" s="197"/>
      <c r="C19" s="197"/>
      <c r="D19" s="197"/>
      <c r="E19" s="197"/>
      <c r="F19" s="197"/>
      <c r="G19" s="197"/>
      <c r="H19" s="197"/>
      <c r="I19" s="197"/>
      <c r="J19" s="197"/>
      <c r="K19" s="197"/>
      <c r="L19" s="197"/>
      <c r="M19" s="197"/>
      <c r="N19" s="197"/>
      <c r="O19" s="197"/>
      <c r="P19" s="197"/>
      <c r="Q19" s="197"/>
      <c r="R19" s="197"/>
      <c r="S19" s="197"/>
      <c r="T19" s="197"/>
      <c r="U19" s="197"/>
      <c r="V19" s="197"/>
      <c r="W19" s="197"/>
      <c r="X19" s="197"/>
    </row>
    <row r="20" spans="1:24">
      <c r="A20" s="2"/>
      <c r="B20" s="197" t="str">
        <f>+'Changes to Update Template '!C12</f>
        <v>Plan total for 6/30/2022 Measurement Date</v>
      </c>
      <c r="C20" s="197"/>
      <c r="D20" s="197"/>
      <c r="E20" s="197"/>
      <c r="F20" s="3">
        <f>'TSERS Contributions FY 2021'!C1</f>
        <v>2358307262.8299994</v>
      </c>
      <c r="G20" s="3">
        <f>'2021 Summary '!E3</f>
        <v>12081996983</v>
      </c>
      <c r="H20" s="3">
        <f>'2022 Summary'!E3</f>
        <v>4682600999</v>
      </c>
      <c r="I20" s="3"/>
      <c r="J20" s="3">
        <f>'2022 Summary'!G3</f>
        <v>263214997</v>
      </c>
      <c r="K20" s="3">
        <f>'2022 Summary'!H3</f>
        <v>0</v>
      </c>
      <c r="L20" s="3">
        <f>'2022 Summary'!I3</f>
        <v>1756494004</v>
      </c>
      <c r="M20" s="3">
        <f>'2022 Summary'!J3</f>
        <v>233210155.97999999</v>
      </c>
      <c r="N20" s="3"/>
      <c r="O20" s="3">
        <f>'2022 Summary'!L3</f>
        <v>106347002</v>
      </c>
      <c r="P20" s="3">
        <f>'2022 Summary'!M3</f>
        <v>5801800998</v>
      </c>
      <c r="Q20" s="3">
        <f>'2022 Summary'!N3</f>
        <v>0</v>
      </c>
      <c r="R20" s="3">
        <f>'2022 Summary'!O3</f>
        <v>233210072</v>
      </c>
      <c r="S20" s="3"/>
      <c r="T20" s="3">
        <f>'2022 Summary'!Q3</f>
        <v>1258702997</v>
      </c>
      <c r="U20" s="3">
        <f>'2022 Summary'!R3</f>
        <v>-8</v>
      </c>
      <c r="V20" s="3">
        <f>'2022 Summary'!S3</f>
        <v>1258702989</v>
      </c>
      <c r="W20" s="197"/>
      <c r="X20" s="197"/>
    </row>
    <row r="21" spans="1:24" ht="15" customHeight="1">
      <c r="A21" s="6"/>
      <c r="F21" s="5"/>
      <c r="G21" s="5"/>
      <c r="H21" s="5"/>
      <c r="J21" s="5"/>
      <c r="K21" s="5"/>
      <c r="L21" s="5"/>
      <c r="M21" s="5"/>
      <c r="O21" s="5"/>
      <c r="P21" s="5"/>
      <c r="Q21" s="5"/>
      <c r="R21" s="5"/>
      <c r="T21" s="5"/>
      <c r="U21" s="5"/>
      <c r="V21" s="5"/>
    </row>
    <row r="22" spans="1:24" ht="15" customHeight="1">
      <c r="K22" s="245"/>
      <c r="L22" s="245"/>
      <c r="M22" s="245"/>
      <c r="O22" s="245"/>
      <c r="P22" s="245"/>
    </row>
    <row r="23" spans="1:24">
      <c r="A23" s="128" t="s">
        <v>402</v>
      </c>
      <c r="B23" s="129"/>
      <c r="C23" s="129"/>
      <c r="D23" s="129"/>
      <c r="E23" s="167" t="s">
        <v>403</v>
      </c>
      <c r="F23" s="168" t="s">
        <v>404</v>
      </c>
      <c r="G23" s="78"/>
      <c r="I23" s="142"/>
      <c r="J23" s="33"/>
      <c r="K23" s="142"/>
      <c r="L23" s="142"/>
      <c r="M23" s="142"/>
      <c r="N23" s="142"/>
      <c r="O23" s="142"/>
      <c r="P23" s="142"/>
      <c r="Q23" s="142"/>
      <c r="R23" s="142"/>
      <c r="S23" s="142"/>
      <c r="T23" s="142"/>
    </row>
    <row r="24" spans="1:24">
      <c r="A24" s="122" t="s">
        <v>405</v>
      </c>
      <c r="B24" s="84"/>
      <c r="C24" s="84"/>
      <c r="D24" s="116"/>
      <c r="E24" s="130">
        <f>ROUND(IF(J13&gt;J18,J13-J18,0),0)</f>
        <v>0</v>
      </c>
      <c r="F24" s="131">
        <f>ROUND(IF(J13&lt;J18,J18-J13,0),0)</f>
        <v>0</v>
      </c>
      <c r="G24" s="45"/>
      <c r="I24" s="142"/>
      <c r="J24" s="142"/>
      <c r="K24" s="142"/>
      <c r="L24" s="33"/>
      <c r="M24" s="142"/>
      <c r="N24" s="142"/>
      <c r="O24" s="142"/>
      <c r="P24" s="142"/>
      <c r="Q24" s="142"/>
      <c r="R24" s="142"/>
      <c r="S24" s="142"/>
      <c r="T24" s="142"/>
    </row>
    <row r="25" spans="1:24">
      <c r="A25" s="122" t="s">
        <v>406</v>
      </c>
      <c r="B25" s="115"/>
      <c r="C25" s="84"/>
      <c r="D25" s="130"/>
      <c r="E25" s="130">
        <f>ROUND(IF(L13&gt;L18,L13-L18,0),0)</f>
        <v>0</v>
      </c>
      <c r="F25" s="131">
        <f>ROUND(IF(L18&gt;L13,L18-L13,0),0)</f>
        <v>0</v>
      </c>
      <c r="G25" s="45"/>
      <c r="I25" s="142"/>
      <c r="J25" s="142"/>
      <c r="K25" s="33"/>
      <c r="L25" s="142"/>
      <c r="M25" s="142"/>
      <c r="N25" s="142"/>
      <c r="O25" s="142"/>
      <c r="P25" s="142"/>
      <c r="Q25" s="142"/>
      <c r="R25" s="142"/>
      <c r="S25" s="142"/>
      <c r="T25" s="142"/>
    </row>
    <row r="26" spans="1:24">
      <c r="A26" s="122" t="s">
        <v>407</v>
      </c>
      <c r="B26" s="115"/>
      <c r="C26" s="84"/>
      <c r="D26" s="130"/>
      <c r="E26" s="132">
        <f>ROUND(IF((P13-K13)&gt;(K18-P18),((K13-P13)-(0)),0),0)</f>
        <v>0</v>
      </c>
      <c r="F26" s="131">
        <f>ROUND(IF((K18-P18)&gt;(K13-P13),(K18-P18)-(K13-P13),0),0)</f>
        <v>0</v>
      </c>
      <c r="G26" s="45"/>
      <c r="I26" s="142"/>
      <c r="J26" s="142"/>
      <c r="K26" s="142"/>
      <c r="L26" s="33"/>
      <c r="M26" s="142"/>
      <c r="N26" s="142"/>
      <c r="O26" s="142"/>
      <c r="P26" s="142"/>
      <c r="Q26" s="142"/>
      <c r="R26" s="142"/>
      <c r="S26" s="142"/>
      <c r="T26" s="142"/>
    </row>
    <row r="27" spans="1:24">
      <c r="A27" s="122" t="s">
        <v>408</v>
      </c>
      <c r="B27" s="115"/>
      <c r="C27" s="84"/>
      <c r="D27" s="130"/>
      <c r="E27" s="130">
        <f>ROUND(IF(M13&gt;M18,M13-M18,0),0)</f>
        <v>0</v>
      </c>
      <c r="F27" s="131">
        <f>ROUND(IF(M18&gt;M13,M18-M13,0),0)</f>
        <v>0</v>
      </c>
      <c r="G27" s="45"/>
      <c r="I27" s="142"/>
      <c r="J27" s="142"/>
      <c r="K27" s="142"/>
      <c r="L27" s="142"/>
      <c r="M27" s="142"/>
      <c r="N27" s="142"/>
      <c r="O27" s="142"/>
      <c r="P27" s="142"/>
      <c r="Q27" s="142"/>
      <c r="R27" s="142"/>
      <c r="S27" s="142"/>
      <c r="T27" s="142"/>
    </row>
    <row r="28" spans="1:24">
      <c r="A28" s="122" t="s">
        <v>409</v>
      </c>
      <c r="B28" s="115"/>
      <c r="C28" s="84"/>
      <c r="D28" s="130"/>
      <c r="E28" s="130">
        <f>ROUND(IF(O18&gt;O13,O18-O13,0),0)</f>
        <v>0</v>
      </c>
      <c r="F28" s="131">
        <f>ROUND(IF(O13&gt;O18,O13-O18,0),0)</f>
        <v>0</v>
      </c>
      <c r="G28" s="45"/>
      <c r="I28" s="142"/>
      <c r="J28" s="142"/>
      <c r="K28" s="33"/>
      <c r="L28" s="33"/>
      <c r="M28" s="33"/>
      <c r="N28" s="142"/>
      <c r="O28" s="142"/>
      <c r="P28" s="142"/>
      <c r="Q28" s="142"/>
      <c r="R28" s="142"/>
      <c r="S28" s="142"/>
      <c r="T28" s="142"/>
    </row>
    <row r="29" spans="1:24">
      <c r="A29" s="122" t="s">
        <v>410</v>
      </c>
      <c r="B29" s="115"/>
      <c r="C29" s="84"/>
      <c r="D29" s="130"/>
      <c r="E29" s="130">
        <f>ROUND(IF(Q18&gt;Q13,Q18-Q13,0),0)</f>
        <v>0</v>
      </c>
      <c r="F29" s="131">
        <f>ROUND(IF(Q13&gt;Q18,Q13-Q18,0),0)</f>
        <v>0</v>
      </c>
      <c r="G29" s="45"/>
      <c r="I29" s="142"/>
      <c r="J29" s="142"/>
      <c r="K29" s="142"/>
      <c r="L29" s="142"/>
      <c r="M29" s="142"/>
      <c r="N29" s="142"/>
      <c r="O29" s="142"/>
      <c r="P29" s="142"/>
      <c r="Q29" s="142"/>
      <c r="R29" s="142"/>
      <c r="S29" s="142"/>
      <c r="T29" s="142"/>
    </row>
    <row r="30" spans="1:24">
      <c r="A30" s="122" t="s">
        <v>411</v>
      </c>
      <c r="B30" s="85"/>
      <c r="C30" s="85"/>
      <c r="D30" s="133"/>
      <c r="E30" s="132">
        <f>ROUND(IF((P18-K18)&gt;P13,P18-K18-P13,0),0)</f>
        <v>0</v>
      </c>
      <c r="F30" s="134">
        <f>ROUND(IF(P13&gt;P18,P13-P18,0),0)</f>
        <v>0</v>
      </c>
      <c r="G30" s="45"/>
      <c r="I30" s="142"/>
      <c r="J30" s="142"/>
      <c r="K30" s="142"/>
      <c r="L30" s="142"/>
      <c r="M30" s="142"/>
      <c r="N30" s="142"/>
      <c r="O30" s="142"/>
      <c r="P30" s="142"/>
      <c r="Q30" s="142"/>
      <c r="R30" s="142"/>
      <c r="S30" s="142"/>
      <c r="T30" s="142"/>
    </row>
    <row r="31" spans="1:24">
      <c r="A31" s="122" t="s">
        <v>412</v>
      </c>
      <c r="B31" s="86"/>
      <c r="C31" s="86"/>
      <c r="D31" s="135"/>
      <c r="E31" s="130">
        <f>ROUND(IF(R18&gt;R13,R18-R13,0),0)</f>
        <v>0</v>
      </c>
      <c r="F31" s="131">
        <f>ROUND(IF(R13&gt;R18,R13-R18,0),0)</f>
        <v>0</v>
      </c>
      <c r="G31" s="45"/>
      <c r="I31" s="142"/>
      <c r="J31" s="142"/>
      <c r="K31" s="142"/>
      <c r="L31" s="142"/>
      <c r="M31" s="142"/>
      <c r="N31" s="142"/>
      <c r="O31" s="142"/>
      <c r="P31" s="142"/>
      <c r="Q31" s="142"/>
      <c r="R31" s="142"/>
      <c r="S31" s="142"/>
      <c r="T31" s="142"/>
    </row>
    <row r="32" spans="1:24">
      <c r="A32" s="122" t="s">
        <v>413</v>
      </c>
      <c r="B32" s="86"/>
      <c r="C32" s="86"/>
      <c r="D32" s="135"/>
      <c r="E32" s="130">
        <f>ROUND((Info!C24),0)</f>
        <v>0</v>
      </c>
      <c r="F32" s="131">
        <f>ROUND((Info!C22),0)</f>
        <v>0</v>
      </c>
      <c r="G32" s="45"/>
      <c r="I32" s="211">
        <f>IF(($P$18-$K$18&gt;0),($P$13-$K$13)-($P$18-$K$18),0)</f>
        <v>0</v>
      </c>
      <c r="J32" s="142"/>
      <c r="K32" s="142"/>
      <c r="L32" s="33"/>
      <c r="M32" s="142"/>
      <c r="N32" s="142"/>
      <c r="O32" s="142"/>
      <c r="P32" s="142"/>
      <c r="Q32" s="142"/>
      <c r="R32" s="142"/>
      <c r="S32" s="142"/>
      <c r="T32" s="142"/>
    </row>
    <row r="33" spans="1:20">
      <c r="A33" s="122" t="s">
        <v>414</v>
      </c>
      <c r="B33" s="86"/>
      <c r="C33" s="86"/>
      <c r="D33" s="135"/>
      <c r="E33" s="130">
        <v>0</v>
      </c>
      <c r="F33" s="131">
        <f>ROUND(Info!C24,0)</f>
        <v>0</v>
      </c>
      <c r="G33" s="45"/>
      <c r="I33" s="142"/>
      <c r="J33" s="142"/>
      <c r="K33" s="142"/>
      <c r="L33" s="33"/>
      <c r="M33" s="142"/>
      <c r="N33" s="142"/>
      <c r="O33" s="142"/>
      <c r="P33" s="142"/>
      <c r="Q33" s="142"/>
      <c r="R33" s="142"/>
      <c r="S33" s="142"/>
      <c r="T33" s="142"/>
    </row>
    <row r="34" spans="1:20">
      <c r="A34" s="122" t="s">
        <v>415</v>
      </c>
      <c r="B34" s="86"/>
      <c r="C34" s="86"/>
      <c r="D34" s="135"/>
      <c r="E34" s="130">
        <f>ROUND(IF(V13&gt;=0,V13,0),0)</f>
        <v>0</v>
      </c>
      <c r="F34" s="131">
        <f>ROUND(IF(V13&lt;0,-V13,0),0)</f>
        <v>0</v>
      </c>
      <c r="G34" s="78"/>
      <c r="I34" s="142"/>
      <c r="J34" s="142"/>
      <c r="K34" s="142"/>
      <c r="L34" s="142"/>
      <c r="M34" s="142"/>
      <c r="N34" s="142"/>
      <c r="O34" s="142"/>
      <c r="P34" s="142"/>
      <c r="Q34" s="142"/>
      <c r="R34" s="142"/>
      <c r="S34" s="142"/>
      <c r="T34" s="142"/>
    </row>
    <row r="35" spans="1:20">
      <c r="A35" s="122" t="s">
        <v>416</v>
      </c>
      <c r="B35" s="86"/>
      <c r="C35" s="86"/>
      <c r="D35" s="135"/>
      <c r="E35" s="130">
        <f>ROUND(IF(Info!C22&gt;'JE Template'!F13,Info!C22-'JE Template'!F13,0),0)</f>
        <v>0</v>
      </c>
      <c r="F35" s="131">
        <f>ROUND(IF(F13&gt;Info!C22,'JE Template'!F13-Info!C22,0),0)</f>
        <v>0</v>
      </c>
      <c r="G35" s="78"/>
      <c r="I35" s="142"/>
      <c r="J35" s="142"/>
      <c r="K35" s="142"/>
      <c r="L35" s="142"/>
      <c r="M35" s="142"/>
      <c r="N35" s="142"/>
      <c r="O35" s="142"/>
      <c r="P35" s="142"/>
      <c r="Q35" s="142"/>
      <c r="R35" s="142"/>
      <c r="S35" s="142"/>
      <c r="T35" s="142"/>
    </row>
    <row r="36" spans="1:20">
      <c r="A36" s="122" t="s">
        <v>350</v>
      </c>
      <c r="B36" s="86"/>
      <c r="C36" s="86"/>
      <c r="D36" s="135"/>
      <c r="E36" s="130">
        <f>ROUND(IF(SUM(E34:E35)&gt;SUM(F34:F35),(SUM(E34:E35)-SUM(F34:F35)),0),0)</f>
        <v>0</v>
      </c>
      <c r="F36" s="131">
        <f>ROUND(IF(SUM(F34:F35)&gt;SUM(E34:E35),(SUM(F34:F35)-(SUM(E34:E35))),0),0)</f>
        <v>0</v>
      </c>
      <c r="G36" s="78"/>
      <c r="I36" s="142"/>
      <c r="J36" s="142"/>
      <c r="K36" s="142"/>
      <c r="L36" s="33"/>
      <c r="M36" s="142"/>
      <c r="N36" s="142"/>
      <c r="O36" s="142"/>
      <c r="P36" s="142"/>
      <c r="Q36" s="142"/>
      <c r="R36" s="142"/>
      <c r="S36" s="142"/>
      <c r="T36" s="142"/>
    </row>
    <row r="37" spans="1:20">
      <c r="A37" s="122" t="s">
        <v>349</v>
      </c>
      <c r="B37" s="86"/>
      <c r="C37" s="86"/>
      <c r="D37" s="135"/>
      <c r="E37" s="138">
        <f>ROUND(IF(H13&lt;G13,G13-H13,0),0)</f>
        <v>0</v>
      </c>
      <c r="F37" s="139">
        <f>ROUND(IF(H13&gt;G13,H13-G13,0),0)</f>
        <v>0</v>
      </c>
      <c r="G37" s="78"/>
      <c r="I37" s="142"/>
      <c r="J37" s="142"/>
      <c r="K37" s="142"/>
      <c r="L37" s="142"/>
      <c r="M37" s="142"/>
      <c r="N37" s="142"/>
      <c r="O37" s="142"/>
      <c r="P37" s="142"/>
      <c r="Q37" s="142"/>
      <c r="R37" s="142"/>
      <c r="S37" s="142"/>
      <c r="T37" s="142"/>
    </row>
    <row r="38" spans="1:20">
      <c r="A38" s="136" t="s">
        <v>371</v>
      </c>
      <c r="B38" s="87"/>
      <c r="C38" s="87"/>
      <c r="D38" s="137"/>
      <c r="E38" s="140">
        <f>ROUND((SUM(E24:E37)-E34-E35),0)</f>
        <v>0</v>
      </c>
      <c r="F38" s="141">
        <f>ROUND((SUM(F24:F37)-F35),0)</f>
        <v>0</v>
      </c>
      <c r="G38" s="146" t="str">
        <f>IF((ROUND(E38,0)=(ROUND(F38,0)))," ",CONCATENATE((TEXT((ABS(E38-F38)),"$#,##_);($#,##)"))," rounding"))</f>
        <v xml:space="preserve"> </v>
      </c>
      <c r="I38" s="142"/>
      <c r="J38" s="142"/>
      <c r="K38" s="142"/>
      <c r="L38" s="142"/>
      <c r="M38" s="142"/>
      <c r="N38" s="142"/>
      <c r="O38" s="142"/>
      <c r="P38" s="142"/>
      <c r="Q38" s="142"/>
      <c r="R38" s="142"/>
      <c r="S38" s="142"/>
      <c r="T38" s="142"/>
    </row>
    <row r="39" spans="1:20">
      <c r="A39" s="79"/>
      <c r="B39" s="77"/>
      <c r="C39" s="77"/>
      <c r="D39" s="77"/>
      <c r="E39" s="77"/>
      <c r="F39" s="78"/>
      <c r="G39" s="78"/>
      <c r="I39" s="142"/>
      <c r="J39" s="142"/>
      <c r="K39" s="142"/>
      <c r="L39" s="142"/>
      <c r="M39" s="142"/>
      <c r="N39" s="142"/>
      <c r="O39" s="142"/>
      <c r="P39" s="142"/>
      <c r="Q39" s="142"/>
      <c r="R39" s="142"/>
      <c r="S39" s="142"/>
      <c r="T39" s="142"/>
    </row>
    <row r="40" spans="1:20">
      <c r="A40" s="79"/>
      <c r="B40" s="77"/>
      <c r="C40" s="77"/>
      <c r="D40" s="77"/>
      <c r="E40" s="77"/>
      <c r="F40" s="78"/>
      <c r="G40" s="78"/>
      <c r="I40" s="142"/>
      <c r="J40" s="142"/>
      <c r="K40" s="142"/>
      <c r="L40" s="142"/>
      <c r="M40" s="142"/>
      <c r="N40" s="142"/>
      <c r="O40" s="142"/>
      <c r="P40" s="142"/>
      <c r="Q40" s="142"/>
      <c r="R40" s="142"/>
      <c r="S40" s="142"/>
      <c r="T40" s="142"/>
    </row>
    <row r="41" spans="1:20">
      <c r="A41" s="121" t="s">
        <v>374</v>
      </c>
      <c r="B41" s="92"/>
      <c r="C41" s="92"/>
      <c r="D41" s="92"/>
      <c r="E41" s="93"/>
      <c r="F41" s="94"/>
      <c r="I41" s="142"/>
      <c r="J41" s="278"/>
      <c r="K41" s="278"/>
      <c r="L41" s="142"/>
      <c r="M41" s="142"/>
      <c r="N41" s="142"/>
      <c r="O41" s="142"/>
      <c r="P41" s="142"/>
      <c r="Q41" s="142"/>
      <c r="R41" s="142"/>
      <c r="S41" s="142"/>
      <c r="T41" s="142"/>
    </row>
    <row r="42" spans="1:20">
      <c r="A42" s="122" t="s">
        <v>377</v>
      </c>
      <c r="B42" s="86"/>
      <c r="C42" s="84"/>
      <c r="D42" s="84"/>
      <c r="E42" s="108">
        <f>H13</f>
        <v>0</v>
      </c>
      <c r="F42" s="96"/>
      <c r="I42" s="142"/>
      <c r="J42" s="174"/>
      <c r="K42" s="174"/>
      <c r="L42" s="142"/>
      <c r="M42" s="142"/>
      <c r="N42" s="142"/>
      <c r="O42" s="142"/>
      <c r="P42" s="142"/>
      <c r="Q42" s="142"/>
      <c r="R42" s="142"/>
      <c r="S42" s="142"/>
      <c r="T42" s="142"/>
    </row>
    <row r="43" spans="1:20">
      <c r="A43" s="122" t="s">
        <v>376</v>
      </c>
      <c r="B43" s="86"/>
      <c r="C43" s="84"/>
      <c r="D43" s="84"/>
      <c r="E43" s="109">
        <f>SUM(E44:E45)</f>
        <v>0</v>
      </c>
      <c r="F43" s="96"/>
      <c r="I43" s="142"/>
      <c r="J43" s="174"/>
      <c r="K43" s="174"/>
      <c r="L43" s="142"/>
      <c r="M43" s="142"/>
      <c r="N43" s="142"/>
      <c r="O43" s="142"/>
      <c r="P43" s="142"/>
      <c r="Q43" s="142"/>
      <c r="R43" s="142"/>
      <c r="S43" s="142"/>
      <c r="T43" s="142"/>
    </row>
    <row r="44" spans="1:20">
      <c r="A44" s="95"/>
      <c r="B44" s="84" t="s">
        <v>421</v>
      </c>
      <c r="C44" s="84"/>
      <c r="D44" s="84"/>
      <c r="E44" s="97">
        <f>V13</f>
        <v>0</v>
      </c>
      <c r="F44" s="96"/>
      <c r="I44" s="142"/>
      <c r="J44" s="174"/>
      <c r="K44" s="174"/>
      <c r="L44" s="142"/>
      <c r="M44" s="142"/>
      <c r="N44" s="142"/>
      <c r="O44" s="142"/>
      <c r="P44" s="142"/>
      <c r="Q44" s="142"/>
      <c r="R44" s="142"/>
      <c r="S44" s="142"/>
      <c r="T44" s="142"/>
    </row>
    <row r="45" spans="1:20" ht="45">
      <c r="A45" s="123"/>
      <c r="B45" s="105" t="s">
        <v>422</v>
      </c>
      <c r="C45" s="105"/>
      <c r="D45" s="105"/>
      <c r="E45" s="124">
        <f>ROUND(IF(E35&lt;&gt;0,E35,-F35),0)</f>
        <v>0</v>
      </c>
      <c r="F45" s="107"/>
      <c r="G45" s="279" t="str">
        <f>IF(ABS(E45)&gt;0.05*F13,"The amount of contributions made during the measurement year on the Info tab differs from ORBIT's total by more than 5%.  Please ensure that the information entered on the Info tab is accurate or consider a prior period adjustment."," ")</f>
        <v xml:space="preserve"> </v>
      </c>
      <c r="H45" s="279"/>
      <c r="I45" s="279"/>
      <c r="J45" s="279"/>
      <c r="K45" s="174"/>
      <c r="L45" s="142"/>
      <c r="M45" s="142"/>
      <c r="N45" s="142"/>
      <c r="O45" s="142"/>
      <c r="P45" s="142"/>
      <c r="Q45" s="142"/>
      <c r="R45" s="142"/>
      <c r="S45" s="142"/>
      <c r="T45" s="142"/>
    </row>
    <row r="46" spans="1:20" s="142" customFormat="1">
      <c r="A46" s="117"/>
      <c r="B46" s="118"/>
      <c r="C46" s="118"/>
      <c r="D46" s="118"/>
      <c r="E46" s="119"/>
      <c r="F46" s="120"/>
      <c r="J46" s="174"/>
      <c r="K46" s="174"/>
    </row>
    <row r="47" spans="1:20" s="142" customFormat="1">
      <c r="A47" s="121" t="s">
        <v>423</v>
      </c>
      <c r="B47" s="92"/>
      <c r="C47" s="92"/>
      <c r="D47" s="92"/>
      <c r="E47" s="93"/>
      <c r="F47" s="94"/>
      <c r="J47" s="174"/>
      <c r="K47" s="174"/>
    </row>
    <row r="48" spans="1:20" ht="30">
      <c r="A48" s="95"/>
      <c r="B48" s="84"/>
      <c r="C48" s="84"/>
      <c r="D48" s="84"/>
      <c r="E48" s="88" t="s">
        <v>307</v>
      </c>
      <c r="F48" s="99" t="s">
        <v>308</v>
      </c>
      <c r="I48" s="142"/>
      <c r="J48" s="48"/>
      <c r="K48" s="142"/>
      <c r="L48" s="142"/>
      <c r="M48" s="142"/>
      <c r="N48" s="142"/>
      <c r="O48" s="142"/>
      <c r="P48" s="2"/>
      <c r="Q48" s="174"/>
      <c r="R48" s="174"/>
      <c r="S48" s="142"/>
      <c r="T48" s="142"/>
    </row>
    <row r="49" spans="1:20" ht="15" customHeight="1">
      <c r="A49" s="95"/>
      <c r="B49" s="84" t="s">
        <v>302</v>
      </c>
      <c r="C49" s="84"/>
      <c r="D49" s="84"/>
      <c r="E49" s="97">
        <f>J13</f>
        <v>0</v>
      </c>
      <c r="F49" s="100">
        <f>O13</f>
        <v>0</v>
      </c>
      <c r="H49" s="280" t="s">
        <v>351</v>
      </c>
      <c r="I49" s="281"/>
      <c r="J49" s="281"/>
      <c r="K49" s="282"/>
      <c r="M49" s="33"/>
      <c r="N49" s="142"/>
      <c r="O49" s="33"/>
      <c r="P49" s="33"/>
      <c r="Q49" s="33"/>
      <c r="R49" s="39"/>
      <c r="S49" s="142"/>
      <c r="T49" s="142"/>
    </row>
    <row r="50" spans="1:20">
      <c r="A50" s="95"/>
      <c r="B50" s="84" t="s">
        <v>303</v>
      </c>
      <c r="C50" s="84"/>
      <c r="D50" s="84"/>
      <c r="E50" s="97">
        <f>L13</f>
        <v>0</v>
      </c>
      <c r="F50" s="96">
        <f>Q13</f>
        <v>0</v>
      </c>
      <c r="H50" s="283"/>
      <c r="I50" s="284"/>
      <c r="J50" s="284"/>
      <c r="K50" s="285"/>
      <c r="M50" s="142"/>
      <c r="N50" s="142"/>
      <c r="O50" s="142"/>
      <c r="P50" s="142"/>
      <c r="Q50" s="33"/>
      <c r="R50" s="39"/>
      <c r="S50" s="142"/>
      <c r="T50" s="142"/>
    </row>
    <row r="51" spans="1:20" ht="30">
      <c r="A51" s="95"/>
      <c r="B51" s="84" t="s">
        <v>304</v>
      </c>
      <c r="C51" s="84"/>
      <c r="D51" s="84"/>
      <c r="E51" s="97">
        <f>IF(K13&gt;P13,K13-P13,0)</f>
        <v>0</v>
      </c>
      <c r="F51" s="100">
        <f>IF(P13&gt;K13,P13-K13,0)</f>
        <v>0</v>
      </c>
      <c r="H51" s="283"/>
      <c r="I51" s="284"/>
      <c r="J51" s="284"/>
      <c r="K51" s="285"/>
      <c r="M51" s="33"/>
      <c r="N51" s="142"/>
      <c r="O51" s="33"/>
      <c r="P51" s="33"/>
      <c r="Q51" s="33"/>
      <c r="R51" s="39"/>
      <c r="S51" s="142"/>
      <c r="T51" s="142"/>
    </row>
    <row r="52" spans="1:20" ht="30">
      <c r="A52" s="95"/>
      <c r="B52" s="84" t="s">
        <v>305</v>
      </c>
      <c r="C52" s="84"/>
      <c r="D52" s="84"/>
      <c r="E52" s="97">
        <f>M13</f>
        <v>0</v>
      </c>
      <c r="F52" s="100">
        <f>R13</f>
        <v>0</v>
      </c>
      <c r="H52" s="286"/>
      <c r="I52" s="287"/>
      <c r="J52" s="287"/>
      <c r="K52" s="288"/>
      <c r="M52" s="33"/>
      <c r="N52" s="142"/>
      <c r="O52" s="33"/>
      <c r="P52" s="33"/>
      <c r="Q52" s="33"/>
      <c r="R52" s="39"/>
      <c r="S52" s="142"/>
      <c r="T52" s="142"/>
    </row>
    <row r="53" spans="1:20">
      <c r="A53" s="101"/>
      <c r="B53" s="84" t="s">
        <v>356</v>
      </c>
      <c r="C53" s="84"/>
      <c r="D53" s="84"/>
      <c r="E53" s="97">
        <f>Info!C24</f>
        <v>0</v>
      </c>
      <c r="F53" s="102"/>
      <c r="I53" s="142"/>
      <c r="J53" s="142"/>
      <c r="K53" s="142"/>
      <c r="L53" s="142"/>
      <c r="M53" s="142"/>
      <c r="N53" s="142"/>
      <c r="O53" s="142"/>
      <c r="P53" s="142"/>
      <c r="Q53" s="33"/>
      <c r="R53" s="39"/>
      <c r="S53" s="142"/>
      <c r="T53" s="142"/>
    </row>
    <row r="54" spans="1:20" ht="15.75" thickBot="1">
      <c r="A54" s="101"/>
      <c r="B54" s="85" t="s">
        <v>306</v>
      </c>
      <c r="C54" s="85"/>
      <c r="D54" s="85"/>
      <c r="E54" s="89">
        <f>SUM(E49:E53)</f>
        <v>0</v>
      </c>
      <c r="F54" s="103">
        <f>SUM(F49:F53)</f>
        <v>0</v>
      </c>
      <c r="G54" s="110"/>
      <c r="I54" s="142"/>
      <c r="J54" s="33"/>
      <c r="K54" s="33"/>
      <c r="L54" s="33"/>
      <c r="M54" s="33"/>
      <c r="N54" s="142"/>
      <c r="O54" s="33"/>
      <c r="P54" s="33"/>
      <c r="Q54" s="33"/>
      <c r="R54" s="39"/>
      <c r="S54" s="142"/>
      <c r="T54" s="142"/>
    </row>
    <row r="55" spans="1:20" ht="15.75" thickTop="1">
      <c r="A55" s="101"/>
      <c r="B55" s="84"/>
      <c r="C55" s="84"/>
      <c r="D55" s="84"/>
      <c r="E55" s="98"/>
      <c r="F55" s="96"/>
      <c r="G55" s="110">
        <f>E67+F54</f>
        <v>0</v>
      </c>
      <c r="H55" s="183"/>
      <c r="I55" s="142"/>
      <c r="J55" s="142"/>
      <c r="K55" s="142"/>
      <c r="L55" s="142"/>
      <c r="M55" s="142"/>
      <c r="N55" s="142"/>
      <c r="O55" s="142"/>
      <c r="P55" s="142"/>
      <c r="Q55" s="142"/>
      <c r="R55" s="142"/>
      <c r="S55" s="142"/>
      <c r="T55" s="142"/>
    </row>
    <row r="56" spans="1:20" ht="60">
      <c r="A56" s="104"/>
      <c r="B56" s="105" t="s">
        <v>340</v>
      </c>
      <c r="C56" s="105"/>
      <c r="D56" s="105"/>
      <c r="E56" s="106"/>
      <c r="F56" s="107"/>
      <c r="I56" s="142"/>
      <c r="J56" s="142"/>
      <c r="K56" s="142"/>
      <c r="L56" s="142"/>
      <c r="M56" s="142"/>
      <c r="N56" s="142"/>
      <c r="O56" s="142"/>
      <c r="P56" s="142"/>
      <c r="Q56" s="142"/>
      <c r="R56" s="142"/>
      <c r="S56" s="142"/>
      <c r="T56" s="142"/>
    </row>
    <row r="57" spans="1:20" s="142" customFormat="1"/>
    <row r="58" spans="1:20">
      <c r="A58" s="150"/>
      <c r="B58" s="151" t="s">
        <v>309</v>
      </c>
      <c r="C58" s="151"/>
      <c r="D58" s="151"/>
      <c r="E58" s="151"/>
      <c r="F58" s="152"/>
    </row>
    <row r="59" spans="1:20">
      <c r="A59" s="126"/>
      <c r="B59" s="90"/>
      <c r="C59" s="90"/>
      <c r="D59" s="90"/>
      <c r="E59" s="90"/>
      <c r="F59" s="153"/>
    </row>
    <row r="60" spans="1:20">
      <c r="A60" s="126"/>
      <c r="B60" s="154" t="s">
        <v>310</v>
      </c>
      <c r="C60" s="154"/>
      <c r="D60" s="154"/>
      <c r="E60" s="90"/>
      <c r="F60" s="153"/>
    </row>
    <row r="61" spans="1:20">
      <c r="A61" s="126"/>
      <c r="B61" s="155">
        <v>2024</v>
      </c>
      <c r="C61" s="155"/>
      <c r="D61" s="155"/>
      <c r="E61" s="125">
        <f>VLOOKUP($A$13,'Deferred Amortization'!$A:$I,5,FALSE)</f>
        <v>0</v>
      </c>
      <c r="F61" s="153"/>
      <c r="G61" s="110"/>
    </row>
    <row r="62" spans="1:20">
      <c r="A62" s="126"/>
      <c r="B62" s="155">
        <f>B61+1</f>
        <v>2025</v>
      </c>
      <c r="C62" s="155"/>
      <c r="D62" s="155"/>
      <c r="E62" s="125">
        <f>VLOOKUP($A$13,'Deferred Amortization'!$A:$I,6,FALSE)</f>
        <v>0</v>
      </c>
      <c r="F62" s="153"/>
    </row>
    <row r="63" spans="1:20" ht="12" customHeight="1">
      <c r="A63" s="126"/>
      <c r="B63" s="155">
        <f>B62+1</f>
        <v>2026</v>
      </c>
      <c r="C63" s="155"/>
      <c r="D63" s="155"/>
      <c r="E63" s="125">
        <f>VLOOKUP($A$13,'Deferred Amortization'!$A:$I,7,FALSE)</f>
        <v>0</v>
      </c>
      <c r="F63" s="153"/>
    </row>
    <row r="64" spans="1:20" ht="12" customHeight="1">
      <c r="A64" s="126"/>
      <c r="B64" s="155">
        <f>B63+1</f>
        <v>2027</v>
      </c>
      <c r="C64" s="155"/>
      <c r="D64" s="155"/>
      <c r="E64" s="125">
        <f>VLOOKUP($A$13,'Deferred Amortization'!$A:$I,8,FALSE)</f>
        <v>0</v>
      </c>
      <c r="F64" s="153"/>
    </row>
    <row r="65" spans="1:10" s="178" customFormat="1" ht="12" customHeight="1">
      <c r="A65" s="126"/>
      <c r="B65" s="155">
        <f>+B64+1</f>
        <v>2028</v>
      </c>
      <c r="C65" s="155"/>
      <c r="D65" s="155"/>
      <c r="E65" s="125">
        <v>0</v>
      </c>
      <c r="F65" s="153"/>
    </row>
    <row r="66" spans="1:10">
      <c r="A66" s="126"/>
      <c r="B66" s="90" t="s">
        <v>311</v>
      </c>
      <c r="C66" s="90"/>
      <c r="D66" s="90"/>
      <c r="E66" s="125">
        <v>0</v>
      </c>
      <c r="F66" s="153"/>
    </row>
    <row r="67" spans="1:10" ht="15.75" thickBot="1">
      <c r="A67" s="126"/>
      <c r="B67" s="90"/>
      <c r="C67" s="90"/>
      <c r="D67" s="90"/>
      <c r="E67" s="156">
        <f>SUM(E61:E66)</f>
        <v>0</v>
      </c>
      <c r="F67" s="153"/>
      <c r="J67" s="142"/>
    </row>
    <row r="68" spans="1:10" ht="15.75" thickTop="1">
      <c r="A68" s="127"/>
      <c r="B68" s="91"/>
      <c r="C68" s="91"/>
      <c r="D68" s="91"/>
      <c r="E68" s="91"/>
      <c r="F68" s="157"/>
    </row>
    <row r="69" spans="1:10">
      <c r="A69" s="142"/>
      <c r="B69" s="142"/>
      <c r="C69" s="142"/>
      <c r="D69" s="142"/>
      <c r="E69" s="142"/>
      <c r="F69" s="142"/>
      <c r="G69" s="142"/>
    </row>
    <row r="70" spans="1:10" ht="30">
      <c r="A70" s="158" t="s">
        <v>312</v>
      </c>
      <c r="B70" s="159"/>
      <c r="C70" s="159"/>
      <c r="D70" s="159"/>
      <c r="E70" s="235" t="s">
        <v>547</v>
      </c>
      <c r="F70" s="235" t="s">
        <v>442</v>
      </c>
      <c r="G70" s="236" t="s">
        <v>546</v>
      </c>
    </row>
    <row r="71" spans="1:10">
      <c r="A71" s="160"/>
      <c r="B71" s="161" t="s">
        <v>353</v>
      </c>
      <c r="C71" s="154"/>
      <c r="D71" s="154"/>
      <c r="E71" s="237">
        <f>+'2023 Summary'!T3</f>
        <v>26241832999.999981</v>
      </c>
      <c r="F71" s="238">
        <f>H15</f>
        <v>14842237996</v>
      </c>
      <c r="G71" s="239">
        <f>+'2023 Summary'!U3</f>
        <v>5432784000.0000029</v>
      </c>
      <c r="H71" s="206"/>
      <c r="I71" s="206"/>
    </row>
    <row r="72" spans="1:10">
      <c r="A72" s="160"/>
      <c r="B72" s="154"/>
      <c r="C72" s="154"/>
      <c r="D72" s="154"/>
      <c r="E72" s="162"/>
      <c r="F72" s="162"/>
      <c r="G72" s="163"/>
      <c r="I72" s="206"/>
    </row>
    <row r="73" spans="1:10">
      <c r="A73" s="126"/>
      <c r="B73" s="154" t="s">
        <v>354</v>
      </c>
      <c r="C73" s="154"/>
      <c r="D73" s="154"/>
      <c r="E73" s="164">
        <f>C13*E71</f>
        <v>0</v>
      </c>
      <c r="F73" s="164">
        <f>H13</f>
        <v>0</v>
      </c>
      <c r="G73" s="165">
        <f>C13*G71</f>
        <v>0</v>
      </c>
    </row>
    <row r="74" spans="1:10">
      <c r="A74" s="127"/>
      <c r="B74" s="91"/>
      <c r="C74" s="91"/>
      <c r="D74" s="91"/>
      <c r="E74" s="91"/>
      <c r="F74" s="91"/>
      <c r="G74" s="157"/>
    </row>
    <row r="75" spans="1:10">
      <c r="F75" s="206"/>
    </row>
    <row r="77" spans="1:10">
      <c r="A77" s="289" t="s">
        <v>317</v>
      </c>
      <c r="B77" s="290"/>
      <c r="C77" s="175"/>
      <c r="D77" s="175"/>
      <c r="E77" s="175"/>
      <c r="F77" s="22"/>
      <c r="G77" s="22"/>
      <c r="H77" s="23"/>
      <c r="I77" s="23"/>
      <c r="J77" s="24"/>
    </row>
    <row r="78" spans="1:10" ht="57.75" customHeight="1">
      <c r="A78" s="25" t="s">
        <v>318</v>
      </c>
      <c r="B78" s="276" t="s">
        <v>319</v>
      </c>
      <c r="C78" s="276"/>
      <c r="D78" s="276"/>
      <c r="E78" s="276"/>
      <c r="F78" s="277"/>
      <c r="G78" s="277"/>
      <c r="H78" s="277"/>
      <c r="I78" s="277"/>
      <c r="J78" s="277"/>
    </row>
    <row r="79" spans="1:10">
      <c r="A79" s="26"/>
      <c r="B79" s="27"/>
      <c r="C79" s="27"/>
      <c r="D79" s="27"/>
      <c r="E79" s="27"/>
      <c r="F79" s="28"/>
      <c r="G79" s="28"/>
      <c r="H79" s="28"/>
      <c r="I79" s="28"/>
      <c r="J79" s="28"/>
    </row>
    <row r="80" spans="1:10" ht="58.5" customHeight="1">
      <c r="A80" s="25" t="s">
        <v>320</v>
      </c>
      <c r="B80" s="276" t="s">
        <v>321</v>
      </c>
      <c r="C80" s="276"/>
      <c r="D80" s="276"/>
      <c r="E80" s="276"/>
      <c r="F80" s="276"/>
      <c r="G80" s="276"/>
      <c r="H80" s="276"/>
      <c r="I80" s="276"/>
      <c r="J80" s="276"/>
    </row>
    <row r="81" spans="1:10">
      <c r="A81" s="26"/>
      <c r="B81" s="27"/>
      <c r="C81" s="27"/>
      <c r="D81" s="27"/>
      <c r="E81" s="27"/>
      <c r="F81" s="28"/>
      <c r="G81" s="28"/>
      <c r="H81" s="28"/>
      <c r="I81" s="28"/>
      <c r="J81" s="28"/>
    </row>
    <row r="82" spans="1:10" ht="28.5" customHeight="1">
      <c r="A82" s="25" t="s">
        <v>322</v>
      </c>
      <c r="B82" s="274" t="s">
        <v>323</v>
      </c>
      <c r="C82" s="274"/>
      <c r="D82" s="274"/>
      <c r="E82" s="274"/>
      <c r="F82" s="275"/>
      <c r="G82" s="275"/>
      <c r="H82" s="275"/>
      <c r="I82" s="275"/>
      <c r="J82" s="275"/>
    </row>
    <row r="83" spans="1:10">
      <c r="A83" s="26"/>
      <c r="B83" s="27"/>
      <c r="C83" s="27"/>
      <c r="D83" s="27"/>
      <c r="E83" s="27"/>
      <c r="F83" s="28"/>
      <c r="G83" s="28"/>
      <c r="H83" s="28"/>
      <c r="I83" s="28"/>
      <c r="J83" s="28"/>
    </row>
    <row r="84" spans="1:10" ht="51.75" customHeight="1">
      <c r="A84" s="25" t="s">
        <v>324</v>
      </c>
      <c r="B84" s="276" t="s">
        <v>325</v>
      </c>
      <c r="C84" s="276"/>
      <c r="D84" s="276"/>
      <c r="E84" s="276"/>
      <c r="F84" s="275"/>
      <c r="G84" s="275"/>
      <c r="H84" s="275"/>
      <c r="I84" s="275"/>
      <c r="J84" s="275"/>
    </row>
    <row r="85" spans="1:10">
      <c r="A85" s="26"/>
      <c r="B85" s="176"/>
      <c r="C85" s="176"/>
      <c r="D85" s="176"/>
      <c r="E85" s="176"/>
      <c r="F85" s="176"/>
      <c r="G85" s="176"/>
      <c r="H85" s="176"/>
      <c r="I85" s="176"/>
      <c r="J85" s="176"/>
    </row>
    <row r="86" spans="1:10">
      <c r="A86" s="25" t="s">
        <v>326</v>
      </c>
      <c r="B86" s="274" t="s">
        <v>327</v>
      </c>
      <c r="C86" s="274"/>
      <c r="D86" s="274"/>
      <c r="E86" s="274"/>
      <c r="F86" s="275"/>
      <c r="G86" s="275"/>
      <c r="H86" s="275"/>
      <c r="I86" s="275"/>
      <c r="J86" s="275"/>
    </row>
    <row r="87" spans="1:10">
      <c r="A87" s="26"/>
      <c r="B87" s="28"/>
      <c r="C87" s="28"/>
      <c r="D87" s="28"/>
      <c r="E87" s="28"/>
      <c r="F87" s="176"/>
      <c r="G87" s="176"/>
      <c r="H87" s="176"/>
      <c r="I87" s="176"/>
      <c r="J87" s="176"/>
    </row>
    <row r="88" spans="1:10" ht="47.25" customHeight="1">
      <c r="A88" s="25" t="s">
        <v>328</v>
      </c>
      <c r="B88" s="276" t="s">
        <v>329</v>
      </c>
      <c r="C88" s="276"/>
      <c r="D88" s="276"/>
      <c r="E88" s="276"/>
      <c r="F88" s="276"/>
      <c r="G88" s="276"/>
      <c r="H88" s="276"/>
      <c r="I88" s="276"/>
      <c r="J88" s="276"/>
    </row>
    <row r="89" spans="1:10">
      <c r="A89" s="26"/>
      <c r="B89" s="176"/>
      <c r="C89" s="176"/>
      <c r="D89" s="176"/>
      <c r="E89" s="176"/>
      <c r="F89" s="176"/>
      <c r="G89" s="176"/>
      <c r="H89" s="176"/>
      <c r="I89" s="176"/>
      <c r="J89" s="176"/>
    </row>
    <row r="90" spans="1:10" ht="71.25" customHeight="1">
      <c r="A90" s="29" t="s">
        <v>330</v>
      </c>
      <c r="B90" s="276" t="s">
        <v>331</v>
      </c>
      <c r="C90" s="276"/>
      <c r="D90" s="276"/>
      <c r="E90" s="276"/>
      <c r="F90" s="277"/>
      <c r="G90" s="277"/>
      <c r="H90" s="277"/>
      <c r="I90" s="277"/>
      <c r="J90" s="277"/>
    </row>
    <row r="91" spans="1:10" ht="12" customHeight="1">
      <c r="A91" s="26"/>
      <c r="B91" s="176"/>
      <c r="C91" s="176"/>
      <c r="D91" s="176"/>
      <c r="E91" s="176"/>
      <c r="F91" s="176"/>
      <c r="G91" s="176"/>
      <c r="H91" s="176"/>
      <c r="I91" s="176"/>
      <c r="J91" s="176"/>
    </row>
    <row r="92" spans="1:10" ht="85.5" customHeight="1">
      <c r="A92" s="25" t="s">
        <v>332</v>
      </c>
      <c r="B92" s="276" t="s">
        <v>333</v>
      </c>
      <c r="C92" s="276"/>
      <c r="D92" s="276"/>
      <c r="E92" s="276"/>
      <c r="F92" s="275"/>
      <c r="G92" s="275"/>
      <c r="H92" s="275"/>
      <c r="I92" s="275"/>
      <c r="J92" s="275"/>
    </row>
    <row r="93" spans="1:10" ht="12" customHeight="1">
      <c r="A93" s="26"/>
      <c r="B93" s="176"/>
      <c r="C93" s="176"/>
      <c r="D93" s="176"/>
      <c r="E93" s="176"/>
      <c r="F93" s="176"/>
      <c r="G93" s="176"/>
      <c r="H93" s="176"/>
      <c r="I93" s="176"/>
      <c r="J93" s="176"/>
    </row>
    <row r="94" spans="1:10" ht="12" customHeight="1">
      <c r="A94" s="30" t="s">
        <v>334</v>
      </c>
      <c r="B94" s="274" t="s">
        <v>335</v>
      </c>
      <c r="C94" s="274"/>
      <c r="D94" s="274"/>
      <c r="E94" s="274"/>
      <c r="F94" s="275"/>
      <c r="G94" s="275"/>
      <c r="H94" s="275"/>
      <c r="I94" s="275"/>
      <c r="J94" s="275"/>
    </row>
    <row r="95" spans="1:10">
      <c r="A95" s="26"/>
      <c r="B95" s="176"/>
      <c r="C95" s="176"/>
      <c r="D95" s="176"/>
      <c r="E95" s="176"/>
      <c r="F95" s="176"/>
      <c r="G95" s="176"/>
      <c r="H95" s="176"/>
      <c r="I95" s="176"/>
      <c r="J95" s="176"/>
    </row>
    <row r="96" spans="1:10" ht="27.75" customHeight="1">
      <c r="A96" s="30" t="s">
        <v>336</v>
      </c>
      <c r="B96" s="274" t="s">
        <v>337</v>
      </c>
      <c r="C96" s="274"/>
      <c r="D96" s="274"/>
      <c r="E96" s="274"/>
      <c r="F96" s="275"/>
      <c r="G96" s="275"/>
      <c r="H96" s="275"/>
      <c r="I96" s="275"/>
      <c r="J96" s="275"/>
    </row>
    <row r="97" spans="1:10" ht="12" customHeight="1">
      <c r="A97" s="30"/>
      <c r="B97" s="172"/>
      <c r="C97" s="172"/>
      <c r="D97" s="172"/>
      <c r="E97" s="172"/>
      <c r="F97" s="173"/>
      <c r="G97" s="173"/>
      <c r="H97" s="173"/>
      <c r="I97" s="173"/>
      <c r="J97" s="173"/>
    </row>
    <row r="98" spans="1:10" ht="45" customHeight="1">
      <c r="A98" s="30" t="s">
        <v>338</v>
      </c>
      <c r="B98" s="274" t="s">
        <v>339</v>
      </c>
      <c r="C98" s="274"/>
      <c r="D98" s="274"/>
      <c r="E98" s="274"/>
      <c r="F98" s="275"/>
      <c r="G98" s="275"/>
      <c r="H98" s="275"/>
      <c r="I98" s="275"/>
      <c r="J98" s="275"/>
    </row>
  </sheetData>
  <sheetProtection algorithmName="SHA-512" hashValue="oxxxLcZMIef2WPhH0AyeoTJkypkSK8BEjVyAa9545AEMHZQk35qXDRJK1BddS/G+bumQcoIHLJpnKcu15wv1uw==" saltValue="dGEPAGDoLJ9DygTWbe+bVg==" spinCount="100000" sheet="1" objects="1" scenarios="1"/>
  <mergeCells count="15">
    <mergeCell ref="B80:J80"/>
    <mergeCell ref="J41:K41"/>
    <mergeCell ref="G45:J45"/>
    <mergeCell ref="H49:K52"/>
    <mergeCell ref="A77:B77"/>
    <mergeCell ref="B78:J78"/>
    <mergeCell ref="B94:J94"/>
    <mergeCell ref="B96:J96"/>
    <mergeCell ref="B98:J98"/>
    <mergeCell ref="B82:J82"/>
    <mergeCell ref="B84:J84"/>
    <mergeCell ref="B86:J86"/>
    <mergeCell ref="B88:J88"/>
    <mergeCell ref="B90:J90"/>
    <mergeCell ref="B92:J92"/>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8">
    <cfRule type="expression" dxfId="1" priority="2">
      <formula>MOD(ROW(),2)=0</formula>
    </cfRule>
  </conditionalFormatting>
  <conditionalFormatting sqref="A70:G74">
    <cfRule type="expression" dxfId="0" priority="1">
      <formula>MOD(ROW(),2)=0</formula>
    </cfRule>
  </conditionalFormatting>
  <pageMargins left="0.7" right="0.7" top="0.75" bottom="0.75" header="0.3" footer="0.3"/>
  <pageSetup scale="26" fitToHeight="8" orientation="landscape" horizontalDpi="1200" verticalDpi="1200" r:id="rId1"/>
  <ignoredErrors>
    <ignoredError sqref="F2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44E0-980F-42EE-8F08-B39F619F8022}">
  <sheetPr>
    <tabColor theme="0"/>
  </sheetPr>
  <dimension ref="A1:Y607"/>
  <sheetViews>
    <sheetView workbookViewId="0"/>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7" width="16.5703125" style="178" customWidth="1"/>
    <col min="8" max="8" width="18.5703125" style="178"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5">
      <c r="A1" s="179" t="s">
        <v>559</v>
      </c>
      <c r="B1" s="179"/>
      <c r="C1" s="211"/>
      <c r="D1" s="179"/>
      <c r="E1" s="24"/>
    </row>
    <row r="2" spans="1:25">
      <c r="A2" s="179" t="s">
        <v>424</v>
      </c>
      <c r="B2" s="179"/>
      <c r="C2" s="242">
        <v>0</v>
      </c>
      <c r="D2" s="242">
        <v>0</v>
      </c>
      <c r="E2" s="183">
        <v>0</v>
      </c>
      <c r="G2" s="183">
        <v>0</v>
      </c>
      <c r="H2" s="183">
        <v>0</v>
      </c>
      <c r="I2" s="183">
        <v>0</v>
      </c>
      <c r="J2" s="183">
        <v>0</v>
      </c>
      <c r="L2" s="183">
        <v>0</v>
      </c>
      <c r="M2" s="183">
        <v>0</v>
      </c>
      <c r="N2" s="183">
        <v>0</v>
      </c>
      <c r="O2" s="183">
        <v>0</v>
      </c>
      <c r="P2" s="183"/>
      <c r="Q2" s="183">
        <v>0</v>
      </c>
      <c r="R2" s="183">
        <v>0</v>
      </c>
      <c r="S2" s="183">
        <v>0</v>
      </c>
      <c r="T2" s="183"/>
      <c r="U2" s="183"/>
    </row>
    <row r="3" spans="1:25">
      <c r="A3" s="179"/>
      <c r="B3" s="179" t="s">
        <v>503</v>
      </c>
      <c r="C3" s="242">
        <v>1.0000000000000002</v>
      </c>
      <c r="D3" s="242">
        <v>0.99999999999999967</v>
      </c>
      <c r="E3" s="243">
        <f>SUM(E7:E300)</f>
        <v>14842237996</v>
      </c>
      <c r="F3" s="190"/>
      <c r="G3" s="243">
        <f>SUM(G7:G300)</f>
        <v>64623996</v>
      </c>
      <c r="H3" s="243">
        <f>SUM(H7:H300)</f>
        <v>4874785997</v>
      </c>
      <c r="I3" s="243">
        <f>SUM(I7:I300)</f>
        <v>1170996011</v>
      </c>
      <c r="J3" s="243">
        <f>SUM(J7:J300)</f>
        <v>267033857.16052076</v>
      </c>
      <c r="K3" s="243"/>
      <c r="L3" s="243">
        <f>SUM(L7:L300)</f>
        <v>202301994</v>
      </c>
      <c r="M3" s="243">
        <f>SUM(M7:M300)</f>
        <v>0</v>
      </c>
      <c r="N3" s="243">
        <f>SUM(N7:N300)</f>
        <v>0</v>
      </c>
      <c r="O3" s="243">
        <f>SUM(O7:O300)</f>
        <v>267033787.16052097</v>
      </c>
      <c r="P3" s="243"/>
      <c r="Q3" s="243">
        <f>SUM(Q7:Q300)</f>
        <v>3111961998</v>
      </c>
      <c r="R3" s="243">
        <f>SUM(R7:R300)</f>
        <v>4.9999999282299541</v>
      </c>
      <c r="S3" s="243">
        <f>SUM(S7:S300)</f>
        <v>3111962002.9999962</v>
      </c>
      <c r="T3" s="243">
        <f>SUM(T7:T300)</f>
        <v>26241832999.999981</v>
      </c>
      <c r="U3" s="243">
        <f>SUM(U7:U300)</f>
        <v>5432784000.0000029</v>
      </c>
    </row>
    <row r="4" spans="1:25">
      <c r="A4" s="250"/>
      <c r="B4" s="114" t="s">
        <v>371</v>
      </c>
      <c r="C4" s="251">
        <v>0.99999999999999967</v>
      </c>
      <c r="D4" s="252">
        <v>0.99999999999999944</v>
      </c>
      <c r="E4" s="253">
        <v>14842237996</v>
      </c>
      <c r="F4" s="254"/>
      <c r="G4" s="259">
        <v>64623996</v>
      </c>
      <c r="H4" s="259">
        <v>4874785997</v>
      </c>
      <c r="I4" s="259">
        <v>1170996011</v>
      </c>
      <c r="J4" s="259">
        <v>267033857.16052076</v>
      </c>
      <c r="K4" s="253"/>
      <c r="L4" s="259">
        <v>202301994</v>
      </c>
      <c r="M4" s="259">
        <v>0</v>
      </c>
      <c r="N4" s="259">
        <v>0</v>
      </c>
      <c r="O4" s="259">
        <v>267033787.16052097</v>
      </c>
      <c r="P4" s="253"/>
      <c r="Q4" s="254">
        <v>3111961998</v>
      </c>
      <c r="R4" s="253">
        <v>4.9999999282299541</v>
      </c>
      <c r="S4" s="253">
        <v>3111962002.9999962</v>
      </c>
      <c r="T4" s="253">
        <v>26241832999.999981</v>
      </c>
      <c r="U4" s="253">
        <v>5432784000.0000029</v>
      </c>
      <c r="V4" s="253"/>
      <c r="X4" s="253"/>
      <c r="Y4" s="253"/>
    </row>
    <row r="5" spans="1:25">
      <c r="G5" s="180" t="s">
        <v>291</v>
      </c>
      <c r="H5" s="180"/>
      <c r="I5" s="180"/>
      <c r="J5" s="180"/>
      <c r="L5" s="180" t="s">
        <v>292</v>
      </c>
      <c r="M5" s="180"/>
      <c r="N5" s="180"/>
      <c r="O5" s="180"/>
      <c r="Q5" s="180" t="s">
        <v>293</v>
      </c>
      <c r="R5" s="180"/>
      <c r="S5" s="180"/>
    </row>
    <row r="6" spans="1:25"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541</v>
      </c>
      <c r="U6" s="181" t="s">
        <v>542</v>
      </c>
    </row>
    <row r="7" spans="1:25">
      <c r="A7" s="198">
        <v>10200</v>
      </c>
      <c r="B7" s="178" t="s">
        <v>0</v>
      </c>
      <c r="C7" s="182">
        <v>1.2585000000000001E-3</v>
      </c>
      <c r="D7" s="182">
        <v>1.1975E-3</v>
      </c>
      <c r="E7" s="183">
        <v>18678957</v>
      </c>
      <c r="F7" s="232"/>
      <c r="G7" s="183">
        <v>81329</v>
      </c>
      <c r="H7" s="183">
        <v>6134918</v>
      </c>
      <c r="I7" s="183">
        <v>1473698</v>
      </c>
      <c r="J7" s="183">
        <v>764232.64297176758</v>
      </c>
      <c r="K7" s="184"/>
      <c r="L7" s="183">
        <v>254597</v>
      </c>
      <c r="M7" s="183">
        <v>0</v>
      </c>
      <c r="N7" s="183">
        <v>0</v>
      </c>
      <c r="O7" s="183">
        <v>0</v>
      </c>
      <c r="P7" s="184"/>
      <c r="Q7" s="183">
        <v>3916404</v>
      </c>
      <c r="R7" s="183">
        <v>402320.21432392253</v>
      </c>
      <c r="S7" s="183">
        <v>4318724.214323923</v>
      </c>
      <c r="T7" s="183">
        <v>33025346.830500003</v>
      </c>
      <c r="U7" s="183">
        <v>6837158.6640000008</v>
      </c>
      <c r="V7" s="185"/>
      <c r="W7" s="185">
        <v>15707208350.730688</v>
      </c>
      <c r="X7" s="185">
        <v>-4481610855.9498959</v>
      </c>
      <c r="Y7" s="206"/>
    </row>
    <row r="8" spans="1:25">
      <c r="A8" s="198">
        <v>10400</v>
      </c>
      <c r="B8" s="178" t="s">
        <v>1</v>
      </c>
      <c r="C8" s="182">
        <v>3.3367000000000002E-3</v>
      </c>
      <c r="D8" s="182">
        <v>3.3695999999999999E-3</v>
      </c>
      <c r="E8" s="183">
        <v>49524096</v>
      </c>
      <c r="F8" s="232"/>
      <c r="G8" s="183">
        <v>215631</v>
      </c>
      <c r="H8" s="183">
        <v>16265698</v>
      </c>
      <c r="I8" s="183">
        <v>3907262</v>
      </c>
      <c r="J8" s="183">
        <v>1099598</v>
      </c>
      <c r="K8" s="184"/>
      <c r="L8" s="183">
        <v>675021</v>
      </c>
      <c r="M8" s="183">
        <v>0</v>
      </c>
      <c r="N8" s="185">
        <v>0</v>
      </c>
      <c r="O8" s="183">
        <v>469854.09504784481</v>
      </c>
      <c r="P8" s="184"/>
      <c r="Q8" s="183">
        <v>10383684</v>
      </c>
      <c r="R8" s="183">
        <v>548098.96831738506</v>
      </c>
      <c r="S8" s="183">
        <v>10931782.968317386</v>
      </c>
      <c r="T8" s="183">
        <v>87561124.171100006</v>
      </c>
      <c r="U8" s="183">
        <v>18127570.3728</v>
      </c>
      <c r="W8" s="185">
        <v>15707207977.207977</v>
      </c>
      <c r="X8" s="185">
        <v>-4481610873.6942072</v>
      </c>
    </row>
    <row r="9" spans="1:25">
      <c r="A9" s="198">
        <v>10500</v>
      </c>
      <c r="B9" s="178" t="s">
        <v>2</v>
      </c>
      <c r="C9" s="182">
        <v>8.3199999999999995E-4</v>
      </c>
      <c r="D9" s="182">
        <v>7.783E-4</v>
      </c>
      <c r="E9" s="183">
        <v>12348742</v>
      </c>
      <c r="F9" s="232"/>
      <c r="G9" s="183">
        <v>53767</v>
      </c>
      <c r="H9" s="183">
        <v>4055822</v>
      </c>
      <c r="I9" s="183">
        <v>974269</v>
      </c>
      <c r="J9" s="183">
        <v>402175.51081198436</v>
      </c>
      <c r="K9" s="184"/>
      <c r="L9" s="183">
        <v>168315</v>
      </c>
      <c r="M9" s="183">
        <v>0</v>
      </c>
      <c r="N9" s="185">
        <v>0</v>
      </c>
      <c r="O9" s="183">
        <v>13641</v>
      </c>
      <c r="P9" s="184"/>
      <c r="Q9" s="183">
        <v>2589152</v>
      </c>
      <c r="R9" s="183">
        <v>87695.503603994788</v>
      </c>
      <c r="S9" s="183">
        <v>2676847.5036039948</v>
      </c>
      <c r="T9" s="183">
        <v>21833205.055999998</v>
      </c>
      <c r="U9" s="183">
        <v>4520076.2879999997</v>
      </c>
      <c r="W9" s="185">
        <v>15707208017.473982</v>
      </c>
      <c r="X9" s="185">
        <v>-4481611203.9059486</v>
      </c>
    </row>
    <row r="10" spans="1:25">
      <c r="A10" s="198">
        <v>10700</v>
      </c>
      <c r="B10" s="178" t="s">
        <v>3</v>
      </c>
      <c r="C10" s="182">
        <v>5.1174000000000002E-3</v>
      </c>
      <c r="D10" s="182">
        <v>5.1545999999999996E-3</v>
      </c>
      <c r="E10" s="183">
        <v>75953669</v>
      </c>
      <c r="F10" s="232"/>
      <c r="G10" s="183">
        <v>330707</v>
      </c>
      <c r="H10" s="183">
        <v>24946230</v>
      </c>
      <c r="I10" s="183">
        <v>5992455</v>
      </c>
      <c r="J10" s="183">
        <v>979634</v>
      </c>
      <c r="K10" s="184"/>
      <c r="L10" s="183">
        <v>1035260</v>
      </c>
      <c r="M10" s="183">
        <v>0</v>
      </c>
      <c r="N10" s="185">
        <v>0</v>
      </c>
      <c r="O10" s="183">
        <v>257385.25224131858</v>
      </c>
      <c r="P10" s="184"/>
      <c r="Q10" s="183">
        <v>15925154</v>
      </c>
      <c r="R10" s="183">
        <v>941276.91591956047</v>
      </c>
      <c r="S10" s="183">
        <v>16866430.915919561</v>
      </c>
      <c r="T10" s="183">
        <v>134289956.19420001</v>
      </c>
      <c r="U10" s="183">
        <v>27801728.841600001</v>
      </c>
      <c r="W10" s="185">
        <v>15707207930.780275</v>
      </c>
      <c r="X10" s="185">
        <v>-4481610988.2435112</v>
      </c>
    </row>
    <row r="11" spans="1:25">
      <c r="A11" s="198">
        <v>10800</v>
      </c>
      <c r="B11" s="178" t="s">
        <v>4</v>
      </c>
      <c r="C11" s="182">
        <v>2.0937899999999999E-2</v>
      </c>
      <c r="D11" s="182">
        <v>2.1119599999999999E-2</v>
      </c>
      <c r="E11" s="183">
        <v>310765295</v>
      </c>
      <c r="F11" s="232"/>
      <c r="G11" s="183">
        <v>1353091</v>
      </c>
      <c r="H11" s="183">
        <v>102067782</v>
      </c>
      <c r="I11" s="183">
        <v>24518197</v>
      </c>
      <c r="J11" s="183">
        <v>8321819.3454155922</v>
      </c>
      <c r="K11" s="184"/>
      <c r="L11" s="183">
        <v>4235779</v>
      </c>
      <c r="M11" s="183">
        <v>0</v>
      </c>
      <c r="N11" s="185">
        <v>0</v>
      </c>
      <c r="O11" s="183">
        <v>0</v>
      </c>
      <c r="P11" s="184"/>
      <c r="Q11" s="183">
        <v>65157949</v>
      </c>
      <c r="R11" s="183">
        <v>4763236.1151385307</v>
      </c>
      <c r="S11" s="183">
        <v>69921185.115138531</v>
      </c>
      <c r="T11" s="183">
        <v>549448875.17069995</v>
      </c>
      <c r="U11" s="183">
        <v>113751088.1136</v>
      </c>
      <c r="W11" s="185">
        <v>15707207996.363569</v>
      </c>
      <c r="X11" s="185">
        <v>-4481611015.3601398</v>
      </c>
    </row>
    <row r="12" spans="1:25">
      <c r="A12" s="198">
        <v>10850</v>
      </c>
      <c r="B12" s="178" t="s">
        <v>5</v>
      </c>
      <c r="C12" s="182">
        <v>1.5449999999999999E-4</v>
      </c>
      <c r="D12" s="182">
        <v>1.7780000000000001E-4</v>
      </c>
      <c r="E12" s="183">
        <v>2293126</v>
      </c>
      <c r="F12" s="232"/>
      <c r="G12" s="183">
        <v>9984</v>
      </c>
      <c r="H12" s="183">
        <v>753154</v>
      </c>
      <c r="I12" s="183">
        <v>180919</v>
      </c>
      <c r="J12" s="183">
        <v>155722</v>
      </c>
      <c r="K12" s="184"/>
      <c r="L12" s="183">
        <v>31256</v>
      </c>
      <c r="M12" s="183">
        <v>0</v>
      </c>
      <c r="N12" s="185">
        <v>0</v>
      </c>
      <c r="O12" s="183">
        <v>4837.0592260276317</v>
      </c>
      <c r="P12" s="184"/>
      <c r="Q12" s="183">
        <v>480798</v>
      </c>
      <c r="R12" s="183">
        <v>135636.64692465746</v>
      </c>
      <c r="S12" s="183">
        <v>616434.64692465751</v>
      </c>
      <c r="T12" s="183">
        <v>4054363.1984999995</v>
      </c>
      <c r="U12" s="183">
        <v>839365.12799999991</v>
      </c>
      <c r="W12" s="185">
        <v>15707210348.706411</v>
      </c>
      <c r="X12" s="185">
        <v>-4481608548.9313831</v>
      </c>
    </row>
    <row r="13" spans="1:25">
      <c r="A13" s="198">
        <v>10900</v>
      </c>
      <c r="B13" s="178" t="s">
        <v>6</v>
      </c>
      <c r="C13" s="182">
        <v>1.7499E-3</v>
      </c>
      <c r="D13" s="182">
        <v>1.761E-3</v>
      </c>
      <c r="E13" s="183">
        <v>25972432</v>
      </c>
      <c r="F13" s="232"/>
      <c r="G13" s="183">
        <v>113086</v>
      </c>
      <c r="H13" s="183">
        <v>8530388</v>
      </c>
      <c r="I13" s="183">
        <v>2049126</v>
      </c>
      <c r="J13" s="183">
        <v>1806664.889018089</v>
      </c>
      <c r="K13" s="184"/>
      <c r="L13" s="183">
        <v>354008</v>
      </c>
      <c r="M13" s="183">
        <v>0</v>
      </c>
      <c r="N13" s="185">
        <v>0</v>
      </c>
      <c r="O13" s="183">
        <v>0</v>
      </c>
      <c r="P13" s="184"/>
      <c r="Q13" s="183">
        <v>5445622</v>
      </c>
      <c r="R13" s="183">
        <v>1167562.6296726963</v>
      </c>
      <c r="S13" s="183">
        <v>6613184.6296726968</v>
      </c>
      <c r="T13" s="183">
        <v>45920583.566699997</v>
      </c>
      <c r="U13" s="183">
        <v>9506828.7215999998</v>
      </c>
      <c r="W13" s="185">
        <v>15707207836.456558</v>
      </c>
      <c r="X13" s="185">
        <v>-4481611016.4679155</v>
      </c>
    </row>
    <row r="14" spans="1:25">
      <c r="A14" s="198">
        <v>10910</v>
      </c>
      <c r="B14" s="178" t="s">
        <v>7</v>
      </c>
      <c r="C14" s="182">
        <v>5.3280000000000005E-4</v>
      </c>
      <c r="D14" s="182">
        <v>4.5859999999999998E-4</v>
      </c>
      <c r="E14" s="183">
        <v>7907944</v>
      </c>
      <c r="F14" s="232"/>
      <c r="G14" s="183">
        <v>34432</v>
      </c>
      <c r="H14" s="183">
        <v>2597286</v>
      </c>
      <c r="I14" s="183">
        <v>623907</v>
      </c>
      <c r="J14" s="183">
        <v>1023313.9241348944</v>
      </c>
      <c r="K14" s="184"/>
      <c r="L14" s="183">
        <v>107787</v>
      </c>
      <c r="M14" s="183">
        <v>0</v>
      </c>
      <c r="N14" s="185">
        <v>0</v>
      </c>
      <c r="O14" s="183">
        <v>0</v>
      </c>
      <c r="P14" s="184"/>
      <c r="Q14" s="183">
        <v>1658053</v>
      </c>
      <c r="R14" s="183">
        <v>505939.64137829817</v>
      </c>
      <c r="S14" s="183">
        <v>2163992.6413782984</v>
      </c>
      <c r="T14" s="183">
        <v>13981648.622400001</v>
      </c>
      <c r="U14" s="183">
        <v>2894587.3152000001</v>
      </c>
      <c r="W14" s="185">
        <v>15707208896.641954</v>
      </c>
      <c r="X14" s="185">
        <v>-4481611426.0793724</v>
      </c>
    </row>
    <row r="15" spans="1:25">
      <c r="A15" s="198">
        <v>10930</v>
      </c>
      <c r="B15" s="178" t="s">
        <v>8</v>
      </c>
      <c r="C15" s="182">
        <v>5.5661E-3</v>
      </c>
      <c r="D15" s="182">
        <v>5.7762000000000004E-3</v>
      </c>
      <c r="E15" s="183">
        <v>82613381</v>
      </c>
      <c r="F15" s="232"/>
      <c r="G15" s="183">
        <v>359704</v>
      </c>
      <c r="H15" s="183">
        <v>27133546</v>
      </c>
      <c r="I15" s="183">
        <v>6517881</v>
      </c>
      <c r="J15" s="183">
        <v>5289615.1911505908</v>
      </c>
      <c r="K15" s="184"/>
      <c r="L15" s="183">
        <v>1126033</v>
      </c>
      <c r="M15" s="183">
        <v>0</v>
      </c>
      <c r="N15" s="185">
        <v>0</v>
      </c>
      <c r="O15" s="183">
        <v>0</v>
      </c>
      <c r="P15" s="184"/>
      <c r="Q15" s="183">
        <v>17321492</v>
      </c>
      <c r="R15" s="183">
        <v>7199071.0637168642</v>
      </c>
      <c r="S15" s="183">
        <v>24520563.063716866</v>
      </c>
      <c r="T15" s="183">
        <v>146064666.6613</v>
      </c>
      <c r="U15" s="183">
        <v>30239419.022399999</v>
      </c>
      <c r="W15" s="185">
        <v>15707208026.037878</v>
      </c>
      <c r="X15" s="185">
        <v>-4481610920.6744919</v>
      </c>
    </row>
    <row r="16" spans="1:25">
      <c r="A16" s="198">
        <v>10940</v>
      </c>
      <c r="B16" s="178" t="s">
        <v>9</v>
      </c>
      <c r="C16" s="182">
        <v>7.4989999999999996E-4</v>
      </c>
      <c r="D16" s="182">
        <v>7.1299999999999998E-4</v>
      </c>
      <c r="E16" s="183">
        <v>11130194</v>
      </c>
      <c r="F16" s="232"/>
      <c r="G16" s="183">
        <v>48462</v>
      </c>
      <c r="H16" s="183">
        <v>3655602</v>
      </c>
      <c r="I16" s="183">
        <v>878130</v>
      </c>
      <c r="J16" s="183">
        <v>908843.52310309024</v>
      </c>
      <c r="K16" s="184"/>
      <c r="L16" s="183">
        <v>151706</v>
      </c>
      <c r="M16" s="183">
        <v>0</v>
      </c>
      <c r="N16" s="185">
        <v>0</v>
      </c>
      <c r="O16" s="183">
        <v>0</v>
      </c>
      <c r="P16" s="184"/>
      <c r="Q16" s="183">
        <v>2333660</v>
      </c>
      <c r="R16" s="183">
        <v>431016.17436769675</v>
      </c>
      <c r="S16" s="183">
        <v>2764676.174367697</v>
      </c>
      <c r="T16" s="183">
        <v>19678750.5667</v>
      </c>
      <c r="U16" s="183">
        <v>4074044.7215999998</v>
      </c>
      <c r="W16" s="185">
        <v>15707207573.63254</v>
      </c>
      <c r="X16" s="185">
        <v>-4481611500.7012625</v>
      </c>
    </row>
    <row r="17" spans="1:24">
      <c r="A17" s="198">
        <v>10950</v>
      </c>
      <c r="B17" s="178" t="s">
        <v>10</v>
      </c>
      <c r="C17" s="182">
        <v>7.3490000000000003E-4</v>
      </c>
      <c r="D17" s="182">
        <v>6.8780000000000002E-4</v>
      </c>
      <c r="E17" s="183">
        <v>10907561</v>
      </c>
      <c r="F17" s="232"/>
      <c r="G17" s="183">
        <v>47492</v>
      </c>
      <c r="H17" s="183">
        <v>3582480</v>
      </c>
      <c r="I17" s="183">
        <v>860565</v>
      </c>
      <c r="J17" s="183">
        <v>454150.59808501473</v>
      </c>
      <c r="K17" s="184"/>
      <c r="L17" s="183">
        <v>148672</v>
      </c>
      <c r="M17" s="183">
        <v>0</v>
      </c>
      <c r="N17" s="185">
        <v>0</v>
      </c>
      <c r="O17" s="183">
        <v>0</v>
      </c>
      <c r="P17" s="184"/>
      <c r="Q17" s="183">
        <v>2286981</v>
      </c>
      <c r="R17" s="183">
        <v>211355.19936167158</v>
      </c>
      <c r="S17" s="183">
        <v>2498336.1993616717</v>
      </c>
      <c r="T17" s="183">
        <v>19285123.071699999</v>
      </c>
      <c r="U17" s="183">
        <v>3992552.9616</v>
      </c>
      <c r="W17" s="185">
        <v>15707208490.840361</v>
      </c>
      <c r="X17" s="185">
        <v>-4481610933.4108753</v>
      </c>
    </row>
    <row r="18" spans="1:24">
      <c r="A18" s="198">
        <v>11050</v>
      </c>
      <c r="B18" s="178" t="s">
        <v>431</v>
      </c>
      <c r="C18" s="182">
        <v>2.5349999999999998E-4</v>
      </c>
      <c r="D18" s="182">
        <v>2.7720000000000002E-4</v>
      </c>
      <c r="E18" s="183">
        <v>3762507</v>
      </c>
      <c r="F18" s="232"/>
      <c r="G18" s="183">
        <v>16382</v>
      </c>
      <c r="H18" s="183">
        <v>1235758</v>
      </c>
      <c r="I18" s="183">
        <v>296847</v>
      </c>
      <c r="J18" s="183">
        <v>204051</v>
      </c>
      <c r="K18" s="184"/>
      <c r="L18" s="183">
        <v>51284</v>
      </c>
      <c r="M18" s="183">
        <v>0</v>
      </c>
      <c r="N18" s="185">
        <v>0</v>
      </c>
      <c r="O18" s="183">
        <v>84998.694772882765</v>
      </c>
      <c r="P18" s="184"/>
      <c r="Q18" s="183">
        <v>788882</v>
      </c>
      <c r="R18" s="183">
        <v>131317.10174237241</v>
      </c>
      <c r="S18" s="183">
        <v>920199.10174237238</v>
      </c>
      <c r="T18" s="183">
        <v>6652304.6654999992</v>
      </c>
      <c r="U18" s="183">
        <v>1377210.7439999999</v>
      </c>
      <c r="W18" s="185">
        <v>15707207792.20779</v>
      </c>
      <c r="X18" s="185">
        <v>-4481612554.1125536</v>
      </c>
    </row>
    <row r="19" spans="1:24">
      <c r="A19" s="198">
        <v>11300</v>
      </c>
      <c r="B19" s="178" t="s">
        <v>11</v>
      </c>
      <c r="C19" s="182">
        <v>4.8979999999999996E-3</v>
      </c>
      <c r="D19" s="182">
        <v>4.9665999999999998E-3</v>
      </c>
      <c r="E19" s="183">
        <v>72697282</v>
      </c>
      <c r="F19" s="232"/>
      <c r="G19" s="183">
        <v>316528</v>
      </c>
      <c r="H19" s="183">
        <v>23876702</v>
      </c>
      <c r="I19" s="183">
        <v>5735538</v>
      </c>
      <c r="J19" s="183">
        <v>2570828.6561470381</v>
      </c>
      <c r="K19" s="184"/>
      <c r="L19" s="183">
        <v>990875</v>
      </c>
      <c r="M19" s="183">
        <v>0</v>
      </c>
      <c r="N19" s="185">
        <v>0</v>
      </c>
      <c r="O19" s="183">
        <v>0</v>
      </c>
      <c r="P19" s="184"/>
      <c r="Q19" s="183">
        <v>15242390</v>
      </c>
      <c r="R19" s="183">
        <v>1871532.2187156794</v>
      </c>
      <c r="S19" s="183">
        <v>17113922.218715679</v>
      </c>
      <c r="T19" s="183">
        <v>128532498.03399999</v>
      </c>
      <c r="U19" s="183">
        <v>26609776.031999998</v>
      </c>
      <c r="W19" s="185">
        <v>15707207949.099989</v>
      </c>
      <c r="X19" s="185">
        <v>-4481610961.2209558</v>
      </c>
    </row>
    <row r="20" spans="1:24">
      <c r="A20" s="198">
        <v>11310</v>
      </c>
      <c r="B20" s="178" t="s">
        <v>12</v>
      </c>
      <c r="C20" s="182">
        <v>5.7689999999999998E-4</v>
      </c>
      <c r="D20" s="182">
        <v>5.8290000000000002E-4</v>
      </c>
      <c r="E20" s="183">
        <v>8562487</v>
      </c>
      <c r="F20" s="232"/>
      <c r="G20" s="183">
        <v>37282</v>
      </c>
      <c r="H20" s="183">
        <v>2812264</v>
      </c>
      <c r="I20" s="183">
        <v>675548</v>
      </c>
      <c r="J20" s="183">
        <v>277193.06742904906</v>
      </c>
      <c r="K20" s="184"/>
      <c r="L20" s="183">
        <v>116708</v>
      </c>
      <c r="M20" s="183">
        <v>0</v>
      </c>
      <c r="N20" s="185">
        <v>0</v>
      </c>
      <c r="O20" s="183">
        <v>0</v>
      </c>
      <c r="P20" s="184"/>
      <c r="Q20" s="183">
        <v>1795291</v>
      </c>
      <c r="R20" s="183">
        <v>177605.68914301635</v>
      </c>
      <c r="S20" s="183">
        <v>1972896.6891430165</v>
      </c>
      <c r="T20" s="183">
        <v>15138913.457699999</v>
      </c>
      <c r="U20" s="183">
        <v>3134173.0896000001</v>
      </c>
      <c r="W20" s="185">
        <v>15707208783.667868</v>
      </c>
      <c r="X20" s="185">
        <v>-4481610910.962429</v>
      </c>
    </row>
    <row r="21" spans="1:24">
      <c r="A21" s="198">
        <v>11600</v>
      </c>
      <c r="B21" s="178" t="s">
        <v>13</v>
      </c>
      <c r="C21" s="182">
        <v>2.4396999999999999E-3</v>
      </c>
      <c r="D21" s="182">
        <v>2.3923E-3</v>
      </c>
      <c r="E21" s="183">
        <v>36210608</v>
      </c>
      <c r="F21" s="232"/>
      <c r="G21" s="183">
        <v>157663</v>
      </c>
      <c r="H21" s="183">
        <v>11893015</v>
      </c>
      <c r="I21" s="183">
        <v>2856879</v>
      </c>
      <c r="J21" s="183">
        <v>179083.95733709331</v>
      </c>
      <c r="K21" s="184"/>
      <c r="L21" s="183">
        <v>493556</v>
      </c>
      <c r="M21" s="183">
        <v>0</v>
      </c>
      <c r="N21" s="185">
        <v>0</v>
      </c>
      <c r="O21" s="183">
        <v>1124</v>
      </c>
      <c r="P21" s="184"/>
      <c r="Q21" s="183">
        <v>7592254</v>
      </c>
      <c r="R21" s="183">
        <v>359871.31911236444</v>
      </c>
      <c r="S21" s="183">
        <v>7952125.3191123642</v>
      </c>
      <c r="T21" s="183">
        <v>64022199.970100001</v>
      </c>
      <c r="U21" s="183">
        <v>13254363.1248</v>
      </c>
      <c r="W21" s="185">
        <v>15707208126.071144</v>
      </c>
      <c r="X21" s="185">
        <v>-4481611001.9646368</v>
      </c>
    </row>
    <row r="22" spans="1:24">
      <c r="A22" s="198">
        <v>11900</v>
      </c>
      <c r="B22" s="178" t="s">
        <v>14</v>
      </c>
      <c r="C22" s="182">
        <v>4.4969999999999998E-4</v>
      </c>
      <c r="D22" s="182">
        <v>4.1080000000000001E-4</v>
      </c>
      <c r="E22" s="183">
        <v>6674554</v>
      </c>
      <c r="F22" s="232"/>
      <c r="G22" s="183">
        <v>29061</v>
      </c>
      <c r="H22" s="183">
        <v>2192191</v>
      </c>
      <c r="I22" s="183">
        <v>526597</v>
      </c>
      <c r="J22" s="183">
        <v>857819.98824751866</v>
      </c>
      <c r="K22" s="184"/>
      <c r="L22" s="183">
        <v>90975</v>
      </c>
      <c r="M22" s="183">
        <v>0</v>
      </c>
      <c r="N22" s="185">
        <v>0</v>
      </c>
      <c r="O22" s="183">
        <v>0</v>
      </c>
      <c r="P22" s="184"/>
      <c r="Q22" s="183">
        <v>1399449</v>
      </c>
      <c r="R22" s="183">
        <v>503819.32941583951</v>
      </c>
      <c r="S22" s="183">
        <v>1903268.3294158396</v>
      </c>
      <c r="T22" s="183">
        <v>11800952.300099999</v>
      </c>
      <c r="U22" s="183">
        <v>2443122.9647999997</v>
      </c>
      <c r="W22" s="185">
        <v>15707207887.04966</v>
      </c>
      <c r="X22" s="185">
        <v>-4481611489.7760468</v>
      </c>
    </row>
    <row r="23" spans="1:24">
      <c r="A23" s="198">
        <v>12100</v>
      </c>
      <c r="B23" s="178" t="s">
        <v>15</v>
      </c>
      <c r="C23" s="182">
        <v>2.968E-4</v>
      </c>
      <c r="D23" s="182">
        <v>2.987E-4</v>
      </c>
      <c r="E23" s="183">
        <v>4405176</v>
      </c>
      <c r="F23" s="232"/>
      <c r="G23" s="183">
        <v>19180</v>
      </c>
      <c r="H23" s="183">
        <v>1446836</v>
      </c>
      <c r="I23" s="183">
        <v>347552</v>
      </c>
      <c r="J23" s="183">
        <v>173542.6950324889</v>
      </c>
      <c r="K23" s="184"/>
      <c r="L23" s="183">
        <v>60043</v>
      </c>
      <c r="M23" s="183">
        <v>0</v>
      </c>
      <c r="N23" s="185">
        <v>0</v>
      </c>
      <c r="O23" s="183">
        <v>0</v>
      </c>
      <c r="P23" s="184"/>
      <c r="Q23" s="183">
        <v>923630</v>
      </c>
      <c r="R23" s="183">
        <v>123068.89834416297</v>
      </c>
      <c r="S23" s="183">
        <v>1046698.898344163</v>
      </c>
      <c r="T23" s="183">
        <v>7788576.0344000002</v>
      </c>
      <c r="U23" s="183">
        <v>1612450.2912000001</v>
      </c>
      <c r="W23" s="185">
        <v>15707207900.903917</v>
      </c>
      <c r="X23" s="185">
        <v>-4481610311.3491802</v>
      </c>
    </row>
    <row r="24" spans="1:24">
      <c r="A24" s="198">
        <v>12150</v>
      </c>
      <c r="B24" s="178" t="s">
        <v>16</v>
      </c>
      <c r="C24" s="182">
        <v>4.1300000000000001E-5</v>
      </c>
      <c r="D24" s="182">
        <v>3.8300000000000003E-5</v>
      </c>
      <c r="E24" s="183">
        <v>612984</v>
      </c>
      <c r="F24" s="232"/>
      <c r="G24" s="183">
        <v>2669</v>
      </c>
      <c r="H24" s="183">
        <v>201329</v>
      </c>
      <c r="I24" s="183">
        <v>48362</v>
      </c>
      <c r="J24" s="183">
        <v>24424.733288161486</v>
      </c>
      <c r="K24" s="184"/>
      <c r="L24" s="183">
        <v>8355</v>
      </c>
      <c r="M24" s="183">
        <v>0</v>
      </c>
      <c r="N24" s="185">
        <v>0</v>
      </c>
      <c r="O24" s="183">
        <v>20261</v>
      </c>
      <c r="P24" s="184"/>
      <c r="Q24" s="183">
        <v>128524</v>
      </c>
      <c r="R24" s="183">
        <v>-14406.422237279505</v>
      </c>
      <c r="S24" s="183">
        <v>114117.5777627205</v>
      </c>
      <c r="T24" s="183">
        <v>1083787.7028999999</v>
      </c>
      <c r="U24" s="183">
        <v>224373.9792</v>
      </c>
      <c r="W24" s="185">
        <v>15707206266.318537</v>
      </c>
      <c r="X24" s="185">
        <v>-4481618798.9556131</v>
      </c>
    </row>
    <row r="25" spans="1:24">
      <c r="A25" s="198">
        <v>12160</v>
      </c>
      <c r="B25" s="178" t="s">
        <v>17</v>
      </c>
      <c r="C25" s="182">
        <v>2.0443000000000002E-3</v>
      </c>
      <c r="D25" s="182">
        <v>2.0016999999999999E-3</v>
      </c>
      <c r="E25" s="183">
        <v>30341987</v>
      </c>
      <c r="F25" s="232"/>
      <c r="G25" s="183">
        <v>132111</v>
      </c>
      <c r="H25" s="183">
        <v>9965525</v>
      </c>
      <c r="I25" s="183">
        <v>2393867</v>
      </c>
      <c r="J25" s="183">
        <v>1511172.090047227</v>
      </c>
      <c r="K25" s="184"/>
      <c r="L25" s="183">
        <v>413566</v>
      </c>
      <c r="M25" s="183">
        <v>0</v>
      </c>
      <c r="N25" s="185">
        <v>0</v>
      </c>
      <c r="O25" s="183">
        <v>0</v>
      </c>
      <c r="P25" s="184"/>
      <c r="Q25" s="183">
        <v>6361784</v>
      </c>
      <c r="R25" s="183">
        <v>906090.36334907566</v>
      </c>
      <c r="S25" s="183">
        <v>7267874.3633490754</v>
      </c>
      <c r="T25" s="183">
        <v>53646179.201900005</v>
      </c>
      <c r="U25" s="183">
        <v>11106240.331200002</v>
      </c>
      <c r="W25" s="185">
        <v>15707207873.30769</v>
      </c>
      <c r="X25" s="185">
        <v>-4481611130.5390415</v>
      </c>
    </row>
    <row r="26" spans="1:24" s="197" customFormat="1">
      <c r="A26" s="198">
        <v>12220</v>
      </c>
      <c r="B26" s="178" t="s">
        <v>18</v>
      </c>
      <c r="C26" s="182">
        <v>4.8642499999999998E-2</v>
      </c>
      <c r="D26" s="182">
        <v>5.3970900000000002E-2</v>
      </c>
      <c r="E26" s="183">
        <v>721963562</v>
      </c>
      <c r="F26" s="232"/>
      <c r="G26" s="183">
        <v>3143473</v>
      </c>
      <c r="H26" s="183">
        <v>237121778</v>
      </c>
      <c r="I26" s="183">
        <v>56960173</v>
      </c>
      <c r="J26" s="183">
        <v>32927583</v>
      </c>
      <c r="K26" s="184"/>
      <c r="L26" s="183">
        <v>9840475</v>
      </c>
      <c r="M26" s="183">
        <v>0</v>
      </c>
      <c r="N26" s="185">
        <v>0</v>
      </c>
      <c r="O26" s="183">
        <v>28465016.860352654</v>
      </c>
      <c r="P26" s="184"/>
      <c r="Q26" s="183">
        <v>151373612</v>
      </c>
      <c r="R26" s="183">
        <v>11390677.046549115</v>
      </c>
      <c r="S26" s="183">
        <v>162764289.04654911</v>
      </c>
      <c r="T26" s="183">
        <v>1276468361.7024999</v>
      </c>
      <c r="U26" s="183">
        <v>264264195.72</v>
      </c>
      <c r="W26" s="185">
        <v>15707207995.419754</v>
      </c>
      <c r="X26" s="185">
        <v>-4481610997.7784319</v>
      </c>
    </row>
    <row r="27" spans="1:24" s="197" customFormat="1">
      <c r="A27" s="198">
        <v>12510</v>
      </c>
      <c r="B27" s="178" t="s">
        <v>19</v>
      </c>
      <c r="C27" s="182">
        <v>5.2258000000000001E-3</v>
      </c>
      <c r="D27" s="182">
        <v>5.0375999999999997E-3</v>
      </c>
      <c r="E27" s="183">
        <v>77562567</v>
      </c>
      <c r="F27" s="232"/>
      <c r="G27" s="183">
        <v>337712</v>
      </c>
      <c r="H27" s="183">
        <v>25474657</v>
      </c>
      <c r="I27" s="183">
        <v>6119391</v>
      </c>
      <c r="J27" s="183">
        <v>7490646.938280914</v>
      </c>
      <c r="K27" s="184"/>
      <c r="L27" s="183">
        <v>1057190</v>
      </c>
      <c r="M27" s="183">
        <v>0</v>
      </c>
      <c r="N27" s="185">
        <v>0</v>
      </c>
      <c r="O27" s="183">
        <v>0</v>
      </c>
      <c r="P27" s="184"/>
      <c r="Q27" s="183">
        <v>16262491</v>
      </c>
      <c r="R27" s="183">
        <v>3768726.3127603047</v>
      </c>
      <c r="S27" s="183">
        <v>20031217.312760305</v>
      </c>
      <c r="T27" s="183">
        <v>137134570.89140001</v>
      </c>
      <c r="U27" s="183">
        <v>28390642.6272</v>
      </c>
      <c r="W27" s="185">
        <v>15707207995.87105</v>
      </c>
      <c r="X27" s="185">
        <v>-4481611084.6434813</v>
      </c>
    </row>
    <row r="28" spans="1:24" s="197" customFormat="1">
      <c r="A28" s="198">
        <v>12600</v>
      </c>
      <c r="B28" s="178" t="s">
        <v>20</v>
      </c>
      <c r="C28" s="182">
        <v>1.9740999999999999E-3</v>
      </c>
      <c r="D28" s="182">
        <v>2.0346000000000001E-3</v>
      </c>
      <c r="E28" s="183">
        <v>29300062</v>
      </c>
      <c r="F28" s="232"/>
      <c r="G28" s="183">
        <v>127574</v>
      </c>
      <c r="H28" s="183">
        <v>9623315</v>
      </c>
      <c r="I28" s="183">
        <v>2311663</v>
      </c>
      <c r="J28" s="183">
        <v>825964.37369842874</v>
      </c>
      <c r="K28" s="3"/>
      <c r="L28" s="183">
        <v>399364</v>
      </c>
      <c r="M28" s="183">
        <v>0</v>
      </c>
      <c r="N28" s="185">
        <v>0</v>
      </c>
      <c r="O28" s="183">
        <v>0</v>
      </c>
      <c r="P28" s="3"/>
      <c r="Q28" s="183">
        <v>6143324</v>
      </c>
      <c r="R28" s="183">
        <v>634452.12456614291</v>
      </c>
      <c r="S28" s="183">
        <v>6777776.1245661434</v>
      </c>
      <c r="T28" s="183">
        <v>51804002.525299996</v>
      </c>
      <c r="U28" s="183">
        <v>10724858.894399999</v>
      </c>
      <c r="W28" s="185">
        <v>15707207804.973949</v>
      </c>
      <c r="X28" s="185">
        <v>-4481611127.4943476</v>
      </c>
    </row>
    <row r="29" spans="1:24">
      <c r="A29" s="198">
        <v>12700</v>
      </c>
      <c r="B29" s="178" t="s">
        <v>21</v>
      </c>
      <c r="C29" s="182">
        <v>1.1153999999999999E-3</v>
      </c>
      <c r="D29" s="182">
        <v>1.1157000000000001E-3</v>
      </c>
      <c r="E29" s="183">
        <v>16555032</v>
      </c>
      <c r="F29" s="232"/>
      <c r="G29" s="183">
        <v>72082</v>
      </c>
      <c r="H29" s="183">
        <v>5437336</v>
      </c>
      <c r="I29" s="183">
        <v>1306129</v>
      </c>
      <c r="J29" s="183">
        <v>714705.56977059145</v>
      </c>
      <c r="K29" s="184"/>
      <c r="L29" s="183">
        <v>225648</v>
      </c>
      <c r="M29" s="183">
        <v>0</v>
      </c>
      <c r="N29" s="185">
        <v>0</v>
      </c>
      <c r="O29" s="183">
        <v>0</v>
      </c>
      <c r="P29" s="184"/>
      <c r="Q29" s="183">
        <v>3471082</v>
      </c>
      <c r="R29" s="183">
        <v>387603.52325686382</v>
      </c>
      <c r="S29" s="183">
        <v>3858685.5232568639</v>
      </c>
      <c r="T29" s="183">
        <v>29270140.528199997</v>
      </c>
      <c r="U29" s="183">
        <v>6059727.273599999</v>
      </c>
      <c r="W29" s="185">
        <v>15707208030.832661</v>
      </c>
      <c r="X29" s="185">
        <v>-4481610648.0236616</v>
      </c>
    </row>
    <row r="30" spans="1:24">
      <c r="A30" s="198">
        <v>13500</v>
      </c>
      <c r="B30" s="178" t="s">
        <v>22</v>
      </c>
      <c r="C30" s="182">
        <v>4.4738E-3</v>
      </c>
      <c r="D30" s="182">
        <v>4.5536999999999999E-3</v>
      </c>
      <c r="E30" s="183">
        <v>66401204</v>
      </c>
      <c r="F30" s="232"/>
      <c r="G30" s="183">
        <v>289115</v>
      </c>
      <c r="H30" s="183">
        <v>21808818</v>
      </c>
      <c r="I30" s="183">
        <v>5238802</v>
      </c>
      <c r="J30" s="183">
        <v>1656727.550265322</v>
      </c>
      <c r="K30" s="184"/>
      <c r="L30" s="183">
        <v>905059</v>
      </c>
      <c r="M30" s="183">
        <v>0</v>
      </c>
      <c r="N30" s="185">
        <v>0</v>
      </c>
      <c r="O30" s="183">
        <v>0</v>
      </c>
      <c r="P30" s="184"/>
      <c r="Q30" s="183">
        <v>13922296</v>
      </c>
      <c r="R30" s="183">
        <v>858623.51675510732</v>
      </c>
      <c r="S30" s="183">
        <v>14780919.516755108</v>
      </c>
      <c r="T30" s="183">
        <v>117400712.4754</v>
      </c>
      <c r="U30" s="183">
        <v>24305189.0592</v>
      </c>
      <c r="W30" s="185">
        <v>15707207984.715725</v>
      </c>
      <c r="X30" s="185">
        <v>-4481610997.6502628</v>
      </c>
    </row>
    <row r="31" spans="1:24">
      <c r="A31" s="198">
        <v>13700</v>
      </c>
      <c r="B31" s="178" t="s">
        <v>23</v>
      </c>
      <c r="C31" s="182">
        <v>4.682E-4</v>
      </c>
      <c r="D31" s="182">
        <v>5.1500000000000005E-4</v>
      </c>
      <c r="E31" s="183">
        <v>6949136</v>
      </c>
      <c r="F31" s="232"/>
      <c r="G31" s="183">
        <v>30257</v>
      </c>
      <c r="H31" s="183">
        <v>2282375</v>
      </c>
      <c r="I31" s="183">
        <v>548260</v>
      </c>
      <c r="J31" s="183">
        <v>284409</v>
      </c>
      <c r="K31" s="184"/>
      <c r="L31" s="183">
        <v>94718</v>
      </c>
      <c r="M31" s="183">
        <v>0</v>
      </c>
      <c r="N31" s="185">
        <v>0</v>
      </c>
      <c r="O31" s="183">
        <v>116686.07416878938</v>
      </c>
      <c r="P31" s="184"/>
      <c r="Q31" s="183">
        <v>1457021</v>
      </c>
      <c r="R31" s="183">
        <v>191195.64194373687</v>
      </c>
      <c r="S31" s="183">
        <v>1648216.6419437369</v>
      </c>
      <c r="T31" s="183">
        <v>12286426.2106</v>
      </c>
      <c r="U31" s="183">
        <v>2543629.4687999999</v>
      </c>
      <c r="W31" s="185">
        <v>15707207766.99029</v>
      </c>
      <c r="X31" s="185">
        <v>-4481611650.4854364</v>
      </c>
    </row>
    <row r="32" spans="1:24">
      <c r="A32" s="198">
        <v>14300</v>
      </c>
      <c r="B32" s="178" t="s">
        <v>363</v>
      </c>
      <c r="C32" s="182">
        <v>1.5712E-3</v>
      </c>
      <c r="D32" s="182">
        <v>1.5824000000000001E-3</v>
      </c>
      <c r="E32" s="183">
        <v>23320124</v>
      </c>
      <c r="F32" s="183"/>
      <c r="G32" s="183">
        <v>101537</v>
      </c>
      <c r="H32" s="183">
        <v>7659264</v>
      </c>
      <c r="I32" s="183">
        <v>1839869</v>
      </c>
      <c r="J32" s="183">
        <v>663860</v>
      </c>
      <c r="K32" s="183"/>
      <c r="L32" s="183">
        <v>317857</v>
      </c>
      <c r="M32" s="183">
        <v>0</v>
      </c>
      <c r="N32" s="183">
        <v>0</v>
      </c>
      <c r="O32" s="183">
        <v>80708.10672422382</v>
      </c>
      <c r="P32" s="183">
        <v>0</v>
      </c>
      <c r="Q32" s="183">
        <v>4889515</v>
      </c>
      <c r="R32" s="183">
        <v>236886.29775859206</v>
      </c>
      <c r="S32" s="183">
        <v>5126401.2977585923</v>
      </c>
      <c r="T32" s="183">
        <v>41231168.009599999</v>
      </c>
      <c r="U32" s="183">
        <v>8535990.2207999993</v>
      </c>
      <c r="V32" s="183">
        <v>0</v>
      </c>
      <c r="W32" s="183">
        <v>0</v>
      </c>
      <c r="X32" s="183">
        <v>0</v>
      </c>
    </row>
    <row r="33" spans="1:24">
      <c r="A33" s="198">
        <v>14300.2</v>
      </c>
      <c r="B33" s="178" t="s">
        <v>364</v>
      </c>
      <c r="C33" s="182">
        <v>2.1680000000000001E-4</v>
      </c>
      <c r="D33" s="182">
        <v>2.174E-4</v>
      </c>
      <c r="E33" s="183">
        <v>3217797</v>
      </c>
      <c r="F33" s="232"/>
      <c r="G33" s="183">
        <v>14010</v>
      </c>
      <c r="H33" s="183">
        <v>1056854</v>
      </c>
      <c r="I33" s="183">
        <v>253872</v>
      </c>
      <c r="J33" s="183">
        <v>27154.275321214198</v>
      </c>
      <c r="K33" s="184"/>
      <c r="L33" s="183">
        <v>43859</v>
      </c>
      <c r="M33" s="183">
        <v>0</v>
      </c>
      <c r="N33" s="185">
        <v>0</v>
      </c>
      <c r="O33" s="183">
        <v>84309</v>
      </c>
      <c r="P33" s="184"/>
      <c r="Q33" s="183">
        <v>674673</v>
      </c>
      <c r="R33" s="183">
        <v>70344.091773738066</v>
      </c>
      <c r="S33" s="183">
        <v>745017.09177373804</v>
      </c>
      <c r="T33" s="183">
        <v>5689229.3944000006</v>
      </c>
      <c r="U33" s="183">
        <v>1177827.5712000001</v>
      </c>
      <c r="W33" s="185">
        <v>15707208038.422647</v>
      </c>
      <c r="X33" s="185">
        <v>-4481610844.287159</v>
      </c>
    </row>
    <row r="34" spans="1:24">
      <c r="A34" s="198">
        <v>18400</v>
      </c>
      <c r="B34" s="178" t="s">
        <v>25</v>
      </c>
      <c r="C34" s="182">
        <v>5.4356999999999999E-3</v>
      </c>
      <c r="D34" s="182">
        <v>5.4304000000000002E-3</v>
      </c>
      <c r="E34" s="183">
        <v>80677953</v>
      </c>
      <c r="F34" s="232"/>
      <c r="G34" s="183">
        <v>351277</v>
      </c>
      <c r="H34" s="183">
        <v>26497874</v>
      </c>
      <c r="I34" s="183">
        <v>6365183</v>
      </c>
      <c r="J34" s="183">
        <v>1249400.1781545468</v>
      </c>
      <c r="K34" s="184"/>
      <c r="L34" s="183">
        <v>1099653</v>
      </c>
      <c r="M34" s="183">
        <v>0</v>
      </c>
      <c r="N34" s="185">
        <v>0</v>
      </c>
      <c r="O34" s="183">
        <v>0</v>
      </c>
      <c r="P34" s="184"/>
      <c r="Q34" s="183">
        <v>16915692</v>
      </c>
      <c r="R34" s="183">
        <v>708740.05938484892</v>
      </c>
      <c r="S34" s="183">
        <v>17624432.059384849</v>
      </c>
      <c r="T34" s="183">
        <v>142642731.6381</v>
      </c>
      <c r="U34" s="183">
        <v>29530983.9888</v>
      </c>
      <c r="W34" s="185">
        <v>15707207911.683533</v>
      </c>
      <c r="X34" s="185">
        <v>-4481609935.6025763</v>
      </c>
    </row>
    <row r="35" spans="1:24">
      <c r="A35" s="198">
        <v>18600</v>
      </c>
      <c r="B35" s="178" t="s">
        <v>26</v>
      </c>
      <c r="C35" s="182">
        <v>1.7099999999999999E-5</v>
      </c>
      <c r="D35" s="182">
        <v>1.6200000000000001E-5</v>
      </c>
      <c r="E35" s="183">
        <v>253802</v>
      </c>
      <c r="F35" s="232"/>
      <c r="G35" s="183">
        <v>1105</v>
      </c>
      <c r="H35" s="183">
        <v>83359</v>
      </c>
      <c r="I35" s="183">
        <v>20024</v>
      </c>
      <c r="J35" s="183">
        <v>19115.135961945478</v>
      </c>
      <c r="K35" s="184"/>
      <c r="L35" s="183">
        <v>3459</v>
      </c>
      <c r="M35" s="183">
        <v>0</v>
      </c>
      <c r="N35" s="185">
        <v>0</v>
      </c>
      <c r="O35" s="183">
        <v>1182</v>
      </c>
      <c r="P35" s="184"/>
      <c r="Q35" s="183">
        <v>53215</v>
      </c>
      <c r="R35" s="183">
        <v>7184.0453206484926</v>
      </c>
      <c r="S35" s="183">
        <v>60399.045320648496</v>
      </c>
      <c r="T35" s="183">
        <v>448735.3443</v>
      </c>
      <c r="U35" s="183">
        <v>92900.60639999999</v>
      </c>
      <c r="W35" s="185">
        <v>15707207940.483206</v>
      </c>
      <c r="X35" s="185">
        <v>-4481610931.0548029</v>
      </c>
    </row>
    <row r="36" spans="1:24">
      <c r="A36" s="198">
        <v>18640</v>
      </c>
      <c r="B36" s="178" t="s">
        <v>27</v>
      </c>
      <c r="C36" s="182">
        <v>2.3E-6</v>
      </c>
      <c r="D36" s="182">
        <v>2.0999999999999998E-6</v>
      </c>
      <c r="E36" s="183">
        <v>34137</v>
      </c>
      <c r="F36" s="232"/>
      <c r="G36" s="183">
        <v>149</v>
      </c>
      <c r="H36" s="183">
        <v>11212</v>
      </c>
      <c r="I36" s="183">
        <v>2693</v>
      </c>
      <c r="J36" s="183">
        <v>3825.999510316502</v>
      </c>
      <c r="K36" s="184"/>
      <c r="L36" s="183">
        <v>465</v>
      </c>
      <c r="M36" s="183">
        <v>0</v>
      </c>
      <c r="N36" s="185">
        <v>0</v>
      </c>
      <c r="O36" s="183">
        <v>0</v>
      </c>
      <c r="P36" s="184"/>
      <c r="Q36" s="183">
        <v>7158</v>
      </c>
      <c r="R36" s="183">
        <v>1942.3331701055006</v>
      </c>
      <c r="S36" s="183">
        <v>9100.3331701055013</v>
      </c>
      <c r="T36" s="183">
        <v>60356.215900000003</v>
      </c>
      <c r="U36" s="183">
        <v>12495.403200000001</v>
      </c>
      <c r="W36" s="185">
        <v>15707222222.222221</v>
      </c>
      <c r="X36" s="185">
        <v>-4481604938.2716045</v>
      </c>
    </row>
    <row r="37" spans="1:24">
      <c r="A37" s="198">
        <v>18740</v>
      </c>
      <c r="B37" s="178" t="s">
        <v>29</v>
      </c>
      <c r="C37" s="182">
        <v>6.9E-6</v>
      </c>
      <c r="D37" s="182">
        <v>7.6000000000000001E-6</v>
      </c>
      <c r="E37" s="183">
        <v>102411</v>
      </c>
      <c r="F37" s="232"/>
      <c r="G37" s="183">
        <v>446</v>
      </c>
      <c r="H37" s="183">
        <v>33636</v>
      </c>
      <c r="I37" s="183">
        <v>8080</v>
      </c>
      <c r="J37" s="183">
        <v>3056.9671138244935</v>
      </c>
      <c r="K37" s="184"/>
      <c r="L37" s="183">
        <v>1396</v>
      </c>
      <c r="M37" s="183">
        <v>0</v>
      </c>
      <c r="N37" s="185">
        <v>0</v>
      </c>
      <c r="O37" s="183">
        <v>330</v>
      </c>
      <c r="P37" s="184"/>
      <c r="Q37" s="183">
        <v>21473</v>
      </c>
      <c r="R37" s="183">
        <v>1238.9890379414978</v>
      </c>
      <c r="S37" s="183">
        <v>22711.989037941497</v>
      </c>
      <c r="T37" s="183">
        <v>181068.6477</v>
      </c>
      <c r="U37" s="183">
        <v>37486.209600000002</v>
      </c>
      <c r="W37" s="185">
        <v>15707142857.142859</v>
      </c>
      <c r="X37" s="185">
        <v>-4481428571.4285717</v>
      </c>
    </row>
    <row r="38" spans="1:24">
      <c r="A38" s="198">
        <v>18780</v>
      </c>
      <c r="B38" s="178" t="s">
        <v>30</v>
      </c>
      <c r="C38" s="182">
        <v>2.5000000000000001E-5</v>
      </c>
      <c r="D38" s="182">
        <v>2.3499999999999999E-5</v>
      </c>
      <c r="E38" s="183">
        <v>371056</v>
      </c>
      <c r="F38" s="183"/>
      <c r="G38" s="183">
        <v>1616</v>
      </c>
      <c r="H38" s="183">
        <v>121870</v>
      </c>
      <c r="I38" s="183">
        <v>29275</v>
      </c>
      <c r="J38" s="183">
        <v>0</v>
      </c>
      <c r="K38" s="183"/>
      <c r="L38" s="183">
        <v>5058</v>
      </c>
      <c r="M38" s="183">
        <v>0</v>
      </c>
      <c r="N38" s="183">
        <v>0</v>
      </c>
      <c r="O38" s="183">
        <v>2559.7436492499874</v>
      </c>
      <c r="P38" s="183">
        <v>0</v>
      </c>
      <c r="Q38" s="183">
        <v>77799</v>
      </c>
      <c r="R38" s="183">
        <v>-357.91454974999579</v>
      </c>
      <c r="S38" s="183">
        <v>77441.085450250001</v>
      </c>
      <c r="T38" s="183">
        <v>656045.82500000007</v>
      </c>
      <c r="U38" s="183">
        <v>135819.6</v>
      </c>
      <c r="V38" s="183">
        <v>0</v>
      </c>
      <c r="W38" s="183">
        <v>0</v>
      </c>
      <c r="X38" s="183">
        <v>0</v>
      </c>
    </row>
    <row r="39" spans="1:24">
      <c r="A39" s="198">
        <v>19005</v>
      </c>
      <c r="B39" s="178" t="s">
        <v>31</v>
      </c>
      <c r="C39" s="182">
        <v>8.0259999999999999E-4</v>
      </c>
      <c r="D39" s="182">
        <v>7.8069999999999995E-4</v>
      </c>
      <c r="E39" s="183">
        <v>11912380</v>
      </c>
      <c r="F39" s="232"/>
      <c r="G39" s="183">
        <v>51867</v>
      </c>
      <c r="H39" s="183">
        <v>3912503</v>
      </c>
      <c r="I39" s="183">
        <v>939841</v>
      </c>
      <c r="J39" s="183">
        <v>841216.18521829811</v>
      </c>
      <c r="K39" s="184"/>
      <c r="L39" s="183">
        <v>162368</v>
      </c>
      <c r="M39" s="183">
        <v>0</v>
      </c>
      <c r="N39" s="185">
        <v>0</v>
      </c>
      <c r="O39" s="183">
        <v>0</v>
      </c>
      <c r="P39" s="184"/>
      <c r="Q39" s="183">
        <v>2497661</v>
      </c>
      <c r="R39" s="183">
        <v>447172.39507276606</v>
      </c>
      <c r="S39" s="183">
        <v>2944833.3950727661</v>
      </c>
      <c r="T39" s="183">
        <v>21061695.165800001</v>
      </c>
      <c r="U39" s="183">
        <v>4360352.4384000003</v>
      </c>
      <c r="W39" s="185">
        <v>15707236842.105263</v>
      </c>
      <c r="X39" s="185">
        <v>-4481578947.3684206</v>
      </c>
    </row>
    <row r="40" spans="1:24">
      <c r="A40" s="198">
        <v>19100</v>
      </c>
      <c r="B40" s="178" t="s">
        <v>32</v>
      </c>
      <c r="C40" s="182">
        <v>7.0665499999999992E-2</v>
      </c>
      <c r="D40" s="182">
        <v>7.6763100000000001E-2</v>
      </c>
      <c r="E40" s="183">
        <v>1048834169</v>
      </c>
      <c r="F40" s="183"/>
      <c r="G40" s="183">
        <v>4566687</v>
      </c>
      <c r="H40" s="183">
        <v>344479190</v>
      </c>
      <c r="I40" s="183">
        <v>82749018</v>
      </c>
      <c r="J40" s="183">
        <v>30754739</v>
      </c>
      <c r="K40" s="183"/>
      <c r="L40" s="183">
        <v>14295772</v>
      </c>
      <c r="M40" s="183">
        <v>0</v>
      </c>
      <c r="N40" s="183">
        <v>0</v>
      </c>
      <c r="O40" s="183">
        <v>37811058.024275579</v>
      </c>
      <c r="P40" s="183">
        <v>0</v>
      </c>
      <c r="Q40" s="183">
        <v>219908351</v>
      </c>
      <c r="R40" s="183">
        <v>5160387.9919081405</v>
      </c>
      <c r="S40" s="183">
        <v>225068738.99190813</v>
      </c>
      <c r="T40" s="183">
        <v>1854392249.8614998</v>
      </c>
      <c r="U40" s="183">
        <v>383910397.75199997</v>
      </c>
      <c r="V40" s="183">
        <v>0</v>
      </c>
      <c r="W40" s="183">
        <v>0</v>
      </c>
      <c r="X40" s="183">
        <v>0</v>
      </c>
    </row>
    <row r="41" spans="1:24">
      <c r="A41" s="198">
        <v>20100</v>
      </c>
      <c r="B41" s="178" t="s">
        <v>33</v>
      </c>
      <c r="C41" s="182">
        <v>6.7134999999999998E-3</v>
      </c>
      <c r="D41" s="182">
        <v>6.7701999999999997E-3</v>
      </c>
      <c r="E41" s="183">
        <v>99643365</v>
      </c>
      <c r="F41" s="232"/>
      <c r="G41" s="183">
        <v>433853</v>
      </c>
      <c r="H41" s="183">
        <v>32726876</v>
      </c>
      <c r="I41" s="183">
        <v>7861482</v>
      </c>
      <c r="J41" s="183">
        <v>93402</v>
      </c>
      <c r="K41" s="184"/>
      <c r="L41" s="183">
        <v>1358154</v>
      </c>
      <c r="M41" s="183">
        <v>0</v>
      </c>
      <c r="N41" s="185">
        <v>0</v>
      </c>
      <c r="O41" s="183">
        <v>832226.35842582723</v>
      </c>
      <c r="P41" s="184"/>
      <c r="Q41" s="183">
        <v>20892157</v>
      </c>
      <c r="R41" s="183">
        <v>440639.88052472426</v>
      </c>
      <c r="S41" s="183">
        <v>21332796.880524725</v>
      </c>
      <c r="T41" s="183">
        <v>176174545.84549999</v>
      </c>
      <c r="U41" s="183">
        <v>36472995.383999996</v>
      </c>
      <c r="W41" s="185">
        <v>15707191489.361704</v>
      </c>
      <c r="X41" s="185">
        <v>-4481617021.2765961</v>
      </c>
    </row>
    <row r="42" spans="1:24">
      <c r="A42" s="198">
        <v>20200</v>
      </c>
      <c r="B42" s="178" t="s">
        <v>34</v>
      </c>
      <c r="C42" s="182">
        <v>9.5739999999999996E-4</v>
      </c>
      <c r="D42" s="182">
        <v>9.3139999999999998E-4</v>
      </c>
      <c r="E42" s="183">
        <v>14209959</v>
      </c>
      <c r="F42" s="232"/>
      <c r="G42" s="183">
        <v>61871</v>
      </c>
      <c r="H42" s="183">
        <v>4667120</v>
      </c>
      <c r="I42" s="183">
        <v>1121112</v>
      </c>
      <c r="J42" s="183">
        <v>440895.6460528766</v>
      </c>
      <c r="K42" s="184"/>
      <c r="L42" s="183">
        <v>193684</v>
      </c>
      <c r="M42" s="183">
        <v>0</v>
      </c>
      <c r="N42" s="185">
        <v>0</v>
      </c>
      <c r="O42" s="183">
        <v>0</v>
      </c>
      <c r="P42" s="184"/>
      <c r="Q42" s="183">
        <v>2979392</v>
      </c>
      <c r="R42" s="183">
        <v>302324.21535095887</v>
      </c>
      <c r="S42" s="183">
        <v>3281716.215350959</v>
      </c>
      <c r="T42" s="183">
        <v>25123930.9142</v>
      </c>
      <c r="U42" s="183">
        <v>5201347.4015999995</v>
      </c>
      <c r="W42" s="185">
        <v>15707207634.174459</v>
      </c>
      <c r="X42" s="185">
        <v>-4481611374.4075832</v>
      </c>
    </row>
    <row r="43" spans="1:24">
      <c r="A43" s="198">
        <v>20300</v>
      </c>
      <c r="B43" s="178" t="s">
        <v>35</v>
      </c>
      <c r="C43" s="182">
        <v>1.2429300000000001E-2</v>
      </c>
      <c r="D43" s="182">
        <v>1.3239799999999999E-2</v>
      </c>
      <c r="E43" s="183">
        <v>184478629</v>
      </c>
      <c r="F43" s="232"/>
      <c r="G43" s="183">
        <v>803231</v>
      </c>
      <c r="H43" s="183">
        <v>60590178</v>
      </c>
      <c r="I43" s="183">
        <v>14554661</v>
      </c>
      <c r="J43" s="183">
        <v>0</v>
      </c>
      <c r="K43" s="184"/>
      <c r="L43" s="183">
        <v>2514472</v>
      </c>
      <c r="M43" s="183">
        <v>0</v>
      </c>
      <c r="N43" s="185">
        <v>0</v>
      </c>
      <c r="O43" s="183">
        <v>7646006.7122434648</v>
      </c>
      <c r="P43" s="184"/>
      <c r="Q43" s="183">
        <v>38679509</v>
      </c>
      <c r="R43" s="183">
        <v>-3455356.5707478216</v>
      </c>
      <c r="S43" s="183">
        <v>35224152.429252177</v>
      </c>
      <c r="T43" s="183">
        <v>326167614.90690005</v>
      </c>
      <c r="U43" s="183">
        <v>67525702.171200007</v>
      </c>
      <c r="W43" s="185">
        <v>15707207994.466091</v>
      </c>
      <c r="X43" s="185">
        <v>-4481610995.3871069</v>
      </c>
    </row>
    <row r="44" spans="1:24">
      <c r="A44" s="198">
        <v>20400</v>
      </c>
      <c r="B44" s="178" t="s">
        <v>36</v>
      </c>
      <c r="C44" s="182">
        <v>1.041E-3</v>
      </c>
      <c r="D44" s="182">
        <v>1.0332E-3</v>
      </c>
      <c r="E44" s="183">
        <v>15450770</v>
      </c>
      <c r="F44" s="232"/>
      <c r="G44" s="183">
        <v>67274</v>
      </c>
      <c r="H44" s="183">
        <v>5074652</v>
      </c>
      <c r="I44" s="183">
        <v>1219007</v>
      </c>
      <c r="J44" s="183">
        <v>325002.14002980466</v>
      </c>
      <c r="K44" s="184"/>
      <c r="L44" s="183">
        <v>210596</v>
      </c>
      <c r="M44" s="183">
        <v>0</v>
      </c>
      <c r="N44" s="185">
        <v>0</v>
      </c>
      <c r="O44" s="183">
        <v>0</v>
      </c>
      <c r="P44" s="184"/>
      <c r="Q44" s="183">
        <v>3239552</v>
      </c>
      <c r="R44" s="183">
        <v>246012.38000993489</v>
      </c>
      <c r="S44" s="183">
        <v>3485564.3800099348</v>
      </c>
      <c r="T44" s="183">
        <v>27317748.153000001</v>
      </c>
      <c r="U44" s="183">
        <v>5655528.1440000003</v>
      </c>
      <c r="W44" s="185">
        <v>15707208058.846121</v>
      </c>
      <c r="X44" s="185">
        <v>-4481611030.6933327</v>
      </c>
    </row>
    <row r="45" spans="1:24">
      <c r="A45" s="198">
        <v>20600</v>
      </c>
      <c r="B45" s="178" t="s">
        <v>37</v>
      </c>
      <c r="C45" s="182">
        <v>1.8936999999999999E-3</v>
      </c>
      <c r="D45" s="182">
        <v>1.8996E-3</v>
      </c>
      <c r="E45" s="183">
        <v>28106746</v>
      </c>
      <c r="F45" s="232"/>
      <c r="G45" s="183">
        <v>122378</v>
      </c>
      <c r="H45" s="183">
        <v>9231382</v>
      </c>
      <c r="I45" s="183">
        <v>2217515</v>
      </c>
      <c r="J45" s="183">
        <v>396140.40484613786</v>
      </c>
      <c r="K45" s="184"/>
      <c r="L45" s="183">
        <v>383099</v>
      </c>
      <c r="M45" s="183">
        <v>0</v>
      </c>
      <c r="N45" s="185">
        <v>0</v>
      </c>
      <c r="O45" s="183">
        <v>390825</v>
      </c>
      <c r="P45" s="184"/>
      <c r="Q45" s="183">
        <v>5893122</v>
      </c>
      <c r="R45" s="183">
        <v>-208161.19838462071</v>
      </c>
      <c r="S45" s="183">
        <v>5684960.8016153798</v>
      </c>
      <c r="T45" s="183">
        <v>49694159.152099997</v>
      </c>
      <c r="U45" s="183">
        <v>10288063.060799999</v>
      </c>
      <c r="W45" s="185">
        <v>15707208503.328323</v>
      </c>
      <c r="X45" s="185">
        <v>-4481610478.8490448</v>
      </c>
    </row>
    <row r="46" spans="1:24">
      <c r="A46" s="198">
        <v>20700</v>
      </c>
      <c r="B46" s="178" t="s">
        <v>38</v>
      </c>
      <c r="C46" s="182">
        <v>4.0800999999999997E-3</v>
      </c>
      <c r="D46" s="182">
        <v>4.2927E-3</v>
      </c>
      <c r="E46" s="183">
        <v>60557815</v>
      </c>
      <c r="F46" s="232"/>
      <c r="G46" s="183">
        <v>263672</v>
      </c>
      <c r="H46" s="183">
        <v>19889614</v>
      </c>
      <c r="I46" s="183">
        <v>4777781</v>
      </c>
      <c r="J46" s="183">
        <v>667024</v>
      </c>
      <c r="K46" s="184"/>
      <c r="L46" s="183">
        <v>825412</v>
      </c>
      <c r="M46" s="183">
        <v>0</v>
      </c>
      <c r="N46" s="185">
        <v>0</v>
      </c>
      <c r="O46" s="183">
        <v>1006370.8694625632</v>
      </c>
      <c r="P46" s="184"/>
      <c r="Q46" s="183">
        <v>12697116</v>
      </c>
      <c r="R46" s="183">
        <v>277127.04351247894</v>
      </c>
      <c r="S46" s="183">
        <v>12974243.043512478</v>
      </c>
      <c r="T46" s="183">
        <v>107069302.82329999</v>
      </c>
      <c r="U46" s="183">
        <v>22166301.998399999</v>
      </c>
      <c r="W46" s="185">
        <v>15707207963.866524</v>
      </c>
      <c r="X46" s="185">
        <v>-4481610975.9966164</v>
      </c>
    </row>
    <row r="47" spans="1:24">
      <c r="A47" s="198">
        <v>20800</v>
      </c>
      <c r="B47" s="178" t="s">
        <v>39</v>
      </c>
      <c r="C47" s="182">
        <v>3.3313000000000001E-3</v>
      </c>
      <c r="D47" s="182">
        <v>3.3646000000000001E-3</v>
      </c>
      <c r="E47" s="183">
        <v>49443947</v>
      </c>
      <c r="F47" s="232"/>
      <c r="G47" s="183">
        <v>215282</v>
      </c>
      <c r="H47" s="183">
        <v>16239375</v>
      </c>
      <c r="I47" s="183">
        <v>3900939</v>
      </c>
      <c r="J47" s="183">
        <v>333245.97644523834</v>
      </c>
      <c r="K47" s="184"/>
      <c r="L47" s="183">
        <v>673929</v>
      </c>
      <c r="M47" s="183">
        <v>0</v>
      </c>
      <c r="N47" s="185">
        <v>0</v>
      </c>
      <c r="O47" s="183">
        <v>0</v>
      </c>
      <c r="P47" s="184"/>
      <c r="Q47" s="183">
        <v>10366879</v>
      </c>
      <c r="R47" s="183">
        <v>264980.32548174611</v>
      </c>
      <c r="S47" s="183">
        <v>10631859.325481746</v>
      </c>
      <c r="T47" s="183">
        <v>87419418.2729</v>
      </c>
      <c r="U47" s="183">
        <v>18098233.339200001</v>
      </c>
      <c r="W47" s="185">
        <v>15707207704.2199</v>
      </c>
      <c r="X47" s="185">
        <v>-4481610530.3910179</v>
      </c>
    </row>
    <row r="48" spans="1:24">
      <c r="A48" s="198">
        <v>20900</v>
      </c>
      <c r="B48" s="178" t="s">
        <v>40</v>
      </c>
      <c r="C48" s="182">
        <v>5.2401000000000001E-3</v>
      </c>
      <c r="D48" s="182">
        <v>5.4063999999999996E-3</v>
      </c>
      <c r="E48" s="183">
        <v>77774811</v>
      </c>
      <c r="F48" s="232"/>
      <c r="G48" s="183">
        <v>338636</v>
      </c>
      <c r="H48" s="183">
        <v>25544366</v>
      </c>
      <c r="I48" s="183">
        <v>6136136</v>
      </c>
      <c r="J48" s="183">
        <v>981117</v>
      </c>
      <c r="K48" s="184"/>
      <c r="L48" s="183">
        <v>1060083</v>
      </c>
      <c r="M48" s="183">
        <v>0</v>
      </c>
      <c r="N48" s="185">
        <v>0</v>
      </c>
      <c r="O48" s="183">
        <v>866125.52580238832</v>
      </c>
      <c r="P48" s="184"/>
      <c r="Q48" s="183">
        <v>16306992</v>
      </c>
      <c r="R48" s="183">
        <v>917825.49139920389</v>
      </c>
      <c r="S48" s="183">
        <v>17224817.491399202</v>
      </c>
      <c r="T48" s="183">
        <v>137509829.10330001</v>
      </c>
      <c r="U48" s="183">
        <v>28468331.4384</v>
      </c>
      <c r="W48" s="185">
        <v>15707207833.228048</v>
      </c>
      <c r="X48" s="185">
        <v>-4481610865.4453573</v>
      </c>
    </row>
    <row r="49" spans="1:24">
      <c r="A49" s="198">
        <v>21200</v>
      </c>
      <c r="B49" s="178" t="s">
        <v>41</v>
      </c>
      <c r="C49" s="182">
        <v>1.905E-3</v>
      </c>
      <c r="D49" s="182">
        <v>2.0214E-3</v>
      </c>
      <c r="E49" s="183">
        <v>28274463</v>
      </c>
      <c r="F49" s="232"/>
      <c r="G49" s="183">
        <v>123109</v>
      </c>
      <c r="H49" s="183">
        <v>9286467</v>
      </c>
      <c r="I49" s="183">
        <v>2230747</v>
      </c>
      <c r="J49" s="183">
        <v>342218</v>
      </c>
      <c r="K49" s="184"/>
      <c r="L49" s="183">
        <v>385385</v>
      </c>
      <c r="M49" s="183">
        <v>0</v>
      </c>
      <c r="N49" s="185">
        <v>0</v>
      </c>
      <c r="O49" s="183">
        <v>587881.88786572544</v>
      </c>
      <c r="P49" s="184"/>
      <c r="Q49" s="183">
        <v>5928288</v>
      </c>
      <c r="R49" s="183">
        <v>207875.37071142485</v>
      </c>
      <c r="S49" s="183">
        <v>6136163.3707114253</v>
      </c>
      <c r="T49" s="183">
        <v>49990691.865000002</v>
      </c>
      <c r="U49" s="183">
        <v>10349453.52</v>
      </c>
      <c r="W49" s="185">
        <v>15707208050.877069</v>
      </c>
      <c r="X49" s="185">
        <v>-4481611107.2285509</v>
      </c>
    </row>
    <row r="50" spans="1:24">
      <c r="A50" s="198">
        <v>21300</v>
      </c>
      <c r="B50" s="178" t="s">
        <v>42</v>
      </c>
      <c r="C50" s="182">
        <v>2.0891199999999999E-2</v>
      </c>
      <c r="D50" s="182">
        <v>2.2000499999999999E-2</v>
      </c>
      <c r="E50" s="183">
        <v>310072163</v>
      </c>
      <c r="F50" s="232"/>
      <c r="G50" s="183">
        <v>1350073</v>
      </c>
      <c r="H50" s="183">
        <v>101840129</v>
      </c>
      <c r="I50" s="183">
        <v>24463512</v>
      </c>
      <c r="J50" s="183">
        <v>150309</v>
      </c>
      <c r="K50" s="184"/>
      <c r="L50" s="183">
        <v>4226332</v>
      </c>
      <c r="M50" s="183">
        <v>0</v>
      </c>
      <c r="N50" s="185">
        <v>0</v>
      </c>
      <c r="O50" s="183">
        <v>9400101.0359617416</v>
      </c>
      <c r="P50" s="184"/>
      <c r="Q50" s="183">
        <v>65012621</v>
      </c>
      <c r="R50" s="183">
        <v>-2972316.3453205805</v>
      </c>
      <c r="S50" s="183">
        <v>62040304.654679418</v>
      </c>
      <c r="T50" s="183">
        <v>548223381.56959999</v>
      </c>
      <c r="U50" s="183">
        <v>113497377.10079999</v>
      </c>
      <c r="W50" s="185">
        <v>15707207989.062592</v>
      </c>
      <c r="X50" s="185">
        <v>-4481610889.8531771</v>
      </c>
    </row>
    <row r="51" spans="1:24">
      <c r="A51" s="198">
        <v>21520</v>
      </c>
      <c r="B51" s="178" t="s">
        <v>43</v>
      </c>
      <c r="C51" s="182">
        <v>3.1330700000000003E-2</v>
      </c>
      <c r="D51" s="182">
        <v>3.2825E-2</v>
      </c>
      <c r="E51" s="183">
        <v>465017706</v>
      </c>
      <c r="F51" s="232"/>
      <c r="G51" s="183">
        <v>2024715</v>
      </c>
      <c r="H51" s="183">
        <v>152730458</v>
      </c>
      <c r="I51" s="183">
        <v>36688124</v>
      </c>
      <c r="J51" s="183">
        <v>5695489</v>
      </c>
      <c r="K51" s="184"/>
      <c r="L51" s="183">
        <v>6338263</v>
      </c>
      <c r="M51" s="183">
        <v>0</v>
      </c>
      <c r="N51" s="185">
        <v>0</v>
      </c>
      <c r="O51" s="183">
        <v>9947117.6600907072</v>
      </c>
      <c r="P51" s="184"/>
      <c r="Q51" s="183">
        <v>97499948</v>
      </c>
      <c r="R51" s="183">
        <v>-137175.55336356908</v>
      </c>
      <c r="S51" s="183">
        <v>97362772.446636438</v>
      </c>
      <c r="T51" s="183">
        <v>822174997.17310011</v>
      </c>
      <c r="U51" s="183">
        <v>170212925.66880003</v>
      </c>
      <c r="W51" s="185">
        <v>15707207938.739273</v>
      </c>
      <c r="X51" s="185">
        <v>-4481611053.566144</v>
      </c>
    </row>
    <row r="52" spans="1:24">
      <c r="A52" s="198">
        <v>21525</v>
      </c>
      <c r="B52" s="178" t="s">
        <v>365</v>
      </c>
      <c r="C52" s="182">
        <v>1.2683E-3</v>
      </c>
      <c r="D52" s="182">
        <v>1.1852E-3</v>
      </c>
      <c r="E52" s="183">
        <v>18824410</v>
      </c>
      <c r="F52" s="232"/>
      <c r="G52" s="183">
        <v>81963</v>
      </c>
      <c r="H52" s="183">
        <v>6182691</v>
      </c>
      <c r="I52" s="183">
        <v>1485174</v>
      </c>
      <c r="J52" s="183">
        <v>1636308.5457698714</v>
      </c>
      <c r="K52" s="184"/>
      <c r="L52" s="183">
        <v>256580</v>
      </c>
      <c r="M52" s="183">
        <v>0</v>
      </c>
      <c r="N52" s="185">
        <v>0</v>
      </c>
      <c r="O52" s="183">
        <v>0</v>
      </c>
      <c r="P52" s="184"/>
      <c r="Q52" s="183">
        <v>3946901</v>
      </c>
      <c r="R52" s="183">
        <v>692231.18192329048</v>
      </c>
      <c r="S52" s="183">
        <v>4639132.1819232907</v>
      </c>
      <c r="T52" s="183">
        <v>33282516.793899998</v>
      </c>
      <c r="U52" s="183">
        <v>6890399.9472000003</v>
      </c>
      <c r="W52" s="185">
        <v>15707207875.729692</v>
      </c>
      <c r="X52" s="185">
        <v>-4481610764.8164635</v>
      </c>
    </row>
    <row r="53" spans="1:24">
      <c r="A53" s="198">
        <v>21525.200000000001</v>
      </c>
      <c r="B53" s="178" t="s">
        <v>366</v>
      </c>
      <c r="C53" s="182">
        <v>1.5860000000000001E-4</v>
      </c>
      <c r="D53" s="182">
        <v>1.3559999999999999E-4</v>
      </c>
      <c r="E53" s="183">
        <v>2353979</v>
      </c>
      <c r="F53" s="232"/>
      <c r="G53" s="183">
        <v>10249</v>
      </c>
      <c r="H53" s="183">
        <v>773141</v>
      </c>
      <c r="I53" s="183">
        <v>185720</v>
      </c>
      <c r="J53" s="183">
        <v>333044.14668955316</v>
      </c>
      <c r="K53" s="184"/>
      <c r="L53" s="183">
        <v>32085</v>
      </c>
      <c r="M53" s="183">
        <v>0</v>
      </c>
      <c r="N53" s="185">
        <v>0</v>
      </c>
      <c r="O53" s="183">
        <v>11129</v>
      </c>
      <c r="P53" s="184"/>
      <c r="Q53" s="183">
        <v>493557</v>
      </c>
      <c r="R53" s="183">
        <v>129033.38222985103</v>
      </c>
      <c r="S53" s="183">
        <v>622590.38222985109</v>
      </c>
      <c r="T53" s="183">
        <v>4161954.7138</v>
      </c>
      <c r="U53" s="183">
        <v>861639.54240000003</v>
      </c>
      <c r="W53" s="185">
        <v>15707208017.999592</v>
      </c>
      <c r="X53" s="185">
        <v>-4481611008.8407087</v>
      </c>
    </row>
    <row r="54" spans="1:24">
      <c r="A54" s="198">
        <v>21550</v>
      </c>
      <c r="B54" s="178" t="s">
        <v>45</v>
      </c>
      <c r="C54" s="182">
        <v>3.96788E-2</v>
      </c>
      <c r="D54" s="182">
        <v>3.8636200000000002E-2</v>
      </c>
      <c r="E54" s="183">
        <v>588922193</v>
      </c>
      <c r="F54" s="232"/>
      <c r="G54" s="183">
        <v>2564203</v>
      </c>
      <c r="H54" s="183">
        <v>193425659</v>
      </c>
      <c r="I54" s="183">
        <v>46463716</v>
      </c>
      <c r="J54" s="183">
        <v>8634277.4044912122</v>
      </c>
      <c r="K54" s="184"/>
      <c r="L54" s="183">
        <v>8027101</v>
      </c>
      <c r="M54" s="183">
        <v>0</v>
      </c>
      <c r="N54" s="185">
        <v>0</v>
      </c>
      <c r="O54" s="183">
        <v>0</v>
      </c>
      <c r="P54" s="184"/>
      <c r="Q54" s="183">
        <v>123478918</v>
      </c>
      <c r="R54" s="183">
        <v>5433578.1348304041</v>
      </c>
      <c r="S54" s="183">
        <v>128912496.1348304</v>
      </c>
      <c r="T54" s="183">
        <v>1041244443.2404</v>
      </c>
      <c r="U54" s="183">
        <v>215566349.77919999</v>
      </c>
      <c r="W54" s="185">
        <v>15707208012.185835</v>
      </c>
      <c r="X54" s="185">
        <v>-4481610997.7151566</v>
      </c>
    </row>
    <row r="55" spans="1:24">
      <c r="A55" s="198">
        <v>21570</v>
      </c>
      <c r="B55" s="178" t="s">
        <v>46</v>
      </c>
      <c r="C55" s="182">
        <v>1.808E-4</v>
      </c>
      <c r="D55" s="182">
        <v>1.7100000000000001E-4</v>
      </c>
      <c r="E55" s="183">
        <v>2683477</v>
      </c>
      <c r="F55" s="232"/>
      <c r="G55" s="183">
        <v>11684</v>
      </c>
      <c r="H55" s="183">
        <v>881361</v>
      </c>
      <c r="I55" s="183">
        <v>211716</v>
      </c>
      <c r="J55" s="183">
        <v>155746.63227543386</v>
      </c>
      <c r="K55" s="184"/>
      <c r="L55" s="183">
        <v>36576</v>
      </c>
      <c r="M55" s="183">
        <v>0</v>
      </c>
      <c r="N55" s="185">
        <v>0</v>
      </c>
      <c r="O55" s="183">
        <v>0</v>
      </c>
      <c r="P55" s="184"/>
      <c r="Q55" s="183">
        <v>562643</v>
      </c>
      <c r="R55" s="183">
        <v>78271.210758477959</v>
      </c>
      <c r="S55" s="183">
        <v>640914.21075847792</v>
      </c>
      <c r="T55" s="183">
        <v>4744523.4063999997</v>
      </c>
      <c r="U55" s="183">
        <v>982247.34720000008</v>
      </c>
      <c r="W55" s="185">
        <v>15707208066.149174</v>
      </c>
      <c r="X55" s="185">
        <v>-4481610698.6162672</v>
      </c>
    </row>
    <row r="56" spans="1:24">
      <c r="A56" s="198">
        <v>21800</v>
      </c>
      <c r="B56" s="178" t="s">
        <v>47</v>
      </c>
      <c r="C56" s="182">
        <v>3.3769E-3</v>
      </c>
      <c r="D56" s="182">
        <v>3.4087000000000002E-3</v>
      </c>
      <c r="E56" s="183">
        <v>50120754</v>
      </c>
      <c r="F56" s="232"/>
      <c r="G56" s="183">
        <v>218229</v>
      </c>
      <c r="H56" s="183">
        <v>16461665</v>
      </c>
      <c r="I56" s="183">
        <v>3954336</v>
      </c>
      <c r="J56" s="183">
        <v>666411</v>
      </c>
      <c r="K56" s="184"/>
      <c r="L56" s="183">
        <v>683154</v>
      </c>
      <c r="M56" s="183">
        <v>0</v>
      </c>
      <c r="N56" s="185">
        <v>0</v>
      </c>
      <c r="O56" s="183">
        <v>174604.94793220446</v>
      </c>
      <c r="P56" s="184"/>
      <c r="Q56" s="183">
        <v>10508784</v>
      </c>
      <c r="R56" s="183">
        <v>537795.35068926518</v>
      </c>
      <c r="S56" s="183">
        <v>11046579.350689266</v>
      </c>
      <c r="T56" s="183">
        <v>88616045.857700005</v>
      </c>
      <c r="U56" s="183">
        <v>18345968.2896</v>
      </c>
      <c r="W56" s="185">
        <v>15707205014.749264</v>
      </c>
      <c r="X56" s="185">
        <v>-4481607669.6165199</v>
      </c>
    </row>
    <row r="57" spans="1:24">
      <c r="A57" s="198">
        <v>21900</v>
      </c>
      <c r="B57" s="178" t="s">
        <v>48</v>
      </c>
      <c r="C57" s="182">
        <v>1.7286999999999999E-3</v>
      </c>
      <c r="D57" s="182">
        <v>1.8885E-3</v>
      </c>
      <c r="E57" s="183">
        <v>25657777</v>
      </c>
      <c r="F57" s="232"/>
      <c r="G57" s="183">
        <v>111716</v>
      </c>
      <c r="H57" s="183">
        <v>8427043</v>
      </c>
      <c r="I57" s="183">
        <v>2024301</v>
      </c>
      <c r="J57" s="183">
        <v>26108</v>
      </c>
      <c r="K57" s="184"/>
      <c r="L57" s="183">
        <v>349719</v>
      </c>
      <c r="M57" s="183">
        <v>0</v>
      </c>
      <c r="N57" s="185">
        <v>0</v>
      </c>
      <c r="O57" s="183">
        <v>764465.60138881044</v>
      </c>
      <c r="P57" s="184"/>
      <c r="Q57" s="183">
        <v>5379649</v>
      </c>
      <c r="R57" s="183">
        <v>-535997.53379627015</v>
      </c>
      <c r="S57" s="183">
        <v>4843651.4662037296</v>
      </c>
      <c r="T57" s="183">
        <v>45364256.707099997</v>
      </c>
      <c r="U57" s="183">
        <v>9391653.7007999998</v>
      </c>
      <c r="W57" s="185">
        <v>15707208006.998617</v>
      </c>
      <c r="X57" s="185">
        <v>-4481611002.1171856</v>
      </c>
    </row>
    <row r="58" spans="1:24">
      <c r="A58" s="198">
        <v>22000</v>
      </c>
      <c r="B58" s="178" t="s">
        <v>49</v>
      </c>
      <c r="C58" s="182">
        <v>3.7607000000000001E-3</v>
      </c>
      <c r="D58" s="182">
        <v>3.4832999999999999E-3</v>
      </c>
      <c r="E58" s="183">
        <v>55817204</v>
      </c>
      <c r="F58" s="232"/>
      <c r="G58" s="183">
        <v>243031</v>
      </c>
      <c r="H58" s="183">
        <v>18332608</v>
      </c>
      <c r="I58" s="183">
        <v>4403765</v>
      </c>
      <c r="J58" s="183">
        <v>4672818.761901048</v>
      </c>
      <c r="K58" s="184"/>
      <c r="L58" s="183">
        <v>760797</v>
      </c>
      <c r="M58" s="183">
        <v>0</v>
      </c>
      <c r="N58" s="185">
        <v>0</v>
      </c>
      <c r="O58" s="183">
        <v>0</v>
      </c>
      <c r="P58" s="184"/>
      <c r="Q58" s="183">
        <v>11703155</v>
      </c>
      <c r="R58" s="183">
        <v>1825935.5873003493</v>
      </c>
      <c r="S58" s="183">
        <v>13529090.587300349</v>
      </c>
      <c r="T58" s="183">
        <v>98687661.363100007</v>
      </c>
      <c r="U58" s="183">
        <v>20431070.788800001</v>
      </c>
      <c r="W58" s="185">
        <v>15707210526.315788</v>
      </c>
      <c r="X58" s="185">
        <v>-4481608187.1345024</v>
      </c>
    </row>
    <row r="59" spans="1:24">
      <c r="A59" s="198">
        <v>23000</v>
      </c>
      <c r="B59" s="178" t="s">
        <v>50</v>
      </c>
      <c r="C59" s="182">
        <v>1.0495999999999999E-3</v>
      </c>
      <c r="D59" s="182">
        <v>1.137E-3</v>
      </c>
      <c r="E59" s="183">
        <v>15578413</v>
      </c>
      <c r="F59" s="232"/>
      <c r="G59" s="183">
        <v>67829</v>
      </c>
      <c r="H59" s="183">
        <v>5116575</v>
      </c>
      <c r="I59" s="183">
        <v>1229077</v>
      </c>
      <c r="J59" s="183">
        <v>14230</v>
      </c>
      <c r="K59" s="184"/>
      <c r="L59" s="183">
        <v>212336</v>
      </c>
      <c r="M59" s="183">
        <v>0</v>
      </c>
      <c r="N59" s="185">
        <v>0</v>
      </c>
      <c r="O59" s="183">
        <v>464790.28792364325</v>
      </c>
      <c r="P59" s="184"/>
      <c r="Q59" s="183">
        <v>3266315</v>
      </c>
      <c r="R59" s="183">
        <v>-244199.76264121442</v>
      </c>
      <c r="S59" s="183">
        <v>3022115.2373587857</v>
      </c>
      <c r="T59" s="183">
        <v>27543427.9168</v>
      </c>
      <c r="U59" s="183">
        <v>5702250.0863999994</v>
      </c>
      <c r="W59" s="185">
        <v>15707208026.520374</v>
      </c>
      <c r="X59" s="185">
        <v>-4481610878.047349</v>
      </c>
    </row>
    <row r="60" spans="1:24">
      <c r="A60" s="198">
        <v>23100</v>
      </c>
      <c r="B60" s="178" t="s">
        <v>51</v>
      </c>
      <c r="C60" s="182">
        <v>7.0108000000000002E-3</v>
      </c>
      <c r="D60" s="182">
        <v>7.4720000000000003E-3</v>
      </c>
      <c r="E60" s="183">
        <v>104055962</v>
      </c>
      <c r="F60" s="232"/>
      <c r="G60" s="183">
        <v>453066</v>
      </c>
      <c r="H60" s="183">
        <v>34176150</v>
      </c>
      <c r="I60" s="183">
        <v>8209619</v>
      </c>
      <c r="J60" s="183">
        <v>580580</v>
      </c>
      <c r="K60" s="184"/>
      <c r="L60" s="183">
        <v>1418299</v>
      </c>
      <c r="M60" s="183">
        <v>0</v>
      </c>
      <c r="N60" s="185">
        <v>0</v>
      </c>
      <c r="O60" s="183">
        <v>2670627.6135486625</v>
      </c>
      <c r="P60" s="184"/>
      <c r="Q60" s="183">
        <v>21817343</v>
      </c>
      <c r="R60" s="183">
        <v>128480.79548377916</v>
      </c>
      <c r="S60" s="183">
        <v>21945823.795483779</v>
      </c>
      <c r="T60" s="183">
        <v>183976242.79640001</v>
      </c>
      <c r="U60" s="183">
        <v>38088162.067199998</v>
      </c>
      <c r="W60" s="185">
        <v>15707207836.907598</v>
      </c>
      <c r="X60" s="185">
        <v>-4481610802.2239876</v>
      </c>
    </row>
    <row r="61" spans="1:24">
      <c r="A61" s="198">
        <v>23200</v>
      </c>
      <c r="B61" s="178" t="s">
        <v>52</v>
      </c>
      <c r="C61" s="182">
        <v>4.4183E-3</v>
      </c>
      <c r="D61" s="182">
        <v>4.3832999999999997E-3</v>
      </c>
      <c r="E61" s="183">
        <v>65577460</v>
      </c>
      <c r="F61" s="232"/>
      <c r="G61" s="183">
        <v>285528</v>
      </c>
      <c r="H61" s="183">
        <v>21538267</v>
      </c>
      <c r="I61" s="183">
        <v>5173812</v>
      </c>
      <c r="J61" s="183">
        <v>1576925.1330794981</v>
      </c>
      <c r="K61" s="184"/>
      <c r="L61" s="183">
        <v>893831</v>
      </c>
      <c r="M61" s="183">
        <v>0</v>
      </c>
      <c r="N61" s="185">
        <v>0</v>
      </c>
      <c r="O61" s="183">
        <v>0</v>
      </c>
      <c r="P61" s="184"/>
      <c r="Q61" s="183">
        <v>13749582</v>
      </c>
      <c r="R61" s="183">
        <v>1340197.377693166</v>
      </c>
      <c r="S61" s="183">
        <v>15089779.377693165</v>
      </c>
      <c r="T61" s="183">
        <v>115944290.7439</v>
      </c>
      <c r="U61" s="183">
        <v>24003669.547200002</v>
      </c>
      <c r="W61" s="185">
        <v>15707208107.254616</v>
      </c>
      <c r="X61" s="185">
        <v>-4481611115.8958464</v>
      </c>
    </row>
    <row r="62" spans="1:24">
      <c r="A62" s="198">
        <v>30000</v>
      </c>
      <c r="B62" s="178" t="s">
        <v>53</v>
      </c>
      <c r="C62" s="182">
        <v>8.1479999999999996E-4</v>
      </c>
      <c r="D62" s="182">
        <v>8.3290000000000002E-4</v>
      </c>
      <c r="E62" s="183">
        <v>12093456</v>
      </c>
      <c r="F62" s="232"/>
      <c r="G62" s="183">
        <v>52656</v>
      </c>
      <c r="H62" s="183">
        <v>3971976</v>
      </c>
      <c r="I62" s="183">
        <v>954128</v>
      </c>
      <c r="J62" s="183">
        <v>0</v>
      </c>
      <c r="K62" s="184"/>
      <c r="L62" s="183">
        <v>164836</v>
      </c>
      <c r="M62" s="183">
        <v>0</v>
      </c>
      <c r="N62" s="185">
        <v>0</v>
      </c>
      <c r="O62" s="183">
        <v>408393.05756587157</v>
      </c>
      <c r="P62" s="184"/>
      <c r="Q62" s="183">
        <v>2535627</v>
      </c>
      <c r="R62" s="183">
        <v>-308418.35252195719</v>
      </c>
      <c r="S62" s="183">
        <v>2227208.6474780426</v>
      </c>
      <c r="T62" s="183">
        <v>21381845.5284</v>
      </c>
      <c r="U62" s="183">
        <v>4426632.4031999996</v>
      </c>
      <c r="W62" s="185">
        <v>15707207563.764292</v>
      </c>
      <c r="X62" s="185">
        <v>-4481611257.6956902</v>
      </c>
    </row>
    <row r="63" spans="1:24">
      <c r="A63" s="198">
        <v>30100</v>
      </c>
      <c r="B63" s="178" t="s">
        <v>54</v>
      </c>
      <c r="C63" s="182">
        <v>8.7881999999999995E-3</v>
      </c>
      <c r="D63" s="182">
        <v>8.2594999999999995E-3</v>
      </c>
      <c r="E63" s="183">
        <v>130436556</v>
      </c>
      <c r="F63" s="232"/>
      <c r="G63" s="183">
        <v>567929</v>
      </c>
      <c r="H63" s="183">
        <v>42840594</v>
      </c>
      <c r="I63" s="183">
        <v>10290947</v>
      </c>
      <c r="J63" s="183">
        <v>2691544.7989966823</v>
      </c>
      <c r="K63" s="184"/>
      <c r="L63" s="183">
        <v>1777870</v>
      </c>
      <c r="M63" s="183">
        <v>0</v>
      </c>
      <c r="N63" s="185">
        <v>0</v>
      </c>
      <c r="O63" s="183">
        <v>1418756</v>
      </c>
      <c r="P63" s="184"/>
      <c r="Q63" s="183">
        <v>27348544</v>
      </c>
      <c r="R63" s="183">
        <v>-114829.40033443924</v>
      </c>
      <c r="S63" s="183">
        <v>27233714.59966556</v>
      </c>
      <c r="T63" s="183">
        <v>230618476.77059999</v>
      </c>
      <c r="U63" s="183">
        <v>47744392.348799996</v>
      </c>
      <c r="W63" s="185">
        <v>15707207976.445395</v>
      </c>
      <c r="X63" s="185">
        <v>-4481610947.5374727</v>
      </c>
    </row>
    <row r="64" spans="1:24">
      <c r="A64" s="198">
        <v>30102</v>
      </c>
      <c r="B64" s="178" t="s">
        <v>55</v>
      </c>
      <c r="C64" s="182">
        <v>1.8929999999999999E-4</v>
      </c>
      <c r="D64" s="182">
        <v>1.773E-4</v>
      </c>
      <c r="E64" s="183">
        <v>2809636</v>
      </c>
      <c r="F64" s="232"/>
      <c r="G64" s="183">
        <v>12233</v>
      </c>
      <c r="H64" s="183">
        <v>922797</v>
      </c>
      <c r="I64" s="183">
        <v>221670</v>
      </c>
      <c r="J64" s="183">
        <v>25244.72767695153</v>
      </c>
      <c r="K64" s="184"/>
      <c r="L64" s="183">
        <v>38296</v>
      </c>
      <c r="M64" s="183">
        <v>0</v>
      </c>
      <c r="N64" s="185">
        <v>0</v>
      </c>
      <c r="O64" s="183">
        <v>11180</v>
      </c>
      <c r="P64" s="184"/>
      <c r="Q64" s="183">
        <v>589094</v>
      </c>
      <c r="R64" s="183">
        <v>-12748.09077434949</v>
      </c>
      <c r="S64" s="183">
        <v>576345.90922565048</v>
      </c>
      <c r="T64" s="183">
        <v>4967578.9868999999</v>
      </c>
      <c r="U64" s="183">
        <v>1028426.0111999999</v>
      </c>
      <c r="W64" s="185">
        <v>15707208039.604864</v>
      </c>
      <c r="X64" s="185">
        <v>-4481610886.7748051</v>
      </c>
    </row>
    <row r="65" spans="1:24">
      <c r="A65" s="198">
        <v>30103</v>
      </c>
      <c r="B65" s="178" t="s">
        <v>56</v>
      </c>
      <c r="C65" s="182">
        <v>2.2939999999999999E-4</v>
      </c>
      <c r="D65" s="182">
        <v>2.2939999999999999E-4</v>
      </c>
      <c r="E65" s="183">
        <v>3404809</v>
      </c>
      <c r="F65" s="232"/>
      <c r="G65" s="183">
        <v>14825</v>
      </c>
      <c r="H65" s="183">
        <v>1118276</v>
      </c>
      <c r="I65" s="183">
        <v>268626</v>
      </c>
      <c r="J65" s="183">
        <v>31148</v>
      </c>
      <c r="K65" s="184"/>
      <c r="L65" s="183">
        <v>46408</v>
      </c>
      <c r="M65" s="183">
        <v>0</v>
      </c>
      <c r="N65" s="185">
        <v>0</v>
      </c>
      <c r="O65" s="183">
        <v>110544.26730806302</v>
      </c>
      <c r="P65" s="184"/>
      <c r="Q65" s="183">
        <v>713884</v>
      </c>
      <c r="R65" s="183">
        <v>-34213.422436021006</v>
      </c>
      <c r="S65" s="183">
        <v>679670.57756397896</v>
      </c>
      <c r="T65" s="183">
        <v>6019876.4901999999</v>
      </c>
      <c r="U65" s="183">
        <v>1246280.6495999999</v>
      </c>
      <c r="W65" s="185">
        <v>15707208548.44519</v>
      </c>
      <c r="X65" s="185">
        <v>-4481611237.8436785</v>
      </c>
    </row>
    <row r="66" spans="1:24">
      <c r="A66" s="198">
        <v>30104</v>
      </c>
      <c r="B66" s="178" t="s">
        <v>57</v>
      </c>
      <c r="C66" s="182">
        <v>1.852E-4</v>
      </c>
      <c r="D66" s="182">
        <v>1.237E-4</v>
      </c>
      <c r="E66" s="183">
        <v>2748782</v>
      </c>
      <c r="F66" s="232"/>
      <c r="G66" s="183">
        <v>11968</v>
      </c>
      <c r="H66" s="183">
        <v>902810</v>
      </c>
      <c r="I66" s="183">
        <v>216868</v>
      </c>
      <c r="J66" s="183">
        <v>331991.98965412105</v>
      </c>
      <c r="K66" s="184"/>
      <c r="L66" s="183">
        <v>37466</v>
      </c>
      <c r="M66" s="183">
        <v>0</v>
      </c>
      <c r="N66" s="185">
        <v>0</v>
      </c>
      <c r="O66" s="183">
        <v>16697</v>
      </c>
      <c r="P66" s="184"/>
      <c r="Q66" s="183">
        <v>576335</v>
      </c>
      <c r="R66" s="183">
        <v>56464.329884707011</v>
      </c>
      <c r="S66" s="183">
        <v>632799.329884707</v>
      </c>
      <c r="T66" s="183">
        <v>4859987.4715999998</v>
      </c>
      <c r="U66" s="183">
        <v>1006151.5968000001</v>
      </c>
      <c r="W66" s="185">
        <v>15707207942.369394</v>
      </c>
      <c r="X66" s="185">
        <v>-4481610993.4015379</v>
      </c>
    </row>
    <row r="67" spans="1:24">
      <c r="A67" s="198">
        <v>30105</v>
      </c>
      <c r="B67" s="178" t="s">
        <v>58</v>
      </c>
      <c r="C67" s="182">
        <v>8.2580000000000001E-4</v>
      </c>
      <c r="D67" s="182">
        <v>8.2299999999999995E-4</v>
      </c>
      <c r="E67" s="183">
        <v>12256720</v>
      </c>
      <c r="F67" s="232"/>
      <c r="G67" s="183">
        <v>53366</v>
      </c>
      <c r="H67" s="183">
        <v>4025598</v>
      </c>
      <c r="I67" s="183">
        <v>967008</v>
      </c>
      <c r="J67" s="183">
        <v>100672.14853815915</v>
      </c>
      <c r="K67" s="184"/>
      <c r="L67" s="183">
        <v>167061</v>
      </c>
      <c r="M67" s="183">
        <v>0</v>
      </c>
      <c r="N67" s="185">
        <v>0</v>
      </c>
      <c r="O67" s="183">
        <v>128266</v>
      </c>
      <c r="P67" s="184"/>
      <c r="Q67" s="183">
        <v>2569858</v>
      </c>
      <c r="R67" s="183">
        <v>-123015.61715394695</v>
      </c>
      <c r="S67" s="183">
        <v>2446842.3828460532</v>
      </c>
      <c r="T67" s="183">
        <v>21670505.691399999</v>
      </c>
      <c r="U67" s="183">
        <v>4486393.0272000004</v>
      </c>
      <c r="W67" s="185">
        <v>15707208121.827412</v>
      </c>
      <c r="X67" s="185">
        <v>-4481613085.1663847</v>
      </c>
    </row>
    <row r="68" spans="1:24">
      <c r="A68" s="198">
        <v>30200</v>
      </c>
      <c r="B68" s="178" t="s">
        <v>59</v>
      </c>
      <c r="C68" s="182">
        <v>1.954E-3</v>
      </c>
      <c r="D68" s="182">
        <v>1.8454999999999999E-3</v>
      </c>
      <c r="E68" s="183">
        <v>29001733</v>
      </c>
      <c r="F68" s="232"/>
      <c r="G68" s="183">
        <v>126275</v>
      </c>
      <c r="H68" s="183">
        <v>9525332</v>
      </c>
      <c r="I68" s="183">
        <v>2288126</v>
      </c>
      <c r="J68" s="183">
        <v>878693.1158317962</v>
      </c>
      <c r="K68" s="184"/>
      <c r="L68" s="183">
        <v>395298</v>
      </c>
      <c r="M68" s="183">
        <v>0</v>
      </c>
      <c r="N68" s="185">
        <v>0</v>
      </c>
      <c r="O68" s="183">
        <v>405666</v>
      </c>
      <c r="P68" s="184"/>
      <c r="Q68" s="183">
        <v>6080774</v>
      </c>
      <c r="R68" s="183">
        <v>10736.705277265399</v>
      </c>
      <c r="S68" s="183">
        <v>6091510.705277265</v>
      </c>
      <c r="T68" s="183">
        <v>51276541.682000004</v>
      </c>
      <c r="U68" s="183">
        <v>10615659.936000001</v>
      </c>
      <c r="W68" s="185">
        <v>15707210113.339146</v>
      </c>
      <c r="X68" s="185">
        <v>-4481612903.2258062</v>
      </c>
    </row>
    <row r="69" spans="1:24">
      <c r="A69" s="198">
        <v>30300</v>
      </c>
      <c r="B69" s="178" t="s">
        <v>60</v>
      </c>
      <c r="C69" s="182">
        <v>6.0800000000000003E-4</v>
      </c>
      <c r="D69" s="182">
        <v>6.0179999999999999E-4</v>
      </c>
      <c r="E69" s="183">
        <v>9024081</v>
      </c>
      <c r="F69" s="232"/>
      <c r="G69" s="183">
        <v>39291</v>
      </c>
      <c r="H69" s="183">
        <v>2963870</v>
      </c>
      <c r="I69" s="183">
        <v>711966</v>
      </c>
      <c r="J69" s="183">
        <v>127009.45768059022</v>
      </c>
      <c r="K69" s="184"/>
      <c r="L69" s="183">
        <v>123000</v>
      </c>
      <c r="M69" s="183">
        <v>0</v>
      </c>
      <c r="N69" s="185">
        <v>0</v>
      </c>
      <c r="O69" s="183">
        <v>149086</v>
      </c>
      <c r="P69" s="184"/>
      <c r="Q69" s="183">
        <v>1892073</v>
      </c>
      <c r="R69" s="183">
        <v>-54488.514106469927</v>
      </c>
      <c r="S69" s="183">
        <v>1837584.4858935301</v>
      </c>
      <c r="T69" s="183">
        <v>15955034.464000002</v>
      </c>
      <c r="U69" s="183">
        <v>3303132.6720000003</v>
      </c>
      <c r="W69" s="185">
        <v>15707210994.341148</v>
      </c>
      <c r="X69" s="185">
        <v>-4481608730.8003235</v>
      </c>
    </row>
    <row r="70" spans="1:24">
      <c r="A70" s="198">
        <v>30400</v>
      </c>
      <c r="B70" s="178" t="s">
        <v>61</v>
      </c>
      <c r="C70" s="182">
        <v>1.1563000000000001E-3</v>
      </c>
      <c r="D70" s="182">
        <v>1.1226999999999999E-3</v>
      </c>
      <c r="E70" s="183">
        <v>17162080</v>
      </c>
      <c r="F70" s="232"/>
      <c r="G70" s="183">
        <v>74725</v>
      </c>
      <c r="H70" s="183">
        <v>5636715</v>
      </c>
      <c r="I70" s="183">
        <v>1354023</v>
      </c>
      <c r="J70" s="183">
        <v>406106.44084573793</v>
      </c>
      <c r="K70" s="184"/>
      <c r="L70" s="183">
        <v>233922</v>
      </c>
      <c r="M70" s="183">
        <v>0</v>
      </c>
      <c r="N70" s="185">
        <v>0</v>
      </c>
      <c r="O70" s="183">
        <v>140284</v>
      </c>
      <c r="P70" s="184"/>
      <c r="Q70" s="183">
        <v>3598362</v>
      </c>
      <c r="R70" s="183">
        <v>115823.81361524598</v>
      </c>
      <c r="S70" s="183">
        <v>3714185.8136152457</v>
      </c>
      <c r="T70" s="183">
        <v>30343431.497900002</v>
      </c>
      <c r="U70" s="183">
        <v>6281928.1392000001</v>
      </c>
      <c r="W70" s="185">
        <v>15707207776.427704</v>
      </c>
      <c r="X70" s="185">
        <v>-4481611178.6148243</v>
      </c>
    </row>
    <row r="71" spans="1:24">
      <c r="A71" s="198">
        <v>30405</v>
      </c>
      <c r="B71" s="178" t="s">
        <v>62</v>
      </c>
      <c r="C71" s="182">
        <v>7.3999999999999999E-4</v>
      </c>
      <c r="D71" s="182">
        <v>6.9979999999999999E-4</v>
      </c>
      <c r="E71" s="183">
        <v>10983256</v>
      </c>
      <c r="F71" s="232"/>
      <c r="G71" s="183">
        <v>47822</v>
      </c>
      <c r="H71" s="183">
        <v>3607342</v>
      </c>
      <c r="I71" s="183">
        <v>866537</v>
      </c>
      <c r="J71" s="183">
        <v>354315.04824994988</v>
      </c>
      <c r="K71" s="184"/>
      <c r="L71" s="183">
        <v>149703</v>
      </c>
      <c r="M71" s="183">
        <v>0</v>
      </c>
      <c r="N71" s="185">
        <v>0</v>
      </c>
      <c r="O71" s="183">
        <v>6519</v>
      </c>
      <c r="P71" s="184"/>
      <c r="Q71" s="183">
        <v>2302852</v>
      </c>
      <c r="R71" s="183">
        <v>-4213.6505833500414</v>
      </c>
      <c r="S71" s="183">
        <v>2298638.3494166499</v>
      </c>
      <c r="T71" s="183">
        <v>19418956.419999998</v>
      </c>
      <c r="U71" s="183">
        <v>4020260.16</v>
      </c>
      <c r="W71" s="185">
        <v>15707207802.763479</v>
      </c>
      <c r="X71" s="185">
        <v>-4481610945.5432138</v>
      </c>
    </row>
    <row r="72" spans="1:24">
      <c r="A72" s="198">
        <v>30500</v>
      </c>
      <c r="B72" s="178" t="s">
        <v>63</v>
      </c>
      <c r="C72" s="182">
        <v>1.1375999999999999E-3</v>
      </c>
      <c r="D72" s="182">
        <v>1.1474E-3</v>
      </c>
      <c r="E72" s="183">
        <v>16884530</v>
      </c>
      <c r="F72" s="232"/>
      <c r="G72" s="183">
        <v>73516</v>
      </c>
      <c r="H72" s="183">
        <v>5545557</v>
      </c>
      <c r="I72" s="183">
        <v>1332125</v>
      </c>
      <c r="J72" s="183">
        <v>37693.09112059779</v>
      </c>
      <c r="K72" s="184"/>
      <c r="L72" s="183">
        <v>230139</v>
      </c>
      <c r="M72" s="183">
        <v>0</v>
      </c>
      <c r="N72" s="185">
        <v>0</v>
      </c>
      <c r="O72" s="183">
        <v>353788</v>
      </c>
      <c r="P72" s="184"/>
      <c r="Q72" s="183">
        <v>3540168</v>
      </c>
      <c r="R72" s="183">
        <v>-227983.63629313407</v>
      </c>
      <c r="S72" s="183">
        <v>3312184.3637068658</v>
      </c>
      <c r="T72" s="183">
        <v>29852709.220799997</v>
      </c>
      <c r="U72" s="183">
        <v>6180335.0783999991</v>
      </c>
      <c r="W72" s="185">
        <v>15707208374.875374</v>
      </c>
      <c r="X72" s="185">
        <v>-4481610169.4915257</v>
      </c>
    </row>
    <row r="73" spans="1:24">
      <c r="A73" s="198">
        <v>30600</v>
      </c>
      <c r="B73" s="178" t="s">
        <v>64</v>
      </c>
      <c r="C73" s="182">
        <v>9.2029999999999998E-4</v>
      </c>
      <c r="D73" s="182">
        <v>8.744E-4</v>
      </c>
      <c r="E73" s="183">
        <v>13659312</v>
      </c>
      <c r="F73" s="232"/>
      <c r="G73" s="183">
        <v>59473</v>
      </c>
      <c r="H73" s="183">
        <v>4486266</v>
      </c>
      <c r="I73" s="183">
        <v>1077668</v>
      </c>
      <c r="J73" s="183">
        <v>309588.09810783109</v>
      </c>
      <c r="K73" s="184"/>
      <c r="L73" s="183">
        <v>186179</v>
      </c>
      <c r="M73" s="183">
        <v>0</v>
      </c>
      <c r="N73" s="185">
        <v>0</v>
      </c>
      <c r="O73" s="183">
        <v>111620</v>
      </c>
      <c r="P73" s="184"/>
      <c r="Q73" s="183">
        <v>2863939</v>
      </c>
      <c r="R73" s="183">
        <v>-59577.967297389638</v>
      </c>
      <c r="S73" s="183">
        <v>2804361.0327026104</v>
      </c>
      <c r="T73" s="183">
        <v>24150358.909899998</v>
      </c>
      <c r="U73" s="183">
        <v>4999791.1151999999</v>
      </c>
      <c r="W73" s="185">
        <v>15707207624.476709</v>
      </c>
      <c r="X73" s="185">
        <v>-4481611294.201479</v>
      </c>
    </row>
    <row r="74" spans="1:24">
      <c r="A74" s="198">
        <v>30601</v>
      </c>
      <c r="B74" s="178" t="s">
        <v>65</v>
      </c>
      <c r="C74" s="182">
        <v>0</v>
      </c>
      <c r="D74" s="182">
        <v>0</v>
      </c>
      <c r="E74" s="183">
        <v>0</v>
      </c>
      <c r="F74" s="232"/>
      <c r="G74" s="183">
        <v>0</v>
      </c>
      <c r="H74" s="183">
        <v>0</v>
      </c>
      <c r="I74" s="183">
        <v>0</v>
      </c>
      <c r="J74" s="183">
        <v>22095</v>
      </c>
      <c r="K74" s="184"/>
      <c r="L74" s="183">
        <v>0</v>
      </c>
      <c r="M74" s="183">
        <v>0</v>
      </c>
      <c r="N74" s="185">
        <v>0</v>
      </c>
      <c r="O74" s="183">
        <v>19452</v>
      </c>
      <c r="P74" s="184"/>
      <c r="Q74" s="183">
        <v>0</v>
      </c>
      <c r="R74" s="183">
        <v>-5728</v>
      </c>
      <c r="S74" s="183">
        <v>-5728</v>
      </c>
      <c r="T74" s="183">
        <v>0</v>
      </c>
      <c r="U74" s="183">
        <v>0</v>
      </c>
      <c r="W74" s="185">
        <v>15707207773.649614</v>
      </c>
      <c r="X74" s="185">
        <v>-4481610460.1314659</v>
      </c>
    </row>
    <row r="75" spans="1:24">
      <c r="A75" s="198">
        <v>30700</v>
      </c>
      <c r="B75" s="178" t="s">
        <v>66</v>
      </c>
      <c r="C75" s="182">
        <v>2.6503E-3</v>
      </c>
      <c r="D75" s="182">
        <v>2.2908999999999998E-3</v>
      </c>
      <c r="E75" s="183">
        <v>39336383</v>
      </c>
      <c r="F75" s="232"/>
      <c r="G75" s="183">
        <v>171273</v>
      </c>
      <c r="H75" s="183">
        <v>12919645</v>
      </c>
      <c r="I75" s="183">
        <v>3103491</v>
      </c>
      <c r="J75" s="183">
        <v>2320138.6647113552</v>
      </c>
      <c r="K75" s="184"/>
      <c r="L75" s="183">
        <v>536161</v>
      </c>
      <c r="M75" s="183">
        <v>0</v>
      </c>
      <c r="N75" s="185">
        <v>0</v>
      </c>
      <c r="O75" s="183">
        <v>625063</v>
      </c>
      <c r="P75" s="184"/>
      <c r="Q75" s="183">
        <v>8247633</v>
      </c>
      <c r="R75" s="183">
        <v>333374.554903785</v>
      </c>
      <c r="S75" s="183">
        <v>8581007.5549037848</v>
      </c>
      <c r="T75" s="183">
        <v>69548729.999899998</v>
      </c>
      <c r="U75" s="183">
        <v>14398507.4352</v>
      </c>
      <c r="W75" s="185">
        <v>15707207599.790831</v>
      </c>
      <c r="X75" s="185">
        <v>-4481610597.8734531</v>
      </c>
    </row>
    <row r="76" spans="1:24">
      <c r="A76" s="198">
        <v>30705</v>
      </c>
      <c r="B76" s="178" t="s">
        <v>67</v>
      </c>
      <c r="C76" s="182">
        <v>4.8710000000000002E-4</v>
      </c>
      <c r="D76" s="182">
        <v>4.8879999999999996E-4</v>
      </c>
      <c r="E76" s="183">
        <v>7229654</v>
      </c>
      <c r="F76" s="232"/>
      <c r="G76" s="183">
        <v>31478</v>
      </c>
      <c r="H76" s="183">
        <v>2374508</v>
      </c>
      <c r="I76" s="183">
        <v>570392</v>
      </c>
      <c r="J76" s="183">
        <v>36305</v>
      </c>
      <c r="K76" s="184"/>
      <c r="L76" s="183">
        <v>98541</v>
      </c>
      <c r="M76" s="183">
        <v>0</v>
      </c>
      <c r="N76" s="185">
        <v>0</v>
      </c>
      <c r="O76" s="183">
        <v>58902.55118045432</v>
      </c>
      <c r="P76" s="184"/>
      <c r="Q76" s="183">
        <v>1515837</v>
      </c>
      <c r="R76" s="183">
        <v>-9211.5170601514401</v>
      </c>
      <c r="S76" s="183">
        <v>1506625.4829398487</v>
      </c>
      <c r="T76" s="183">
        <v>12782396.8543</v>
      </c>
      <c r="U76" s="183">
        <v>2646309.0863999999</v>
      </c>
      <c r="W76" s="185">
        <v>15707208371.454712</v>
      </c>
      <c r="X76" s="185">
        <v>-4481611390.6678867</v>
      </c>
    </row>
    <row r="77" spans="1:24">
      <c r="A77" s="198">
        <v>30800</v>
      </c>
      <c r="B77" s="178" t="s">
        <v>68</v>
      </c>
      <c r="C77" s="182">
        <v>7.1449999999999997E-4</v>
      </c>
      <c r="D77" s="182">
        <v>7.2519999999999995E-4</v>
      </c>
      <c r="E77" s="183">
        <v>10604779</v>
      </c>
      <c r="F77" s="232"/>
      <c r="G77" s="183">
        <v>46174</v>
      </c>
      <c r="H77" s="183">
        <v>3483035</v>
      </c>
      <c r="I77" s="183">
        <v>836677</v>
      </c>
      <c r="J77" s="183">
        <v>152055.20086952322</v>
      </c>
      <c r="K77" s="184"/>
      <c r="L77" s="183">
        <v>144545</v>
      </c>
      <c r="M77" s="183">
        <v>0</v>
      </c>
      <c r="N77" s="185">
        <v>0</v>
      </c>
      <c r="O77" s="183">
        <v>224725</v>
      </c>
      <c r="P77" s="184"/>
      <c r="Q77" s="183">
        <v>2223497</v>
      </c>
      <c r="R77" s="183">
        <v>-112353.93304349226</v>
      </c>
      <c r="S77" s="183">
        <v>2111143.066956508</v>
      </c>
      <c r="T77" s="183">
        <v>18749789.6785</v>
      </c>
      <c r="U77" s="183">
        <v>3881724.1679999996</v>
      </c>
      <c r="W77" s="185" t="e">
        <v>#DIV/0!</v>
      </c>
      <c r="X77" s="185" t="e">
        <v>#DIV/0!</v>
      </c>
    </row>
    <row r="78" spans="1:24">
      <c r="A78" s="198">
        <v>30900</v>
      </c>
      <c r="B78" s="178" t="s">
        <v>69</v>
      </c>
      <c r="C78" s="182">
        <v>1.4666E-3</v>
      </c>
      <c r="D78" s="182">
        <v>1.5516E-3</v>
      </c>
      <c r="E78" s="183">
        <v>21767626</v>
      </c>
      <c r="F78" s="232"/>
      <c r="G78" s="183">
        <v>94778</v>
      </c>
      <c r="H78" s="183">
        <v>7149361</v>
      </c>
      <c r="I78" s="183">
        <v>1717383</v>
      </c>
      <c r="J78" s="183">
        <v>38264</v>
      </c>
      <c r="K78" s="184"/>
      <c r="L78" s="183">
        <v>296696</v>
      </c>
      <c r="M78" s="183">
        <v>0</v>
      </c>
      <c r="N78" s="185">
        <v>0</v>
      </c>
      <c r="O78" s="183">
        <v>118617.19635110744</v>
      </c>
      <c r="P78" s="184"/>
      <c r="Q78" s="183">
        <v>4564003</v>
      </c>
      <c r="R78" s="183">
        <v>-73358.065450369148</v>
      </c>
      <c r="S78" s="183">
        <v>4490644.9345496306</v>
      </c>
      <c r="T78" s="183">
        <v>38486272.277800001</v>
      </c>
      <c r="U78" s="183">
        <v>7967721.0143999998</v>
      </c>
      <c r="W78" s="185">
        <v>15707208084.159065</v>
      </c>
      <c r="X78" s="185">
        <v>-4481611157.1871319</v>
      </c>
    </row>
    <row r="79" spans="1:24">
      <c r="A79" s="198">
        <v>30905</v>
      </c>
      <c r="B79" s="178" t="s">
        <v>70</v>
      </c>
      <c r="C79" s="182">
        <v>2.9169999999999999E-4</v>
      </c>
      <c r="D79" s="182">
        <v>2.9470000000000001E-4</v>
      </c>
      <c r="E79" s="183">
        <v>4329481</v>
      </c>
      <c r="F79" s="232"/>
      <c r="G79" s="183">
        <v>18851</v>
      </c>
      <c r="H79" s="183">
        <v>1421975</v>
      </c>
      <c r="I79" s="183">
        <v>341580</v>
      </c>
      <c r="J79" s="183">
        <v>146466.51037755347</v>
      </c>
      <c r="K79" s="184"/>
      <c r="L79" s="183">
        <v>59011</v>
      </c>
      <c r="M79" s="183">
        <v>0</v>
      </c>
      <c r="N79" s="185">
        <v>0</v>
      </c>
      <c r="O79" s="183">
        <v>7658</v>
      </c>
      <c r="P79" s="184"/>
      <c r="Q79" s="183">
        <v>907759</v>
      </c>
      <c r="R79" s="183">
        <v>94775.503459184489</v>
      </c>
      <c r="S79" s="183">
        <v>1002534.5034591844</v>
      </c>
      <c r="T79" s="183">
        <v>7654742.6860999996</v>
      </c>
      <c r="U79" s="183">
        <v>1584743.0928</v>
      </c>
      <c r="W79" s="185">
        <v>15707207446.808512</v>
      </c>
      <c r="X79" s="185">
        <v>-4481610065.4664488</v>
      </c>
    </row>
    <row r="80" spans="1:24">
      <c r="A80" s="198">
        <v>31000</v>
      </c>
      <c r="B80" s="178" t="s">
        <v>71</v>
      </c>
      <c r="C80" s="182">
        <v>4.9129000000000004E-3</v>
      </c>
      <c r="D80" s="182">
        <v>4.7660999999999997E-3</v>
      </c>
      <c r="E80" s="183">
        <v>72918431</v>
      </c>
      <c r="F80" s="232"/>
      <c r="G80" s="183">
        <v>317491</v>
      </c>
      <c r="H80" s="183">
        <v>23949336</v>
      </c>
      <c r="I80" s="183">
        <v>5752986</v>
      </c>
      <c r="J80" s="183">
        <v>793708.46734733367</v>
      </c>
      <c r="K80" s="184"/>
      <c r="L80" s="183">
        <v>993889</v>
      </c>
      <c r="M80" s="183">
        <v>0</v>
      </c>
      <c r="N80" s="185">
        <v>0</v>
      </c>
      <c r="O80" s="183">
        <v>290148</v>
      </c>
      <c r="P80" s="184"/>
      <c r="Q80" s="183">
        <v>15288758</v>
      </c>
      <c r="R80" s="183">
        <v>44161.489115777891</v>
      </c>
      <c r="S80" s="183">
        <v>15332919.489115778</v>
      </c>
      <c r="T80" s="183">
        <v>128923501.34570001</v>
      </c>
      <c r="U80" s="183">
        <v>26690724.513600003</v>
      </c>
      <c r="W80" s="185">
        <v>15707207666.850525</v>
      </c>
      <c r="X80" s="185">
        <v>-4481610590.1820192</v>
      </c>
    </row>
    <row r="81" spans="1:24">
      <c r="A81" s="198">
        <v>31005</v>
      </c>
      <c r="B81" s="178" t="s">
        <v>72</v>
      </c>
      <c r="C81" s="182">
        <v>4.6000000000000001E-4</v>
      </c>
      <c r="D81" s="182">
        <v>4.5980000000000001E-4</v>
      </c>
      <c r="E81" s="183">
        <v>6827429</v>
      </c>
      <c r="F81" s="232"/>
      <c r="G81" s="183">
        <v>29727</v>
      </c>
      <c r="H81" s="183">
        <v>2242402</v>
      </c>
      <c r="I81" s="183">
        <v>538658</v>
      </c>
      <c r="J81" s="183">
        <v>207798.45810054979</v>
      </c>
      <c r="K81" s="184"/>
      <c r="L81" s="183">
        <v>93059</v>
      </c>
      <c r="M81" s="183">
        <v>0</v>
      </c>
      <c r="N81" s="185">
        <v>0</v>
      </c>
      <c r="O81" s="183">
        <v>0</v>
      </c>
      <c r="P81" s="184"/>
      <c r="Q81" s="183">
        <v>1431503</v>
      </c>
      <c r="R81" s="183">
        <v>123082.81936684993</v>
      </c>
      <c r="S81" s="183">
        <v>1554585.81936685</v>
      </c>
      <c r="T81" s="183">
        <v>12071243.18</v>
      </c>
      <c r="U81" s="183">
        <v>2499080.64</v>
      </c>
      <c r="W81" s="185">
        <v>15707208043.310131</v>
      </c>
      <c r="X81" s="185">
        <v>-4481611240.0103121</v>
      </c>
    </row>
    <row r="82" spans="1:24">
      <c r="A82" s="198">
        <v>31100</v>
      </c>
      <c r="B82" s="178" t="s">
        <v>73</v>
      </c>
      <c r="C82" s="182">
        <v>9.6523000000000008E-3</v>
      </c>
      <c r="D82" s="182">
        <v>9.6387999999999995E-3</v>
      </c>
      <c r="E82" s="183">
        <v>143261734</v>
      </c>
      <c r="F82" s="232"/>
      <c r="G82" s="183">
        <v>623770</v>
      </c>
      <c r="H82" s="183">
        <v>47052897</v>
      </c>
      <c r="I82" s="183">
        <v>11302805</v>
      </c>
      <c r="J82" s="183">
        <v>0</v>
      </c>
      <c r="K82" s="184"/>
      <c r="L82" s="183">
        <v>1952680</v>
      </c>
      <c r="M82" s="183">
        <v>0</v>
      </c>
      <c r="N82" s="185">
        <v>0</v>
      </c>
      <c r="O82" s="183">
        <v>2351512.2065368034</v>
      </c>
      <c r="P82" s="184"/>
      <c r="Q82" s="183">
        <v>30037591</v>
      </c>
      <c r="R82" s="183">
        <v>-1548329.7355122678</v>
      </c>
      <c r="S82" s="183">
        <v>28489261.264487732</v>
      </c>
      <c r="T82" s="183">
        <v>253294044.66590002</v>
      </c>
      <c r="U82" s="183">
        <v>52438861.003200002</v>
      </c>
      <c r="W82" s="185">
        <v>15707207329.487614</v>
      </c>
      <c r="X82" s="185">
        <v>-4481611808.6189346</v>
      </c>
    </row>
    <row r="83" spans="1:24">
      <c r="A83" s="198">
        <v>31101</v>
      </c>
      <c r="B83" s="178" t="s">
        <v>74</v>
      </c>
      <c r="C83" s="182">
        <v>5.94E-5</v>
      </c>
      <c r="D83" s="182">
        <v>6.0699999999999998E-5</v>
      </c>
      <c r="E83" s="183">
        <v>881629</v>
      </c>
      <c r="F83" s="232"/>
      <c r="G83" s="183">
        <v>3839</v>
      </c>
      <c r="H83" s="183">
        <v>289562</v>
      </c>
      <c r="I83" s="183">
        <v>69557</v>
      </c>
      <c r="J83" s="183">
        <v>55292.245439462022</v>
      </c>
      <c r="K83" s="184"/>
      <c r="L83" s="183">
        <v>12017</v>
      </c>
      <c r="M83" s="183">
        <v>0</v>
      </c>
      <c r="N83" s="185">
        <v>0</v>
      </c>
      <c r="O83" s="183">
        <v>10869</v>
      </c>
      <c r="P83" s="184"/>
      <c r="Q83" s="183">
        <v>184851</v>
      </c>
      <c r="R83" s="183">
        <v>-834.91818684599275</v>
      </c>
      <c r="S83" s="183">
        <v>184016.08181315401</v>
      </c>
      <c r="T83" s="183">
        <v>1558764.8802</v>
      </c>
      <c r="U83" s="183">
        <v>322707.36959999998</v>
      </c>
      <c r="W83" s="185">
        <v>15707207989.761021</v>
      </c>
      <c r="X83" s="185">
        <v>-4481610960.7435856</v>
      </c>
    </row>
    <row r="84" spans="1:24">
      <c r="A84" s="198">
        <v>31102</v>
      </c>
      <c r="B84" s="178" t="s">
        <v>75</v>
      </c>
      <c r="C84" s="182">
        <v>1.7929999999999999E-4</v>
      </c>
      <c r="D84" s="182">
        <v>1.7229999999999999E-4</v>
      </c>
      <c r="E84" s="183">
        <v>2661213</v>
      </c>
      <c r="F84" s="232"/>
      <c r="G84" s="183">
        <v>11587</v>
      </c>
      <c r="H84" s="183">
        <v>874049</v>
      </c>
      <c r="I84" s="183">
        <v>209960</v>
      </c>
      <c r="J84" s="183">
        <v>4697</v>
      </c>
      <c r="K84" s="184"/>
      <c r="L84" s="183">
        <v>36273</v>
      </c>
      <c r="M84" s="183">
        <v>0</v>
      </c>
      <c r="N84" s="185">
        <v>0</v>
      </c>
      <c r="O84" s="183">
        <v>80834.063082848617</v>
      </c>
      <c r="P84" s="184"/>
      <c r="Q84" s="183">
        <v>557975</v>
      </c>
      <c r="R84" s="183">
        <v>-51578.354360949539</v>
      </c>
      <c r="S84" s="183">
        <v>506396.64563905046</v>
      </c>
      <c r="T84" s="183">
        <v>4705160.6568999998</v>
      </c>
      <c r="U84" s="183">
        <v>974098.17119999998</v>
      </c>
      <c r="W84" s="185">
        <v>15707207481.5137</v>
      </c>
      <c r="X84" s="185">
        <v>-4481611570.2479334</v>
      </c>
    </row>
    <row r="85" spans="1:24">
      <c r="A85" s="198">
        <v>31105</v>
      </c>
      <c r="B85" s="178" t="s">
        <v>76</v>
      </c>
      <c r="C85" s="182">
        <v>1.4889E-3</v>
      </c>
      <c r="D85" s="182">
        <v>1.5123999999999999E-3</v>
      </c>
      <c r="E85" s="183">
        <v>22098608</v>
      </c>
      <c r="F85" s="232"/>
      <c r="G85" s="183">
        <v>96219</v>
      </c>
      <c r="H85" s="183">
        <v>7258069</v>
      </c>
      <c r="I85" s="183">
        <v>1743496</v>
      </c>
      <c r="J85" s="183">
        <v>150619</v>
      </c>
      <c r="K85" s="184"/>
      <c r="L85" s="183">
        <v>301207</v>
      </c>
      <c r="M85" s="183">
        <v>0</v>
      </c>
      <c r="N85" s="185">
        <v>0</v>
      </c>
      <c r="O85" s="183">
        <v>279871.39709156624</v>
      </c>
      <c r="P85" s="184"/>
      <c r="Q85" s="183">
        <v>4633400</v>
      </c>
      <c r="R85" s="183">
        <v>-179969.46569718875</v>
      </c>
      <c r="S85" s="183">
        <v>4453430.5343028111</v>
      </c>
      <c r="T85" s="183">
        <v>39071465.153700002</v>
      </c>
      <c r="U85" s="183">
        <v>8088872.0976</v>
      </c>
      <c r="W85" s="185">
        <v>15707207951.197245</v>
      </c>
      <c r="X85" s="185">
        <v>-4481610988.9197826</v>
      </c>
    </row>
    <row r="86" spans="1:24">
      <c r="A86" s="198">
        <v>31110</v>
      </c>
      <c r="B86" s="178" t="s">
        <v>77</v>
      </c>
      <c r="C86" s="182">
        <v>2.2575999999999998E-3</v>
      </c>
      <c r="D86" s="182">
        <v>2.3492999999999999E-3</v>
      </c>
      <c r="E86" s="183">
        <v>33507837</v>
      </c>
      <c r="F86" s="232"/>
      <c r="G86" s="183">
        <v>145895</v>
      </c>
      <c r="H86" s="183">
        <v>11005317</v>
      </c>
      <c r="I86" s="183">
        <v>2643641</v>
      </c>
      <c r="J86" s="183">
        <v>0</v>
      </c>
      <c r="K86" s="184"/>
      <c r="L86" s="183">
        <v>456717</v>
      </c>
      <c r="M86" s="183">
        <v>0</v>
      </c>
      <c r="N86" s="185">
        <v>0</v>
      </c>
      <c r="O86" s="183">
        <v>1343150.7973606777</v>
      </c>
      <c r="P86" s="184"/>
      <c r="Q86" s="183">
        <v>7025565</v>
      </c>
      <c r="R86" s="183">
        <v>-544154.93245355925</v>
      </c>
      <c r="S86" s="183">
        <v>6481410.0675464403</v>
      </c>
      <c r="T86" s="183">
        <v>59243562.180799998</v>
      </c>
      <c r="U86" s="183">
        <v>12265053.158399999</v>
      </c>
      <c r="W86" s="185">
        <v>15707215815.485996</v>
      </c>
      <c r="X86" s="185">
        <v>-4481614497.5288305</v>
      </c>
    </row>
    <row r="87" spans="1:24">
      <c r="A87" s="198">
        <v>31200</v>
      </c>
      <c r="B87" s="178" t="s">
        <v>78</v>
      </c>
      <c r="C87" s="182">
        <v>4.2135999999999996E-3</v>
      </c>
      <c r="D87" s="182">
        <v>3.9418999999999999E-3</v>
      </c>
      <c r="E87" s="183">
        <v>62539254</v>
      </c>
      <c r="F87" s="232"/>
      <c r="G87" s="183">
        <v>272300</v>
      </c>
      <c r="H87" s="183">
        <v>20540398</v>
      </c>
      <c r="I87" s="183">
        <v>4934109</v>
      </c>
      <c r="J87" s="183">
        <v>2149657.1329369512</v>
      </c>
      <c r="K87" s="184"/>
      <c r="L87" s="183">
        <v>852420</v>
      </c>
      <c r="M87" s="183">
        <v>0</v>
      </c>
      <c r="N87" s="185">
        <v>0</v>
      </c>
      <c r="O87" s="183">
        <v>1641042</v>
      </c>
      <c r="P87" s="184"/>
      <c r="Q87" s="183">
        <v>13112563</v>
      </c>
      <c r="R87" s="183">
        <v>-191018.62235434959</v>
      </c>
      <c r="S87" s="183">
        <v>12921544.377645651</v>
      </c>
      <c r="T87" s="183">
        <v>110572587.5288</v>
      </c>
      <c r="U87" s="183">
        <v>22891578.6624</v>
      </c>
      <c r="W87" s="185">
        <v>15707208357.515963</v>
      </c>
      <c r="X87" s="185">
        <v>-4481613464.8868256</v>
      </c>
    </row>
    <row r="88" spans="1:24">
      <c r="A88" s="198">
        <v>31205</v>
      </c>
      <c r="B88" s="178" t="s">
        <v>79</v>
      </c>
      <c r="C88" s="182">
        <v>4.7370000000000002E-4</v>
      </c>
      <c r="D88" s="182">
        <v>4.819E-4</v>
      </c>
      <c r="E88" s="183">
        <v>7030768</v>
      </c>
      <c r="F88" s="232"/>
      <c r="G88" s="183">
        <v>30612</v>
      </c>
      <c r="H88" s="183">
        <v>2309186</v>
      </c>
      <c r="I88" s="183">
        <v>554701</v>
      </c>
      <c r="J88" s="183">
        <v>159261.59533866332</v>
      </c>
      <c r="K88" s="184"/>
      <c r="L88" s="183">
        <v>95830</v>
      </c>
      <c r="M88" s="183">
        <v>0</v>
      </c>
      <c r="N88" s="185">
        <v>0</v>
      </c>
      <c r="O88" s="183">
        <v>4214</v>
      </c>
      <c r="P88" s="184"/>
      <c r="Q88" s="183">
        <v>1474136</v>
      </c>
      <c r="R88" s="183">
        <v>24901.53177955444</v>
      </c>
      <c r="S88" s="183">
        <v>1499037.5317795544</v>
      </c>
      <c r="T88" s="183">
        <v>12430756.292100001</v>
      </c>
      <c r="U88" s="183">
        <v>2573509.7808000003</v>
      </c>
      <c r="W88" s="185">
        <v>15707207749.27268</v>
      </c>
      <c r="X88" s="185">
        <v>-4481610685.0039673</v>
      </c>
    </row>
    <row r="89" spans="1:24">
      <c r="A89" s="198">
        <v>31300</v>
      </c>
      <c r="B89" s="178" t="s">
        <v>80</v>
      </c>
      <c r="C89" s="182">
        <v>1.2713800000000001E-2</v>
      </c>
      <c r="D89" s="182">
        <v>1.2905099999999999E-2</v>
      </c>
      <c r="E89" s="183">
        <v>188701245</v>
      </c>
      <c r="F89" s="232"/>
      <c r="G89" s="183">
        <v>821617</v>
      </c>
      <c r="H89" s="183">
        <v>61977054</v>
      </c>
      <c r="I89" s="183">
        <v>14887809</v>
      </c>
      <c r="J89" s="183">
        <v>605107</v>
      </c>
      <c r="K89" s="184"/>
      <c r="L89" s="183">
        <v>2572027</v>
      </c>
      <c r="M89" s="183">
        <v>0</v>
      </c>
      <c r="N89" s="185">
        <v>0</v>
      </c>
      <c r="O89" s="183">
        <v>3218171.9234077279</v>
      </c>
      <c r="P89" s="184"/>
      <c r="Q89" s="183">
        <v>39564862</v>
      </c>
      <c r="R89" s="183">
        <v>-1127204.9744692426</v>
      </c>
      <c r="S89" s="183">
        <v>38437657.025530756</v>
      </c>
      <c r="T89" s="183">
        <v>333633416.39540005</v>
      </c>
      <c r="U89" s="183">
        <v>69071329.2192</v>
      </c>
      <c r="W89" s="185">
        <v>15707208104.541779</v>
      </c>
      <c r="X89" s="185">
        <v>-4481611118.2054234</v>
      </c>
    </row>
    <row r="90" spans="1:24">
      <c r="A90" s="198">
        <v>31301</v>
      </c>
      <c r="B90" s="178" t="s">
        <v>81</v>
      </c>
      <c r="C90" s="182">
        <v>2.2699999999999999E-4</v>
      </c>
      <c r="D90" s="182">
        <v>2.4120000000000001E-4</v>
      </c>
      <c r="E90" s="183">
        <v>3369188</v>
      </c>
      <c r="F90" s="232"/>
      <c r="G90" s="183">
        <v>14670</v>
      </c>
      <c r="H90" s="183">
        <v>1106576</v>
      </c>
      <c r="I90" s="183">
        <v>265816</v>
      </c>
      <c r="J90" s="183">
        <v>0</v>
      </c>
      <c r="K90" s="184"/>
      <c r="L90" s="183">
        <v>45923</v>
      </c>
      <c r="M90" s="183">
        <v>0</v>
      </c>
      <c r="N90" s="185">
        <v>0</v>
      </c>
      <c r="O90" s="183">
        <v>242067.75836166495</v>
      </c>
      <c r="P90" s="184"/>
      <c r="Q90" s="183">
        <v>706415</v>
      </c>
      <c r="R90" s="183">
        <v>-147418.586120555</v>
      </c>
      <c r="S90" s="183">
        <v>558996.41387944506</v>
      </c>
      <c r="T90" s="183">
        <v>5956896.091</v>
      </c>
      <c r="U90" s="183">
        <v>1233241.9679999999</v>
      </c>
      <c r="W90" s="185">
        <v>15707207945.407038</v>
      </c>
      <c r="X90" s="185">
        <v>-4481610898.2977753</v>
      </c>
    </row>
    <row r="91" spans="1:24">
      <c r="A91" s="198">
        <v>31320</v>
      </c>
      <c r="B91" s="178" t="s">
        <v>82</v>
      </c>
      <c r="C91" s="182">
        <v>2.0581000000000002E-3</v>
      </c>
      <c r="D91" s="182">
        <v>2.062E-3</v>
      </c>
      <c r="E91" s="183">
        <v>30546810</v>
      </c>
      <c r="F91" s="232"/>
      <c r="G91" s="183">
        <v>133003</v>
      </c>
      <c r="H91" s="183">
        <v>10032797</v>
      </c>
      <c r="I91" s="183">
        <v>2410027</v>
      </c>
      <c r="J91" s="183">
        <v>0</v>
      </c>
      <c r="K91" s="184"/>
      <c r="L91" s="183">
        <v>416358</v>
      </c>
      <c r="M91" s="183">
        <v>0</v>
      </c>
      <c r="N91" s="185">
        <v>0</v>
      </c>
      <c r="O91" s="183">
        <v>718069.52834999887</v>
      </c>
      <c r="P91" s="184"/>
      <c r="Q91" s="183">
        <v>6404729</v>
      </c>
      <c r="R91" s="183">
        <v>-463292.17611666629</v>
      </c>
      <c r="S91" s="183">
        <v>5941436.8238833342</v>
      </c>
      <c r="T91" s="183">
        <v>54008316.497300006</v>
      </c>
      <c r="U91" s="183">
        <v>11181212.750400001</v>
      </c>
      <c r="W91" s="185">
        <v>15707208964.515459</v>
      </c>
      <c r="X91" s="185">
        <v>-4481610292.5918236</v>
      </c>
    </row>
    <row r="92" spans="1:24">
      <c r="A92" s="198">
        <v>31400</v>
      </c>
      <c r="B92" s="178" t="s">
        <v>83</v>
      </c>
      <c r="C92" s="182">
        <v>4.0661999999999998E-3</v>
      </c>
      <c r="D92" s="182">
        <v>3.9186999999999998E-3</v>
      </c>
      <c r="E92" s="183">
        <v>60351508</v>
      </c>
      <c r="F92" s="232"/>
      <c r="G92" s="183">
        <v>262774</v>
      </c>
      <c r="H92" s="183">
        <v>19821855</v>
      </c>
      <c r="I92" s="183">
        <v>4761504</v>
      </c>
      <c r="J92" s="183">
        <v>1582971.1695068772</v>
      </c>
      <c r="K92" s="184"/>
      <c r="L92" s="183">
        <v>822600</v>
      </c>
      <c r="M92" s="183">
        <v>0</v>
      </c>
      <c r="N92" s="185">
        <v>0</v>
      </c>
      <c r="O92" s="183">
        <v>1866279</v>
      </c>
      <c r="P92" s="184"/>
      <c r="Q92" s="183">
        <v>12653860</v>
      </c>
      <c r="R92" s="183">
        <v>-746749.9434977076</v>
      </c>
      <c r="S92" s="183">
        <v>11907110.056502292</v>
      </c>
      <c r="T92" s="183">
        <v>106704541.34459999</v>
      </c>
      <c r="U92" s="183">
        <v>22090786.300799999</v>
      </c>
      <c r="W92" s="185">
        <v>15707208003.03756</v>
      </c>
      <c r="X92" s="185">
        <v>-4481610991.0035572</v>
      </c>
    </row>
    <row r="93" spans="1:24">
      <c r="A93" s="198">
        <v>31405</v>
      </c>
      <c r="B93" s="178" t="s">
        <v>84</v>
      </c>
      <c r="C93" s="182">
        <v>9.0640000000000002E-4</v>
      </c>
      <c r="D93" s="182">
        <v>8.7169999999999999E-4</v>
      </c>
      <c r="E93" s="183">
        <v>13453005</v>
      </c>
      <c r="F93" s="232"/>
      <c r="G93" s="183">
        <v>58575</v>
      </c>
      <c r="H93" s="183">
        <v>4418506</v>
      </c>
      <c r="I93" s="183">
        <v>1061391</v>
      </c>
      <c r="J93" s="183">
        <v>598334.38924764679</v>
      </c>
      <c r="K93" s="184"/>
      <c r="L93" s="183">
        <v>183367</v>
      </c>
      <c r="M93" s="183">
        <v>0</v>
      </c>
      <c r="N93" s="185">
        <v>0</v>
      </c>
      <c r="O93" s="183">
        <v>10716</v>
      </c>
      <c r="P93" s="184"/>
      <c r="Q93" s="183">
        <v>2820682</v>
      </c>
      <c r="R93" s="183">
        <v>194653.46308254893</v>
      </c>
      <c r="S93" s="183">
        <v>3015335.4630825492</v>
      </c>
      <c r="T93" s="183">
        <v>23785597.431200001</v>
      </c>
      <c r="U93" s="183">
        <v>4924275.4176000003</v>
      </c>
      <c r="W93" s="185">
        <v>15707209784.411276</v>
      </c>
      <c r="X93" s="185">
        <v>-4481612769.4859037</v>
      </c>
    </row>
    <row r="94" spans="1:24">
      <c r="A94" s="198">
        <v>31500</v>
      </c>
      <c r="B94" s="178" t="s">
        <v>85</v>
      </c>
      <c r="C94" s="182">
        <v>7.7209999999999996E-4</v>
      </c>
      <c r="D94" s="182">
        <v>6.8309999999999996E-4</v>
      </c>
      <c r="E94" s="183">
        <v>11459692</v>
      </c>
      <c r="F94" s="232"/>
      <c r="G94" s="183">
        <v>49896</v>
      </c>
      <c r="H94" s="183">
        <v>3763822</v>
      </c>
      <c r="I94" s="183">
        <v>904126</v>
      </c>
      <c r="J94" s="183">
        <v>626917.34602609556</v>
      </c>
      <c r="K94" s="184"/>
      <c r="L94" s="183">
        <v>156197</v>
      </c>
      <c r="M94" s="183">
        <v>0</v>
      </c>
      <c r="N94" s="185">
        <v>0</v>
      </c>
      <c r="O94" s="183">
        <v>120788</v>
      </c>
      <c r="P94" s="184"/>
      <c r="Q94" s="183">
        <v>2402746</v>
      </c>
      <c r="R94" s="183">
        <v>179815.7820086985</v>
      </c>
      <c r="S94" s="183">
        <v>2582561.7820086987</v>
      </c>
      <c r="T94" s="183">
        <v>20261319.259299997</v>
      </c>
      <c r="U94" s="183">
        <v>4194652.5263999999</v>
      </c>
      <c r="W94" s="185">
        <v>15707208050.43647</v>
      </c>
      <c r="X94" s="185">
        <v>-4481611057.2259941</v>
      </c>
    </row>
    <row r="95" spans="1:24">
      <c r="A95" s="198">
        <v>31600</v>
      </c>
      <c r="B95" s="178" t="s">
        <v>86</v>
      </c>
      <c r="C95" s="182">
        <v>3.4175999999999998E-3</v>
      </c>
      <c r="D95" s="182">
        <v>3.0674999999999999E-3</v>
      </c>
      <c r="E95" s="183">
        <v>50724833</v>
      </c>
      <c r="F95" s="232"/>
      <c r="G95" s="183">
        <v>220859</v>
      </c>
      <c r="H95" s="183">
        <v>16660069</v>
      </c>
      <c r="I95" s="183">
        <v>4001996</v>
      </c>
      <c r="J95" s="183">
        <v>2106690.9810863724</v>
      </c>
      <c r="K95" s="184"/>
      <c r="L95" s="183">
        <v>691387</v>
      </c>
      <c r="M95" s="183">
        <v>0</v>
      </c>
      <c r="N95" s="185">
        <v>0</v>
      </c>
      <c r="O95" s="183">
        <v>817441</v>
      </c>
      <c r="P95" s="184"/>
      <c r="Q95" s="183">
        <v>10635441</v>
      </c>
      <c r="R95" s="183">
        <v>297880.32702879072</v>
      </c>
      <c r="S95" s="183">
        <v>10933321.32702879</v>
      </c>
      <c r="T95" s="183">
        <v>89684088.460799992</v>
      </c>
      <c r="U95" s="183">
        <v>18567082.5984</v>
      </c>
      <c r="W95" s="185">
        <v>15707208002.653942</v>
      </c>
      <c r="X95" s="185">
        <v>-4481610993.4417028</v>
      </c>
    </row>
    <row r="96" spans="1:24">
      <c r="A96" s="198">
        <v>31605</v>
      </c>
      <c r="B96" s="178" t="s">
        <v>87</v>
      </c>
      <c r="C96" s="182">
        <v>4.9839999999999997E-4</v>
      </c>
      <c r="D96" s="182">
        <v>4.8430000000000001E-4</v>
      </c>
      <c r="E96" s="183">
        <v>7397371</v>
      </c>
      <c r="F96" s="232"/>
      <c r="G96" s="183">
        <v>32209</v>
      </c>
      <c r="H96" s="183">
        <v>2429593</v>
      </c>
      <c r="I96" s="183">
        <v>583624</v>
      </c>
      <c r="J96" s="183">
        <v>249816.37455605686</v>
      </c>
      <c r="K96" s="184"/>
      <c r="L96" s="183">
        <v>100827</v>
      </c>
      <c r="M96" s="183">
        <v>0</v>
      </c>
      <c r="N96" s="185">
        <v>0</v>
      </c>
      <c r="O96" s="183">
        <v>0</v>
      </c>
      <c r="P96" s="184"/>
      <c r="Q96" s="183">
        <v>1551002</v>
      </c>
      <c r="R96" s="183">
        <v>165382.12485201895</v>
      </c>
      <c r="S96" s="183">
        <v>1716384.1248520189</v>
      </c>
      <c r="T96" s="183">
        <v>13078929.567199999</v>
      </c>
      <c r="U96" s="183">
        <v>2707699.5455999998</v>
      </c>
      <c r="W96" s="185">
        <v>15707207754.961569</v>
      </c>
      <c r="X96" s="185">
        <v>-4481610645.8644028</v>
      </c>
    </row>
    <row r="97" spans="1:24">
      <c r="A97" s="198">
        <v>31700</v>
      </c>
      <c r="B97" s="178" t="s">
        <v>88</v>
      </c>
      <c r="C97" s="182">
        <v>8.4920000000000004E-4</v>
      </c>
      <c r="D97" s="182">
        <v>8.5570000000000004E-4</v>
      </c>
      <c r="E97" s="183">
        <v>12604029</v>
      </c>
      <c r="F97" s="232"/>
      <c r="G97" s="183">
        <v>54879</v>
      </c>
      <c r="H97" s="183">
        <v>4139668</v>
      </c>
      <c r="I97" s="183">
        <v>994410</v>
      </c>
      <c r="J97" s="183">
        <v>144425.7151048404</v>
      </c>
      <c r="K97" s="184"/>
      <c r="L97" s="183">
        <v>171795</v>
      </c>
      <c r="M97" s="183">
        <v>0</v>
      </c>
      <c r="N97" s="185">
        <v>0</v>
      </c>
      <c r="O97" s="183">
        <v>275092</v>
      </c>
      <c r="P97" s="184"/>
      <c r="Q97" s="183">
        <v>2642678</v>
      </c>
      <c r="R97" s="183">
        <v>-186664.0949650532</v>
      </c>
      <c r="S97" s="183">
        <v>2456013.9050349467</v>
      </c>
      <c r="T97" s="183">
        <v>22284564.5836</v>
      </c>
      <c r="U97" s="183">
        <v>4613520.1727999998</v>
      </c>
      <c r="W97" s="185">
        <v>15707208315.034403</v>
      </c>
      <c r="X97" s="185">
        <v>-4481610305.9581327</v>
      </c>
    </row>
    <row r="98" spans="1:24">
      <c r="A98" s="198">
        <v>31800</v>
      </c>
      <c r="B98" s="178" t="s">
        <v>89</v>
      </c>
      <c r="C98" s="182">
        <v>5.7375000000000004E-3</v>
      </c>
      <c r="D98" s="182">
        <v>5.3845000000000004E-3</v>
      </c>
      <c r="E98" s="183">
        <v>85157341</v>
      </c>
      <c r="F98" s="232"/>
      <c r="G98" s="183">
        <v>370780</v>
      </c>
      <c r="H98" s="183">
        <v>27969085</v>
      </c>
      <c r="I98" s="183">
        <v>6718590</v>
      </c>
      <c r="J98" s="183">
        <v>2771306.0606893091</v>
      </c>
      <c r="K98" s="184"/>
      <c r="L98" s="183">
        <v>1160708</v>
      </c>
      <c r="M98" s="183">
        <v>0</v>
      </c>
      <c r="N98" s="185">
        <v>0</v>
      </c>
      <c r="O98" s="183">
        <v>1412453</v>
      </c>
      <c r="P98" s="184"/>
      <c r="Q98" s="183">
        <v>17854882</v>
      </c>
      <c r="R98" s="183">
        <v>155872.68689643638</v>
      </c>
      <c r="S98" s="183">
        <v>18010754.686896436</v>
      </c>
      <c r="T98" s="183">
        <v>150562516.83750001</v>
      </c>
      <c r="U98" s="183">
        <v>31170598.200000003</v>
      </c>
      <c r="W98" s="185">
        <v>15707208149.959251</v>
      </c>
      <c r="X98" s="185">
        <v>-4481611083.9445801</v>
      </c>
    </row>
    <row r="99" spans="1:24">
      <c r="A99" s="198">
        <v>31805</v>
      </c>
      <c r="B99" s="178" t="s">
        <v>90</v>
      </c>
      <c r="C99" s="182">
        <v>1.2546E-3</v>
      </c>
      <c r="D99" s="182">
        <v>1.1846999999999999E-3</v>
      </c>
      <c r="E99" s="183">
        <v>18621072</v>
      </c>
      <c r="F99" s="232"/>
      <c r="G99" s="183">
        <v>81077</v>
      </c>
      <c r="H99" s="183">
        <v>6115907</v>
      </c>
      <c r="I99" s="183">
        <v>1469132</v>
      </c>
      <c r="J99" s="183">
        <v>887648.8944087592</v>
      </c>
      <c r="K99" s="184"/>
      <c r="L99" s="183">
        <v>253808</v>
      </c>
      <c r="M99" s="183">
        <v>0</v>
      </c>
      <c r="N99" s="185">
        <v>0</v>
      </c>
      <c r="O99" s="183">
        <v>0</v>
      </c>
      <c r="P99" s="184"/>
      <c r="Q99" s="183">
        <v>3904268</v>
      </c>
      <c r="R99" s="183">
        <v>453602.6314695864</v>
      </c>
      <c r="S99" s="183">
        <v>4357870.6314695869</v>
      </c>
      <c r="T99" s="183">
        <v>32923003.6818</v>
      </c>
      <c r="U99" s="183">
        <v>6815970.8064000001</v>
      </c>
      <c r="W99" s="185">
        <v>15707208341.936815</v>
      </c>
      <c r="X99" s="185">
        <v>-4481610571.9595289</v>
      </c>
    </row>
    <row r="100" spans="1:24">
      <c r="A100" s="198">
        <v>31810</v>
      </c>
      <c r="B100" s="178" t="s">
        <v>91</v>
      </c>
      <c r="C100" s="182">
        <v>1.4054E-3</v>
      </c>
      <c r="D100" s="182">
        <v>1.3998000000000001E-3</v>
      </c>
      <c r="E100" s="183">
        <v>20859281</v>
      </c>
      <c r="F100" s="232"/>
      <c r="G100" s="183">
        <v>90823</v>
      </c>
      <c r="H100" s="183">
        <v>6851024</v>
      </c>
      <c r="I100" s="183">
        <v>1645718</v>
      </c>
      <c r="J100" s="183">
        <v>408506.7426724172</v>
      </c>
      <c r="K100" s="184"/>
      <c r="L100" s="183">
        <v>284315</v>
      </c>
      <c r="M100" s="183">
        <v>0</v>
      </c>
      <c r="N100" s="185">
        <v>0</v>
      </c>
      <c r="O100" s="183">
        <v>233788</v>
      </c>
      <c r="P100" s="184"/>
      <c r="Q100" s="183">
        <v>4373551</v>
      </c>
      <c r="R100" s="183">
        <v>-122976.08577586093</v>
      </c>
      <c r="S100" s="183">
        <v>4250574.9142241394</v>
      </c>
      <c r="T100" s="183">
        <v>36880272.098200001</v>
      </c>
      <c r="U100" s="183">
        <v>7635234.6336000003</v>
      </c>
      <c r="W100" s="185">
        <v>15707208133.691713</v>
      </c>
      <c r="X100" s="185">
        <v>-4481611546.1026058</v>
      </c>
    </row>
    <row r="101" spans="1:24">
      <c r="A101" s="198">
        <v>31820</v>
      </c>
      <c r="B101" s="178" t="s">
        <v>92</v>
      </c>
      <c r="C101" s="182">
        <v>1.1808999999999999E-3</v>
      </c>
      <c r="D101" s="182">
        <v>1.1777999999999999E-3</v>
      </c>
      <c r="E101" s="183">
        <v>17527199</v>
      </c>
      <c r="F101" s="232"/>
      <c r="G101" s="183">
        <v>76314</v>
      </c>
      <c r="H101" s="183">
        <v>5756635</v>
      </c>
      <c r="I101" s="183">
        <v>1382829</v>
      </c>
      <c r="J101" s="183">
        <v>0</v>
      </c>
      <c r="K101" s="184"/>
      <c r="L101" s="183">
        <v>238898</v>
      </c>
      <c r="M101" s="183">
        <v>0</v>
      </c>
      <c r="N101" s="185">
        <v>0</v>
      </c>
      <c r="O101" s="183">
        <v>265927.50300665502</v>
      </c>
      <c r="P101" s="184"/>
      <c r="Q101" s="183">
        <v>3674916</v>
      </c>
      <c r="R101" s="183">
        <v>-326743.50100221834</v>
      </c>
      <c r="S101" s="183">
        <v>3348172.4989977814</v>
      </c>
      <c r="T101" s="183">
        <v>30988980.589699998</v>
      </c>
      <c r="U101" s="183">
        <v>6415574.6255999999</v>
      </c>
      <c r="W101" s="185">
        <v>15707207911.598104</v>
      </c>
      <c r="X101" s="185">
        <v>-4481610920.234005</v>
      </c>
    </row>
    <row r="102" spans="1:24">
      <c r="A102" s="198">
        <v>31900</v>
      </c>
      <c r="B102" s="178" t="s">
        <v>93</v>
      </c>
      <c r="C102" s="182">
        <v>3.7748999999999999E-3</v>
      </c>
      <c r="D102" s="182">
        <v>3.6513000000000001E-3</v>
      </c>
      <c r="E102" s="183">
        <v>56027964</v>
      </c>
      <c r="F102" s="232"/>
      <c r="G102" s="183">
        <v>243949</v>
      </c>
      <c r="H102" s="183">
        <v>18401830</v>
      </c>
      <c r="I102" s="183">
        <v>4420393</v>
      </c>
      <c r="J102" s="183">
        <v>580918.63608733588</v>
      </c>
      <c r="K102" s="184"/>
      <c r="L102" s="183">
        <v>763670</v>
      </c>
      <c r="M102" s="183">
        <v>0</v>
      </c>
      <c r="N102" s="185">
        <v>0</v>
      </c>
      <c r="O102" s="183">
        <v>610724</v>
      </c>
      <c r="P102" s="184"/>
      <c r="Q102" s="183">
        <v>11747345</v>
      </c>
      <c r="R102" s="183">
        <v>-89849.454637554707</v>
      </c>
      <c r="S102" s="183">
        <v>11657495.545362445</v>
      </c>
      <c r="T102" s="183">
        <v>99060295.3917</v>
      </c>
      <c r="U102" s="183">
        <v>20508216.321599998</v>
      </c>
      <c r="W102" s="185">
        <v>15707207731.915255</v>
      </c>
      <c r="X102" s="185">
        <v>-4481611378.4080362</v>
      </c>
    </row>
    <row r="103" spans="1:24">
      <c r="A103" s="198">
        <v>32000</v>
      </c>
      <c r="B103" s="178" t="s">
        <v>94</v>
      </c>
      <c r="C103" s="182">
        <v>1.3906000000000001E-3</v>
      </c>
      <c r="D103" s="182">
        <v>1.3669000000000001E-3</v>
      </c>
      <c r="E103" s="183">
        <v>20639616</v>
      </c>
      <c r="F103" s="232"/>
      <c r="G103" s="183">
        <v>89866</v>
      </c>
      <c r="H103" s="183">
        <v>6778877</v>
      </c>
      <c r="I103" s="183">
        <v>1628387</v>
      </c>
      <c r="J103" s="183">
        <v>221766.36652228783</v>
      </c>
      <c r="K103" s="184"/>
      <c r="L103" s="183">
        <v>281321</v>
      </c>
      <c r="M103" s="183">
        <v>0</v>
      </c>
      <c r="N103" s="185">
        <v>0</v>
      </c>
      <c r="O103" s="183">
        <v>586875</v>
      </c>
      <c r="P103" s="184"/>
      <c r="Q103" s="183">
        <v>4327494</v>
      </c>
      <c r="R103" s="183">
        <v>-271121.87782590406</v>
      </c>
      <c r="S103" s="183">
        <v>4056372.1221740958</v>
      </c>
      <c r="T103" s="183">
        <v>36491892.969800003</v>
      </c>
      <c r="U103" s="183">
        <v>7554829.4304000009</v>
      </c>
      <c r="W103" s="185">
        <v>15707208172.596085</v>
      </c>
      <c r="X103" s="185">
        <v>-4481610944.4206314</v>
      </c>
    </row>
    <row r="104" spans="1:24">
      <c r="A104" s="198">
        <v>32005</v>
      </c>
      <c r="B104" s="178" t="s">
        <v>95</v>
      </c>
      <c r="C104" s="182">
        <v>3.5950000000000001E-4</v>
      </c>
      <c r="D104" s="182">
        <v>3.4079999999999999E-4</v>
      </c>
      <c r="E104" s="183">
        <v>5335785</v>
      </c>
      <c r="F104" s="232"/>
      <c r="G104" s="183">
        <v>23232</v>
      </c>
      <c r="H104" s="183">
        <v>1752486</v>
      </c>
      <c r="I104" s="183">
        <v>420973</v>
      </c>
      <c r="J104" s="183">
        <v>284401.63645674742</v>
      </c>
      <c r="K104" s="184"/>
      <c r="L104" s="183">
        <v>72728</v>
      </c>
      <c r="M104" s="183">
        <v>0</v>
      </c>
      <c r="N104" s="185">
        <v>0</v>
      </c>
      <c r="O104" s="183">
        <v>0</v>
      </c>
      <c r="P104" s="184"/>
      <c r="Q104" s="183">
        <v>1118750</v>
      </c>
      <c r="R104" s="183">
        <v>113614.54548558246</v>
      </c>
      <c r="S104" s="183">
        <v>1232364.5454855824</v>
      </c>
      <c r="T104" s="183">
        <v>9433938.9635000005</v>
      </c>
      <c r="U104" s="183">
        <v>1953085.848</v>
      </c>
      <c r="W104" s="185">
        <v>15707208354.559349</v>
      </c>
      <c r="X104" s="185">
        <v>-4481610629.9881134</v>
      </c>
    </row>
    <row r="105" spans="1:24">
      <c r="A105" s="198">
        <v>32100</v>
      </c>
      <c r="B105" s="178" t="s">
        <v>96</v>
      </c>
      <c r="C105" s="182">
        <v>7.7979999999999998E-4</v>
      </c>
      <c r="D105" s="182">
        <v>7.3859999999999996E-4</v>
      </c>
      <c r="E105" s="183">
        <v>11573977</v>
      </c>
      <c r="F105" s="232"/>
      <c r="G105" s="183">
        <v>50394</v>
      </c>
      <c r="H105" s="183">
        <v>3801358</v>
      </c>
      <c r="I105" s="183">
        <v>913143</v>
      </c>
      <c r="J105" s="183">
        <v>423740.0626288295</v>
      </c>
      <c r="K105" s="184"/>
      <c r="L105" s="183">
        <v>157755</v>
      </c>
      <c r="M105" s="183">
        <v>0</v>
      </c>
      <c r="N105" s="185">
        <v>0</v>
      </c>
      <c r="O105" s="183">
        <v>381491</v>
      </c>
      <c r="P105" s="184"/>
      <c r="Q105" s="183">
        <v>2426708</v>
      </c>
      <c r="R105" s="183">
        <v>-40315.312457056832</v>
      </c>
      <c r="S105" s="183">
        <v>2386392.6875429433</v>
      </c>
      <c r="T105" s="183">
        <v>20463381.373399999</v>
      </c>
      <c r="U105" s="183">
        <v>4236484.9632000001</v>
      </c>
      <c r="W105" s="185">
        <v>15707208117.656725</v>
      </c>
      <c r="X105" s="185">
        <v>-4481610933.0923233</v>
      </c>
    </row>
    <row r="106" spans="1:24">
      <c r="A106" s="198">
        <v>32200</v>
      </c>
      <c r="B106" s="178" t="s">
        <v>97</v>
      </c>
      <c r="C106" s="182">
        <v>5.6979999999999997E-4</v>
      </c>
      <c r="D106" s="182">
        <v>5.3499999999999999E-4</v>
      </c>
      <c r="E106" s="183">
        <v>8457107</v>
      </c>
      <c r="F106" s="232"/>
      <c r="G106" s="183">
        <v>36823</v>
      </c>
      <c r="H106" s="183">
        <v>2777653</v>
      </c>
      <c r="I106" s="183">
        <v>667234</v>
      </c>
      <c r="J106" s="183">
        <v>248528.22338727897</v>
      </c>
      <c r="K106" s="184"/>
      <c r="L106" s="183">
        <v>115272</v>
      </c>
      <c r="M106" s="183">
        <v>0</v>
      </c>
      <c r="N106" s="185">
        <v>0</v>
      </c>
      <c r="O106" s="183">
        <v>129207</v>
      </c>
      <c r="P106" s="184"/>
      <c r="Q106" s="183">
        <v>1773196</v>
      </c>
      <c r="R106" s="183">
        <v>7031.7411290929886</v>
      </c>
      <c r="S106" s="183">
        <v>1780227.7411290929</v>
      </c>
      <c r="T106" s="183">
        <v>14952596.443399999</v>
      </c>
      <c r="U106" s="183">
        <v>3095600.3232</v>
      </c>
      <c r="W106" s="185">
        <v>15707208281.512911</v>
      </c>
      <c r="X106" s="185">
        <v>-4481610944.4728947</v>
      </c>
    </row>
    <row r="107" spans="1:24">
      <c r="A107" s="198">
        <v>32300</v>
      </c>
      <c r="B107" s="178" t="s">
        <v>98</v>
      </c>
      <c r="C107" s="182">
        <v>5.6166999999999996E-3</v>
      </c>
      <c r="D107" s="182">
        <v>5.3603000000000001E-3</v>
      </c>
      <c r="E107" s="183">
        <v>83364398</v>
      </c>
      <c r="F107" s="232"/>
      <c r="G107" s="183">
        <v>362974</v>
      </c>
      <c r="H107" s="183">
        <v>27380211</v>
      </c>
      <c r="I107" s="183">
        <v>6577133</v>
      </c>
      <c r="J107" s="183">
        <v>1949268.2989186747</v>
      </c>
      <c r="K107" s="184"/>
      <c r="L107" s="183">
        <v>1136270</v>
      </c>
      <c r="M107" s="183">
        <v>0</v>
      </c>
      <c r="N107" s="185">
        <v>0</v>
      </c>
      <c r="O107" s="183">
        <v>1310222</v>
      </c>
      <c r="P107" s="184"/>
      <c r="Q107" s="183">
        <v>17478957</v>
      </c>
      <c r="R107" s="183">
        <v>-777671.90036044177</v>
      </c>
      <c r="S107" s="183">
        <v>16701285.099639557</v>
      </c>
      <c r="T107" s="183">
        <v>147392503.4111</v>
      </c>
      <c r="U107" s="183">
        <v>30514317.8928</v>
      </c>
      <c r="W107" s="185">
        <v>15707206572.769953</v>
      </c>
      <c r="X107" s="185">
        <v>-4481610915.4929581</v>
      </c>
    </row>
    <row r="108" spans="1:24">
      <c r="A108" s="198">
        <v>32305</v>
      </c>
      <c r="B108" s="178" t="s">
        <v>99</v>
      </c>
      <c r="C108" s="182">
        <v>6.1890000000000003E-4</v>
      </c>
      <c r="D108" s="182">
        <v>5.9230000000000003E-4</v>
      </c>
      <c r="E108" s="183">
        <v>9185861</v>
      </c>
      <c r="F108" s="232"/>
      <c r="G108" s="183">
        <v>39996</v>
      </c>
      <c r="H108" s="183">
        <v>3017005</v>
      </c>
      <c r="I108" s="183">
        <v>724729</v>
      </c>
      <c r="J108" s="183">
        <v>207608.8438807092</v>
      </c>
      <c r="K108" s="184"/>
      <c r="L108" s="183">
        <v>125205</v>
      </c>
      <c r="M108" s="183">
        <v>0</v>
      </c>
      <c r="N108" s="185">
        <v>0</v>
      </c>
      <c r="O108" s="183">
        <v>81938</v>
      </c>
      <c r="P108" s="184"/>
      <c r="Q108" s="183">
        <v>1925993</v>
      </c>
      <c r="R108" s="183">
        <v>55728.947960236401</v>
      </c>
      <c r="S108" s="183">
        <v>1981721.9479602363</v>
      </c>
      <c r="T108" s="183">
        <v>16241070.443700001</v>
      </c>
      <c r="U108" s="183">
        <v>3362350.0176000004</v>
      </c>
      <c r="W108" s="185">
        <v>15707208231.789873</v>
      </c>
      <c r="X108" s="185">
        <v>-4481611156.241538</v>
      </c>
    </row>
    <row r="109" spans="1:24">
      <c r="A109" s="198">
        <v>32400</v>
      </c>
      <c r="B109" s="178" t="s">
        <v>100</v>
      </c>
      <c r="C109" s="182">
        <v>2.0027000000000001E-3</v>
      </c>
      <c r="D109" s="182">
        <v>1.8806000000000001E-3</v>
      </c>
      <c r="E109" s="183">
        <v>29724550</v>
      </c>
      <c r="F109" s="232"/>
      <c r="G109" s="183">
        <v>129422</v>
      </c>
      <c r="H109" s="183">
        <v>9762734</v>
      </c>
      <c r="I109" s="183">
        <v>2345154</v>
      </c>
      <c r="J109" s="183">
        <v>1009287.8816923331</v>
      </c>
      <c r="K109" s="184"/>
      <c r="L109" s="183">
        <v>405150</v>
      </c>
      <c r="M109" s="183">
        <v>0</v>
      </c>
      <c r="N109" s="185">
        <v>0</v>
      </c>
      <c r="O109" s="183">
        <v>439488</v>
      </c>
      <c r="P109" s="184"/>
      <c r="Q109" s="183">
        <v>6232326</v>
      </c>
      <c r="R109" s="183">
        <v>-19804.706102555618</v>
      </c>
      <c r="S109" s="183">
        <v>6212521.2938974444</v>
      </c>
      <c r="T109" s="183">
        <v>52554518.949100003</v>
      </c>
      <c r="U109" s="183">
        <v>10880236.516799999</v>
      </c>
      <c r="W109" s="185">
        <v>15707207476.635513</v>
      </c>
      <c r="X109" s="185">
        <v>-4481611214.9532709</v>
      </c>
    </row>
    <row r="110" spans="1:24">
      <c r="A110" s="198">
        <v>32405</v>
      </c>
      <c r="B110" s="178" t="s">
        <v>101</v>
      </c>
      <c r="C110" s="182">
        <v>5.0009999999999996E-4</v>
      </c>
      <c r="D110" s="182">
        <v>5.0199999999999995E-4</v>
      </c>
      <c r="E110" s="183">
        <v>7422603</v>
      </c>
      <c r="F110" s="232"/>
      <c r="G110" s="183">
        <v>32318</v>
      </c>
      <c r="H110" s="183">
        <v>2437880</v>
      </c>
      <c r="I110" s="183">
        <v>585615</v>
      </c>
      <c r="J110" s="183">
        <v>17031.356984410726</v>
      </c>
      <c r="K110" s="184"/>
      <c r="L110" s="183">
        <v>101171</v>
      </c>
      <c r="M110" s="183">
        <v>0</v>
      </c>
      <c r="N110" s="185">
        <v>0</v>
      </c>
      <c r="O110" s="183">
        <v>136263</v>
      </c>
      <c r="P110" s="184"/>
      <c r="Q110" s="183">
        <v>1556292</v>
      </c>
      <c r="R110" s="183">
        <v>-78328.881005196425</v>
      </c>
      <c r="S110" s="183">
        <v>1477963.1189948036</v>
      </c>
      <c r="T110" s="183">
        <v>13123540.6833</v>
      </c>
      <c r="U110" s="183">
        <v>2716935.2783999997</v>
      </c>
      <c r="W110" s="185">
        <v>15707207992.089994</v>
      </c>
      <c r="X110" s="185">
        <v>-4481610917.2994051</v>
      </c>
    </row>
    <row r="111" spans="1:24">
      <c r="A111" s="198">
        <v>32410</v>
      </c>
      <c r="B111" s="178" t="s">
        <v>102</v>
      </c>
      <c r="C111" s="182">
        <v>9.4399999999999996E-4</v>
      </c>
      <c r="D111" s="182">
        <v>8.1669999999999996E-4</v>
      </c>
      <c r="E111" s="183">
        <v>14011073</v>
      </c>
      <c r="F111" s="232"/>
      <c r="G111" s="183">
        <v>61005</v>
      </c>
      <c r="H111" s="183">
        <v>4601798</v>
      </c>
      <c r="I111" s="183">
        <v>1105420</v>
      </c>
      <c r="J111" s="183">
        <v>981684.63219974469</v>
      </c>
      <c r="K111" s="184"/>
      <c r="L111" s="183">
        <v>190973</v>
      </c>
      <c r="M111" s="183">
        <v>0</v>
      </c>
      <c r="N111" s="185">
        <v>0</v>
      </c>
      <c r="O111" s="183">
        <v>87270</v>
      </c>
      <c r="P111" s="184"/>
      <c r="Q111" s="183">
        <v>2937692</v>
      </c>
      <c r="R111" s="183">
        <v>350798.8773999149</v>
      </c>
      <c r="S111" s="183">
        <v>3288490.8773999149</v>
      </c>
      <c r="T111" s="183">
        <v>24772290.351999998</v>
      </c>
      <c r="U111" s="183">
        <v>5128548.0959999999</v>
      </c>
      <c r="W111" s="185">
        <v>15707207496.201248</v>
      </c>
      <c r="X111" s="185">
        <v>-4481610670.268445</v>
      </c>
    </row>
    <row r="112" spans="1:24">
      <c r="A112" s="198">
        <v>32500</v>
      </c>
      <c r="B112" s="178" t="s">
        <v>104</v>
      </c>
      <c r="C112" s="182">
        <v>4.7835999999999998E-3</v>
      </c>
      <c r="D112" s="182">
        <v>4.5628999999999999E-3</v>
      </c>
      <c r="E112" s="183">
        <v>70999330</v>
      </c>
      <c r="F112" s="232"/>
      <c r="G112" s="183">
        <v>309135</v>
      </c>
      <c r="H112" s="183">
        <v>23319026</v>
      </c>
      <c r="I112" s="183">
        <v>5601576</v>
      </c>
      <c r="J112" s="183">
        <v>1237023.2001655502</v>
      </c>
      <c r="K112" s="184"/>
      <c r="L112" s="183">
        <v>967732</v>
      </c>
      <c r="M112" s="183">
        <v>0</v>
      </c>
      <c r="N112" s="185">
        <v>0</v>
      </c>
      <c r="O112" s="183">
        <v>1342710</v>
      </c>
      <c r="P112" s="184"/>
      <c r="Q112" s="183">
        <v>14886381</v>
      </c>
      <c r="R112" s="183">
        <v>-259948.93327814993</v>
      </c>
      <c r="S112" s="183">
        <v>14626432.066721849</v>
      </c>
      <c r="T112" s="183">
        <v>125530432.3388</v>
      </c>
      <c r="U112" s="183">
        <v>25988265.542399999</v>
      </c>
      <c r="W112" s="185">
        <v>15707207806.019356</v>
      </c>
      <c r="X112" s="185">
        <v>-4481611187.9187489</v>
      </c>
    </row>
    <row r="113" spans="1:24">
      <c r="A113" s="198">
        <v>32505</v>
      </c>
      <c r="B113" s="178" t="s">
        <v>105</v>
      </c>
      <c r="C113" s="182">
        <v>7.5630000000000001E-4</v>
      </c>
      <c r="D113" s="182">
        <v>7.4529999999999996E-4</v>
      </c>
      <c r="E113" s="183">
        <v>11225185</v>
      </c>
      <c r="F113" s="232"/>
      <c r="G113" s="183">
        <v>48875</v>
      </c>
      <c r="H113" s="183">
        <v>3686801</v>
      </c>
      <c r="I113" s="183">
        <v>885624</v>
      </c>
      <c r="J113" s="183">
        <v>188464.42864448694</v>
      </c>
      <c r="K113" s="184"/>
      <c r="L113" s="183">
        <v>153001</v>
      </c>
      <c r="M113" s="183">
        <v>0</v>
      </c>
      <c r="N113" s="185">
        <v>0</v>
      </c>
      <c r="O113" s="183">
        <v>1281</v>
      </c>
      <c r="P113" s="184"/>
      <c r="Q113" s="183">
        <v>2353577</v>
      </c>
      <c r="R113" s="183">
        <v>27977.142881495645</v>
      </c>
      <c r="S113" s="183">
        <v>2381554.1428814959</v>
      </c>
      <c r="T113" s="183">
        <v>19846698.297899999</v>
      </c>
      <c r="U113" s="183">
        <v>4108814.5392</v>
      </c>
      <c r="W113" s="185">
        <v>15707207171.314743</v>
      </c>
      <c r="X113" s="185">
        <v>-4481611553.7848606</v>
      </c>
    </row>
    <row r="114" spans="1:24">
      <c r="A114" s="198">
        <v>32600</v>
      </c>
      <c r="B114" s="178" t="s">
        <v>106</v>
      </c>
      <c r="C114" s="182">
        <v>1.8526999999999998E-2</v>
      </c>
      <c r="D114" s="182">
        <v>1.68991E-2</v>
      </c>
      <c r="E114" s="183">
        <v>274982143</v>
      </c>
      <c r="F114" s="232"/>
      <c r="G114" s="183">
        <v>1197289</v>
      </c>
      <c r="H114" s="183">
        <v>90315160</v>
      </c>
      <c r="I114" s="183">
        <v>21695043</v>
      </c>
      <c r="J114" s="183">
        <v>10479544.096200954</v>
      </c>
      <c r="K114" s="184"/>
      <c r="L114" s="183">
        <v>3748049</v>
      </c>
      <c r="M114" s="183">
        <v>0</v>
      </c>
      <c r="N114" s="185">
        <v>0</v>
      </c>
      <c r="O114" s="183">
        <v>1715035</v>
      </c>
      <c r="P114" s="184"/>
      <c r="Q114" s="183">
        <v>57655320</v>
      </c>
      <c r="R114" s="183">
        <v>2586040.3654003181</v>
      </c>
      <c r="S114" s="183">
        <v>60241360.365400314</v>
      </c>
      <c r="T114" s="183">
        <v>486182439.99099994</v>
      </c>
      <c r="U114" s="183">
        <v>100653189.168</v>
      </c>
      <c r="W114" s="185">
        <v>15707208277.213177</v>
      </c>
      <c r="X114" s="185">
        <v>-4481611362.8015184</v>
      </c>
    </row>
    <row r="115" spans="1:24">
      <c r="A115" s="198">
        <v>32605</v>
      </c>
      <c r="B115" s="178" t="s">
        <v>107</v>
      </c>
      <c r="C115" s="182">
        <v>2.8029000000000001E-3</v>
      </c>
      <c r="D115" s="182">
        <v>2.7888000000000001E-3</v>
      </c>
      <c r="E115" s="183">
        <v>41601309</v>
      </c>
      <c r="F115" s="232"/>
      <c r="G115" s="183">
        <v>181135</v>
      </c>
      <c r="H115" s="183">
        <v>13663538</v>
      </c>
      <c r="I115" s="183">
        <v>3282185</v>
      </c>
      <c r="J115" s="183">
        <v>1717048.4522329038</v>
      </c>
      <c r="K115" s="184"/>
      <c r="L115" s="183">
        <v>567032</v>
      </c>
      <c r="M115" s="183">
        <v>0</v>
      </c>
      <c r="N115" s="185">
        <v>0</v>
      </c>
      <c r="O115" s="183">
        <v>0</v>
      </c>
      <c r="P115" s="184"/>
      <c r="Q115" s="183">
        <v>8722518</v>
      </c>
      <c r="R115" s="183">
        <v>1013796.1507443013</v>
      </c>
      <c r="S115" s="183">
        <v>9736314.1507443003</v>
      </c>
      <c r="T115" s="183">
        <v>73553233.715700001</v>
      </c>
      <c r="U115" s="183">
        <v>15227550.273600001</v>
      </c>
      <c r="W115" s="185">
        <v>15707207916.018322</v>
      </c>
      <c r="X115" s="185">
        <v>-4481611036.8406057</v>
      </c>
    </row>
    <row r="116" spans="1:24">
      <c r="A116" s="198">
        <v>32700</v>
      </c>
      <c r="B116" s="178" t="s">
        <v>108</v>
      </c>
      <c r="C116" s="182">
        <v>1.7533E-3</v>
      </c>
      <c r="D116" s="182">
        <v>1.6448999999999999E-3</v>
      </c>
      <c r="E116" s="183">
        <v>26022896</v>
      </c>
      <c r="F116" s="232"/>
      <c r="G116" s="183">
        <v>113305</v>
      </c>
      <c r="H116" s="183">
        <v>8546962</v>
      </c>
      <c r="I116" s="183">
        <v>2053107</v>
      </c>
      <c r="J116" s="183">
        <v>662003.15171667177</v>
      </c>
      <c r="K116" s="184"/>
      <c r="L116" s="183">
        <v>354696</v>
      </c>
      <c r="M116" s="183">
        <v>0</v>
      </c>
      <c r="N116" s="185">
        <v>0</v>
      </c>
      <c r="O116" s="183">
        <v>65400</v>
      </c>
      <c r="P116" s="184"/>
      <c r="Q116" s="183">
        <v>5456203</v>
      </c>
      <c r="R116" s="183">
        <v>230557.71723889059</v>
      </c>
      <c r="S116" s="183">
        <v>5686760.7172388909</v>
      </c>
      <c r="T116" s="183">
        <v>46009805.798900001</v>
      </c>
      <c r="U116" s="183">
        <v>9525300.1872000005</v>
      </c>
      <c r="W116" s="185">
        <v>15707207835.770832</v>
      </c>
      <c r="X116" s="185">
        <v>-4481611431.6382666</v>
      </c>
    </row>
    <row r="117" spans="1:24">
      <c r="A117" s="198">
        <v>32800</v>
      </c>
      <c r="B117" s="178" t="s">
        <v>109</v>
      </c>
      <c r="C117" s="182">
        <v>2.3858E-3</v>
      </c>
      <c r="D117" s="182">
        <v>2.2274E-3</v>
      </c>
      <c r="E117" s="183">
        <v>35410611</v>
      </c>
      <c r="F117" s="232"/>
      <c r="G117" s="183">
        <v>154180</v>
      </c>
      <c r="H117" s="183">
        <v>11630264</v>
      </c>
      <c r="I117" s="183">
        <v>2793762</v>
      </c>
      <c r="J117" s="183">
        <v>859891.85737245739</v>
      </c>
      <c r="K117" s="184"/>
      <c r="L117" s="183">
        <v>482652</v>
      </c>
      <c r="M117" s="183">
        <v>0</v>
      </c>
      <c r="N117" s="185">
        <v>0</v>
      </c>
      <c r="O117" s="183">
        <v>535411</v>
      </c>
      <c r="P117" s="184"/>
      <c r="Q117" s="183">
        <v>7424519</v>
      </c>
      <c r="R117" s="183">
        <v>161757.61912415246</v>
      </c>
      <c r="S117" s="183">
        <v>7586276.6191241527</v>
      </c>
      <c r="T117" s="183">
        <v>62607765.171400003</v>
      </c>
      <c r="U117" s="183">
        <v>12961536.067199999</v>
      </c>
      <c r="W117" s="185">
        <v>15707208016.994987</v>
      </c>
      <c r="X117" s="185">
        <v>-4481610973.3654451</v>
      </c>
    </row>
    <row r="118" spans="1:24">
      <c r="A118" s="198">
        <v>32900</v>
      </c>
      <c r="B118" s="178" t="s">
        <v>110</v>
      </c>
      <c r="C118" s="182">
        <v>6.1697000000000002E-3</v>
      </c>
      <c r="D118" s="182">
        <v>5.9697999999999999E-3</v>
      </c>
      <c r="E118" s="183">
        <v>91572156</v>
      </c>
      <c r="F118" s="232"/>
      <c r="G118" s="183">
        <v>398711</v>
      </c>
      <c r="H118" s="183">
        <v>30075967</v>
      </c>
      <c r="I118" s="183">
        <v>7224694</v>
      </c>
      <c r="J118" s="183">
        <v>1017524.9574143635</v>
      </c>
      <c r="K118" s="184"/>
      <c r="L118" s="183">
        <v>1248143</v>
      </c>
      <c r="M118" s="183">
        <v>0</v>
      </c>
      <c r="N118" s="185">
        <v>0</v>
      </c>
      <c r="O118" s="183">
        <v>2197103</v>
      </c>
      <c r="P118" s="184"/>
      <c r="Q118" s="183">
        <v>19199872</v>
      </c>
      <c r="R118" s="183">
        <v>-1352027.0141952122</v>
      </c>
      <c r="S118" s="183">
        <v>17847844.985804789</v>
      </c>
      <c r="T118" s="183">
        <v>161904237.06010002</v>
      </c>
      <c r="U118" s="183">
        <v>33518647.444800001</v>
      </c>
      <c r="W118" s="185">
        <v>15707208118.187033</v>
      </c>
      <c r="X118" s="185">
        <v>-4481611087.2059669</v>
      </c>
    </row>
    <row r="119" spans="1:24">
      <c r="A119" s="198">
        <v>32901</v>
      </c>
      <c r="B119" s="178" t="s">
        <v>285</v>
      </c>
      <c r="C119" s="182">
        <v>1.4630000000000001E-4</v>
      </c>
      <c r="D119" s="182">
        <v>1.214E-4</v>
      </c>
      <c r="E119" s="183">
        <v>2171419</v>
      </c>
      <c r="F119" s="232"/>
      <c r="G119" s="183">
        <v>9454</v>
      </c>
      <c r="H119" s="183">
        <v>713181</v>
      </c>
      <c r="I119" s="183">
        <v>171317</v>
      </c>
      <c r="J119" s="183">
        <v>114187.86896681151</v>
      </c>
      <c r="K119" s="184"/>
      <c r="L119" s="183">
        <v>29597</v>
      </c>
      <c r="M119" s="183">
        <v>0</v>
      </c>
      <c r="N119" s="185">
        <v>0</v>
      </c>
      <c r="O119" s="183">
        <v>134919</v>
      </c>
      <c r="P119" s="184"/>
      <c r="Q119" s="183">
        <v>455280</v>
      </c>
      <c r="R119" s="183">
        <v>-91507.043677729496</v>
      </c>
      <c r="S119" s="183">
        <v>363772.9563222705</v>
      </c>
      <c r="T119" s="183">
        <v>3839180.1679000002</v>
      </c>
      <c r="U119" s="183">
        <v>794816.29920000001</v>
      </c>
      <c r="W119" s="185">
        <v>15707207732.992887</v>
      </c>
      <c r="X119" s="185">
        <v>-4481611040.1848135</v>
      </c>
    </row>
    <row r="120" spans="1:24">
      <c r="A120" s="198">
        <v>32904</v>
      </c>
      <c r="B120" s="178" t="s">
        <v>525</v>
      </c>
      <c r="C120" s="182">
        <v>6.97E-5</v>
      </c>
      <c r="D120" s="182">
        <v>3.6199999999999999E-5</v>
      </c>
      <c r="E120" s="183">
        <v>1034504</v>
      </c>
      <c r="F120" s="232"/>
      <c r="G120" s="183">
        <v>4504</v>
      </c>
      <c r="H120" s="183">
        <v>339773</v>
      </c>
      <c r="I120" s="183">
        <v>81618</v>
      </c>
      <c r="J120" s="183">
        <v>286844.19310686854</v>
      </c>
      <c r="K120" s="184"/>
      <c r="L120" s="183">
        <v>14100</v>
      </c>
      <c r="M120" s="183">
        <v>0</v>
      </c>
      <c r="N120" s="185">
        <v>0</v>
      </c>
      <c r="O120" s="183">
        <v>0</v>
      </c>
      <c r="P120" s="184"/>
      <c r="Q120" s="183">
        <v>216904</v>
      </c>
      <c r="R120" s="183">
        <v>140379.39770228951</v>
      </c>
      <c r="S120" s="183">
        <v>357283.39770228951</v>
      </c>
      <c r="T120" s="183">
        <v>1829055.7601000001</v>
      </c>
      <c r="U120" s="183">
        <v>378665.04479999997</v>
      </c>
      <c r="W120" s="185">
        <v>15707207955.46377</v>
      </c>
      <c r="X120" s="185">
        <v>-4481610846.7271261</v>
      </c>
    </row>
    <row r="121" spans="1:24">
      <c r="A121" s="198">
        <v>32905</v>
      </c>
      <c r="B121" s="178" t="s">
        <v>111</v>
      </c>
      <c r="C121" s="182">
        <v>8.7120000000000003E-4</v>
      </c>
      <c r="D121" s="182">
        <v>8.6870000000000003E-4</v>
      </c>
      <c r="E121" s="183">
        <v>12930558</v>
      </c>
      <c r="F121" s="232"/>
      <c r="G121" s="183">
        <v>56300</v>
      </c>
      <c r="H121" s="183">
        <v>4246914</v>
      </c>
      <c r="I121" s="183">
        <v>1020172</v>
      </c>
      <c r="J121" s="183">
        <v>117734.15540390118</v>
      </c>
      <c r="K121" s="184"/>
      <c r="L121" s="183">
        <v>176246</v>
      </c>
      <c r="M121" s="183">
        <v>0</v>
      </c>
      <c r="N121" s="185">
        <v>0</v>
      </c>
      <c r="O121" s="183">
        <v>7259</v>
      </c>
      <c r="P121" s="184"/>
      <c r="Q121" s="183">
        <v>2711141</v>
      </c>
      <c r="R121" s="183">
        <v>-34818.281532032939</v>
      </c>
      <c r="S121" s="183">
        <v>2676322.7184679671</v>
      </c>
      <c r="T121" s="183">
        <v>22861884.909600001</v>
      </c>
      <c r="U121" s="183">
        <v>4733041.4208000004</v>
      </c>
      <c r="W121" s="185">
        <v>15707207946.664881</v>
      </c>
      <c r="X121" s="185">
        <v>-4481610941.7400923</v>
      </c>
    </row>
    <row r="122" spans="1:24">
      <c r="A122" s="198">
        <v>32910</v>
      </c>
      <c r="B122" s="178" t="s">
        <v>112</v>
      </c>
      <c r="C122" s="182">
        <v>1.2103000000000001E-3</v>
      </c>
      <c r="D122" s="182">
        <v>1.1433999999999999E-3</v>
      </c>
      <c r="E122" s="183">
        <v>17963561</v>
      </c>
      <c r="F122" s="232"/>
      <c r="G122" s="183">
        <v>78214</v>
      </c>
      <c r="H122" s="183">
        <v>5899953</v>
      </c>
      <c r="I122" s="183">
        <v>1417256</v>
      </c>
      <c r="J122" s="183">
        <v>519758.37554703257</v>
      </c>
      <c r="K122" s="184"/>
      <c r="L122" s="183">
        <v>244846</v>
      </c>
      <c r="M122" s="183">
        <v>0</v>
      </c>
      <c r="N122" s="185">
        <v>0</v>
      </c>
      <c r="O122" s="183">
        <v>334660</v>
      </c>
      <c r="P122" s="184"/>
      <c r="Q122" s="183">
        <v>3766408</v>
      </c>
      <c r="R122" s="183">
        <v>-36659.208150989143</v>
      </c>
      <c r="S122" s="183">
        <v>3729748.7918490106</v>
      </c>
      <c r="T122" s="183">
        <v>31760490.479900002</v>
      </c>
      <c r="U122" s="183">
        <v>6575298.4752000002</v>
      </c>
      <c r="W122" s="185">
        <v>15707207578.253708</v>
      </c>
      <c r="X122" s="185">
        <v>-4481614497.5288305</v>
      </c>
    </row>
    <row r="123" spans="1:24">
      <c r="A123" s="198">
        <v>32915</v>
      </c>
      <c r="B123" s="178" t="s">
        <v>545</v>
      </c>
      <c r="C123" s="182">
        <v>1.0959999999999999E-4</v>
      </c>
      <c r="D123" s="182">
        <v>7.4300000000000004E-5</v>
      </c>
      <c r="E123" s="183">
        <v>1626709</v>
      </c>
      <c r="F123" s="232"/>
      <c r="G123" s="183">
        <v>7083</v>
      </c>
      <c r="H123" s="183">
        <v>534277</v>
      </c>
      <c r="I123" s="183">
        <v>128341</v>
      </c>
      <c r="J123" s="183">
        <v>540086.17637053283</v>
      </c>
      <c r="K123" s="184"/>
      <c r="L123" s="183">
        <v>22172</v>
      </c>
      <c r="M123" s="183">
        <v>0</v>
      </c>
      <c r="N123" s="185">
        <v>0</v>
      </c>
      <c r="O123" s="183">
        <v>0</v>
      </c>
      <c r="P123" s="184"/>
      <c r="Q123" s="183">
        <v>341071</v>
      </c>
      <c r="R123" s="183">
        <v>237787.39212351094</v>
      </c>
      <c r="S123" s="183">
        <v>578858.39212351094</v>
      </c>
      <c r="T123" s="183">
        <v>2876104.8967999998</v>
      </c>
      <c r="U123" s="183">
        <v>595433.12639999995</v>
      </c>
      <c r="W123" s="185">
        <v>15707209944.751381</v>
      </c>
      <c r="X123" s="185">
        <v>-4481602209.9447517</v>
      </c>
    </row>
    <row r="124" spans="1:24">
      <c r="A124" s="198">
        <v>32920</v>
      </c>
      <c r="B124" s="178" t="s">
        <v>113</v>
      </c>
      <c r="C124" s="182">
        <v>9.6630000000000001E-4</v>
      </c>
      <c r="D124" s="182">
        <v>1.0013999999999999E-3</v>
      </c>
      <c r="E124" s="183">
        <v>14342055</v>
      </c>
      <c r="F124" s="232"/>
      <c r="G124" s="183">
        <v>62446</v>
      </c>
      <c r="H124" s="183">
        <v>4710506</v>
      </c>
      <c r="I124" s="183">
        <v>1131533</v>
      </c>
      <c r="J124" s="183">
        <v>0</v>
      </c>
      <c r="K124" s="184"/>
      <c r="L124" s="183">
        <v>195484</v>
      </c>
      <c r="M124" s="183">
        <v>0</v>
      </c>
      <c r="N124" s="185">
        <v>0</v>
      </c>
      <c r="O124" s="183">
        <v>619492.28626708826</v>
      </c>
      <c r="P124" s="184"/>
      <c r="Q124" s="183">
        <v>3007089</v>
      </c>
      <c r="R124" s="183">
        <v>-317213.76208902942</v>
      </c>
      <c r="S124" s="183">
        <v>2689875.2379109706</v>
      </c>
      <c r="T124" s="183">
        <v>25357483.227900002</v>
      </c>
      <c r="U124" s="183">
        <v>5249699.1792000001</v>
      </c>
      <c r="W124" s="185">
        <v>15707208472.430067</v>
      </c>
      <c r="X124" s="185">
        <v>-4481610452.4001379</v>
      </c>
    </row>
    <row r="125" spans="1:24">
      <c r="A125" s="198">
        <v>33000</v>
      </c>
      <c r="B125" s="178" t="s">
        <v>114</v>
      </c>
      <c r="C125" s="182">
        <v>2.2691999999999999E-3</v>
      </c>
      <c r="D125" s="182">
        <v>2.1962000000000001E-3</v>
      </c>
      <c r="E125" s="183">
        <v>33680006</v>
      </c>
      <c r="F125" s="232"/>
      <c r="G125" s="183">
        <v>146645</v>
      </c>
      <c r="H125" s="183">
        <v>11061864</v>
      </c>
      <c r="I125" s="183">
        <v>2657224</v>
      </c>
      <c r="J125" s="183">
        <v>467319.20319081377</v>
      </c>
      <c r="K125" s="184"/>
      <c r="L125" s="183">
        <v>459064</v>
      </c>
      <c r="M125" s="183">
        <v>0</v>
      </c>
      <c r="N125" s="185">
        <v>0</v>
      </c>
      <c r="O125" s="183">
        <v>1266203</v>
      </c>
      <c r="P125" s="184"/>
      <c r="Q125" s="183">
        <v>7061664</v>
      </c>
      <c r="R125" s="183">
        <v>-683554.93226972874</v>
      </c>
      <c r="S125" s="183">
        <v>6378109.0677302713</v>
      </c>
      <c r="T125" s="183">
        <v>59547967.443599999</v>
      </c>
      <c r="U125" s="183">
        <v>12328073.4528</v>
      </c>
      <c r="W125" s="185">
        <v>15707208326.04513</v>
      </c>
      <c r="X125" s="185">
        <v>-4481610984.7822285</v>
      </c>
    </row>
    <row r="126" spans="1:24">
      <c r="A126" s="198">
        <v>33001</v>
      </c>
      <c r="B126" s="178" t="s">
        <v>115</v>
      </c>
      <c r="C126" s="182">
        <v>5.1799999999999999E-5</v>
      </c>
      <c r="D126" s="182">
        <v>5.1499999999999998E-5</v>
      </c>
      <c r="E126" s="183">
        <v>768828</v>
      </c>
      <c r="F126" s="232"/>
      <c r="G126" s="183">
        <v>3348</v>
      </c>
      <c r="H126" s="183">
        <v>252514</v>
      </c>
      <c r="I126" s="183">
        <v>60658</v>
      </c>
      <c r="J126" s="183">
        <v>6933.1232177640086</v>
      </c>
      <c r="K126" s="184"/>
      <c r="L126" s="183">
        <v>10479</v>
      </c>
      <c r="M126" s="183">
        <v>0</v>
      </c>
      <c r="N126" s="185"/>
      <c r="O126" s="183">
        <v>39177</v>
      </c>
      <c r="P126" s="184"/>
      <c r="Q126" s="183">
        <v>161200</v>
      </c>
      <c r="R126" s="183">
        <v>-45447.958927411993</v>
      </c>
      <c r="S126" s="183">
        <v>115752.04107258801</v>
      </c>
      <c r="T126" s="183">
        <v>1359326.9494</v>
      </c>
      <c r="U126" s="183">
        <v>281418.21120000002</v>
      </c>
      <c r="W126" s="185"/>
      <c r="X126" s="185"/>
    </row>
    <row r="127" spans="1:24">
      <c r="A127" s="198">
        <v>33027</v>
      </c>
      <c r="B127" s="178" t="s">
        <v>116</v>
      </c>
      <c r="C127" s="182">
        <v>3.771E-4</v>
      </c>
      <c r="D127" s="182">
        <v>3.5740000000000001E-4</v>
      </c>
      <c r="E127" s="183">
        <v>5597008</v>
      </c>
      <c r="F127" s="232"/>
      <c r="G127" s="183">
        <v>24370</v>
      </c>
      <c r="H127" s="183">
        <v>1838282</v>
      </c>
      <c r="I127" s="183">
        <v>441583</v>
      </c>
      <c r="J127" s="183">
        <v>74144.26759124556</v>
      </c>
      <c r="K127" s="184"/>
      <c r="L127" s="183">
        <v>76288</v>
      </c>
      <c r="M127" s="183">
        <v>0</v>
      </c>
      <c r="N127" s="185">
        <v>0</v>
      </c>
      <c r="O127" s="183">
        <v>0</v>
      </c>
      <c r="P127" s="184"/>
      <c r="Q127" s="183">
        <v>1173521</v>
      </c>
      <c r="R127" s="183">
        <v>51211.75586374852</v>
      </c>
      <c r="S127" s="183">
        <v>1224732.7558637485</v>
      </c>
      <c r="T127" s="183">
        <v>9895795.2243000008</v>
      </c>
      <c r="U127" s="183">
        <v>2048702.8463999999</v>
      </c>
      <c r="W127" s="185">
        <v>15707207908.927502</v>
      </c>
      <c r="X127" s="185">
        <v>-4481610744.9570608</v>
      </c>
    </row>
    <row r="128" spans="1:24">
      <c r="A128" s="198">
        <v>33100</v>
      </c>
      <c r="B128" s="178" t="s">
        <v>117</v>
      </c>
      <c r="C128" s="182">
        <v>3.2328999999999999E-3</v>
      </c>
      <c r="D128" s="182">
        <v>3.2101E-3</v>
      </c>
      <c r="E128" s="183">
        <v>47983471</v>
      </c>
      <c r="F128" s="232"/>
      <c r="G128" s="183">
        <v>208923</v>
      </c>
      <c r="H128" s="183">
        <v>15759696</v>
      </c>
      <c r="I128" s="183">
        <v>3785713</v>
      </c>
      <c r="J128" s="183">
        <v>248078.02905593044</v>
      </c>
      <c r="K128" s="184"/>
      <c r="L128" s="183">
        <v>654022</v>
      </c>
      <c r="M128" s="183">
        <v>0</v>
      </c>
      <c r="N128" s="185">
        <v>0</v>
      </c>
      <c r="O128" s="183">
        <v>406417</v>
      </c>
      <c r="P128" s="184"/>
      <c r="Q128" s="183">
        <v>10060662</v>
      </c>
      <c r="R128" s="183">
        <v>-418995.32364802319</v>
      </c>
      <c r="S128" s="183">
        <v>9641666.6763519775</v>
      </c>
      <c r="T128" s="183">
        <v>84837221.905699998</v>
      </c>
      <c r="U128" s="183">
        <v>17563647.393599998</v>
      </c>
      <c r="W128" s="185">
        <v>15707207904.562426</v>
      </c>
      <c r="X128" s="185">
        <v>-4481610964.3930426</v>
      </c>
    </row>
    <row r="129" spans="1:24">
      <c r="A129" s="198">
        <v>33105</v>
      </c>
      <c r="B129" s="178" t="s">
        <v>118</v>
      </c>
      <c r="C129" s="182">
        <v>4.0660000000000002E-4</v>
      </c>
      <c r="D129" s="182">
        <v>3.8890000000000002E-4</v>
      </c>
      <c r="E129" s="183">
        <v>6034854</v>
      </c>
      <c r="F129" s="232"/>
      <c r="G129" s="183">
        <v>26276</v>
      </c>
      <c r="H129" s="183">
        <v>1982088</v>
      </c>
      <c r="I129" s="183">
        <v>476127</v>
      </c>
      <c r="J129" s="183">
        <v>220314.3137754674</v>
      </c>
      <c r="K129" s="184"/>
      <c r="L129" s="183">
        <v>82256</v>
      </c>
      <c r="M129" s="183">
        <v>0</v>
      </c>
      <c r="N129" s="185">
        <v>0</v>
      </c>
      <c r="O129" s="183">
        <v>0</v>
      </c>
      <c r="P129" s="184"/>
      <c r="Q129" s="183">
        <v>1265324</v>
      </c>
      <c r="R129" s="183">
        <v>68779.437925155798</v>
      </c>
      <c r="S129" s="183">
        <v>1334103.4379251557</v>
      </c>
      <c r="T129" s="183">
        <v>10669929.297800001</v>
      </c>
      <c r="U129" s="183">
        <v>2208969.9744000002</v>
      </c>
      <c r="W129" s="185">
        <v>15707203883.495146</v>
      </c>
      <c r="X129" s="185">
        <v>-4481611650.4854374</v>
      </c>
    </row>
    <row r="130" spans="1:24">
      <c r="A130" s="198">
        <v>33200</v>
      </c>
      <c r="B130" s="178" t="s">
        <v>119</v>
      </c>
      <c r="C130" s="182">
        <v>1.6153299999999999E-2</v>
      </c>
      <c r="D130" s="182">
        <v>1.5647100000000001E-2</v>
      </c>
      <c r="E130" s="183">
        <v>239751123</v>
      </c>
      <c r="F130" s="232"/>
      <c r="G130" s="183">
        <v>1043891</v>
      </c>
      <c r="H130" s="183">
        <v>78743881</v>
      </c>
      <c r="I130" s="183">
        <v>18915450</v>
      </c>
      <c r="J130" s="183">
        <v>103078</v>
      </c>
      <c r="K130" s="184"/>
      <c r="L130" s="183">
        <v>3267845</v>
      </c>
      <c r="M130" s="183">
        <v>0</v>
      </c>
      <c r="N130" s="185">
        <v>0</v>
      </c>
      <c r="O130" s="183">
        <v>3938219.6990310773</v>
      </c>
      <c r="P130" s="184"/>
      <c r="Q130" s="183">
        <v>50268456</v>
      </c>
      <c r="R130" s="183">
        <v>-1319824.2330103591</v>
      </c>
      <c r="S130" s="183">
        <v>48948631.766989641</v>
      </c>
      <c r="T130" s="183">
        <v>423892200.9989</v>
      </c>
      <c r="U130" s="183">
        <v>87757389.787199989</v>
      </c>
      <c r="W130" s="185">
        <v>15707207610.520424</v>
      </c>
      <c r="X130" s="185">
        <v>-4481611639.6194735</v>
      </c>
    </row>
    <row r="131" spans="1:24">
      <c r="A131" s="198">
        <v>33202</v>
      </c>
      <c r="B131" s="178" t="s">
        <v>120</v>
      </c>
      <c r="C131" s="182">
        <v>3.4220000000000002E-4</v>
      </c>
      <c r="D131" s="182">
        <v>2.7989999999999997E-4</v>
      </c>
      <c r="E131" s="183">
        <v>5079014</v>
      </c>
      <c r="F131" s="232"/>
      <c r="G131" s="183">
        <v>22114</v>
      </c>
      <c r="H131" s="183">
        <v>1668152</v>
      </c>
      <c r="I131" s="183">
        <v>400715</v>
      </c>
      <c r="J131" s="183">
        <v>194446.08778635642</v>
      </c>
      <c r="K131" s="184"/>
      <c r="L131" s="183">
        <v>69228</v>
      </c>
      <c r="M131" s="183">
        <v>0</v>
      </c>
      <c r="N131" s="185">
        <v>0</v>
      </c>
      <c r="O131" s="183">
        <v>28539</v>
      </c>
      <c r="P131" s="184"/>
      <c r="Q131" s="183">
        <v>1064913</v>
      </c>
      <c r="R131" s="183">
        <v>22520.362595452141</v>
      </c>
      <c r="S131" s="183">
        <v>1087433.3625954522</v>
      </c>
      <c r="T131" s="183">
        <v>8979955.2526000012</v>
      </c>
      <c r="U131" s="183">
        <v>1859098.6848000002</v>
      </c>
      <c r="W131" s="185">
        <v>15707207875.144077</v>
      </c>
      <c r="X131" s="185">
        <v>-4481610853.2444468</v>
      </c>
    </row>
    <row r="132" spans="1:24">
      <c r="A132" s="198">
        <v>33203</v>
      </c>
      <c r="B132" s="178" t="s">
        <v>121</v>
      </c>
      <c r="C132" s="182">
        <v>2.2819999999999999E-4</v>
      </c>
      <c r="D132" s="182">
        <v>1.839E-4</v>
      </c>
      <c r="E132" s="183">
        <v>3386999</v>
      </c>
      <c r="F132" s="232"/>
      <c r="G132" s="183">
        <v>14747</v>
      </c>
      <c r="H132" s="183">
        <v>1112426</v>
      </c>
      <c r="I132" s="183">
        <v>267221</v>
      </c>
      <c r="J132" s="183">
        <v>235158.26713838603</v>
      </c>
      <c r="K132" s="184"/>
      <c r="L132" s="183">
        <v>46165</v>
      </c>
      <c r="M132" s="183">
        <v>0</v>
      </c>
      <c r="N132" s="185">
        <v>0</v>
      </c>
      <c r="O132" s="183">
        <v>0</v>
      </c>
      <c r="P132" s="184"/>
      <c r="Q132" s="183">
        <v>710150</v>
      </c>
      <c r="R132" s="183">
        <v>106155.422379462</v>
      </c>
      <c r="S132" s="183">
        <v>816305.42237946205</v>
      </c>
      <c r="T132" s="183">
        <v>5988386.2905999999</v>
      </c>
      <c r="U132" s="183">
        <v>1239761.3088</v>
      </c>
      <c r="W132" s="185">
        <v>15707207508.356903</v>
      </c>
      <c r="X132" s="185">
        <v>-4481612239.6502953</v>
      </c>
    </row>
    <row r="133" spans="1:24">
      <c r="A133" s="198">
        <v>33204</v>
      </c>
      <c r="B133" s="178" t="s">
        <v>122</v>
      </c>
      <c r="C133" s="182">
        <v>4.637E-4</v>
      </c>
      <c r="D133" s="182">
        <v>4.55E-4</v>
      </c>
      <c r="E133" s="183">
        <v>6882346</v>
      </c>
      <c r="F133" s="232"/>
      <c r="G133" s="183">
        <v>29966</v>
      </c>
      <c r="H133" s="183">
        <v>2260438</v>
      </c>
      <c r="I133" s="183">
        <v>542991</v>
      </c>
      <c r="J133" s="183">
        <v>6867</v>
      </c>
      <c r="K133" s="184"/>
      <c r="L133" s="183">
        <v>93807</v>
      </c>
      <c r="M133" s="183">
        <v>0</v>
      </c>
      <c r="N133" s="185">
        <v>0</v>
      </c>
      <c r="O133" s="183">
        <v>79587.649817261845</v>
      </c>
      <c r="P133" s="184"/>
      <c r="Q133" s="183">
        <v>1443017</v>
      </c>
      <c r="R133" s="183">
        <v>-42743.883272420615</v>
      </c>
      <c r="S133" s="183">
        <v>1400273.1167275794</v>
      </c>
      <c r="T133" s="183">
        <v>12168337.962099999</v>
      </c>
      <c r="U133" s="183">
        <v>2519181.9408</v>
      </c>
      <c r="W133" s="185">
        <v>15707207981.031628</v>
      </c>
      <c r="X133" s="185">
        <v>-4481610969.4448175</v>
      </c>
    </row>
    <row r="134" spans="1:24">
      <c r="A134" s="198">
        <v>33205</v>
      </c>
      <c r="B134" s="178" t="s">
        <v>123</v>
      </c>
      <c r="C134" s="182">
        <v>1.2704000000000001E-3</v>
      </c>
      <c r="D134" s="182">
        <v>1.2625E-3</v>
      </c>
      <c r="E134" s="183">
        <v>18855579</v>
      </c>
      <c r="F134" s="232"/>
      <c r="G134" s="183">
        <v>82098</v>
      </c>
      <c r="H134" s="183">
        <v>6192928</v>
      </c>
      <c r="I134" s="183">
        <v>1487633</v>
      </c>
      <c r="J134" s="183">
        <v>543984.3382153674</v>
      </c>
      <c r="K134" s="184"/>
      <c r="L134" s="183">
        <v>257004</v>
      </c>
      <c r="M134" s="183">
        <v>0</v>
      </c>
      <c r="N134" s="185">
        <v>0</v>
      </c>
      <c r="O134" s="183">
        <v>0</v>
      </c>
      <c r="P134" s="184"/>
      <c r="Q134" s="183">
        <v>3953437</v>
      </c>
      <c r="R134" s="183">
        <v>235706.44607178913</v>
      </c>
      <c r="S134" s="183">
        <v>4189143.4460717891</v>
      </c>
      <c r="T134" s="183">
        <v>33337624.643200003</v>
      </c>
      <c r="U134" s="183">
        <v>6901808.7936000004</v>
      </c>
      <c r="W134" s="185">
        <v>15707209717.756344</v>
      </c>
      <c r="X134" s="185">
        <v>-4481611289.7463388</v>
      </c>
    </row>
    <row r="135" spans="1:24">
      <c r="A135" s="198">
        <v>33206</v>
      </c>
      <c r="B135" s="178" t="s">
        <v>124</v>
      </c>
      <c r="C135" s="182">
        <v>1.303E-4</v>
      </c>
      <c r="D135" s="182">
        <v>1.2210000000000001E-4</v>
      </c>
      <c r="E135" s="183">
        <v>1933944</v>
      </c>
      <c r="F135" s="232"/>
      <c r="G135" s="183">
        <v>8421</v>
      </c>
      <c r="H135" s="183">
        <v>635185</v>
      </c>
      <c r="I135" s="183">
        <v>152581</v>
      </c>
      <c r="J135" s="183">
        <v>88070.174305756402</v>
      </c>
      <c r="K135" s="184"/>
      <c r="L135" s="183">
        <v>26360</v>
      </c>
      <c r="M135" s="183">
        <v>0</v>
      </c>
      <c r="N135" s="185">
        <v>0</v>
      </c>
      <c r="O135" s="183">
        <v>2884</v>
      </c>
      <c r="P135" s="184"/>
      <c r="Q135" s="183">
        <v>405489</v>
      </c>
      <c r="R135" s="183">
        <v>26583.724768585467</v>
      </c>
      <c r="S135" s="183">
        <v>432072.72476858547</v>
      </c>
      <c r="T135" s="183">
        <v>3419310.8399</v>
      </c>
      <c r="U135" s="183">
        <v>707891.75520000001</v>
      </c>
      <c r="W135" s="185">
        <v>15707210440.45677</v>
      </c>
      <c r="X135" s="185">
        <v>-4481609570.4187059</v>
      </c>
    </row>
    <row r="136" spans="1:24">
      <c r="A136" s="198">
        <v>33207</v>
      </c>
      <c r="B136" s="178" t="s">
        <v>343</v>
      </c>
      <c r="C136" s="182">
        <v>5.6360000000000004E-4</v>
      </c>
      <c r="D136" s="182">
        <v>5.3470000000000004E-4</v>
      </c>
      <c r="E136" s="183">
        <v>8365085</v>
      </c>
      <c r="F136" s="232"/>
      <c r="G136" s="183">
        <v>36422</v>
      </c>
      <c r="H136" s="183">
        <v>2747429</v>
      </c>
      <c r="I136" s="183">
        <v>659973</v>
      </c>
      <c r="J136" s="183">
        <v>197456</v>
      </c>
      <c r="K136" s="184"/>
      <c r="L136" s="183">
        <v>114017</v>
      </c>
      <c r="M136" s="183">
        <v>0</v>
      </c>
      <c r="N136" s="185">
        <v>0</v>
      </c>
      <c r="O136" s="183">
        <v>94957.141755297314</v>
      </c>
      <c r="P136" s="184"/>
      <c r="Q136" s="183">
        <v>1753902</v>
      </c>
      <c r="R136" s="183">
        <v>144723.6194149009</v>
      </c>
      <c r="S136" s="183">
        <v>1898625.6194149009</v>
      </c>
      <c r="T136" s="183">
        <v>14789897.0788</v>
      </c>
      <c r="U136" s="183">
        <v>3061917.0624000002</v>
      </c>
      <c r="W136" s="185">
        <v>15707208791.208792</v>
      </c>
      <c r="X136" s="185">
        <v>-4481610989.0109892</v>
      </c>
    </row>
    <row r="137" spans="1:24">
      <c r="A137" s="198">
        <v>33209</v>
      </c>
      <c r="B137" s="178" t="s">
        <v>345</v>
      </c>
      <c r="C137" s="182">
        <v>0</v>
      </c>
      <c r="D137" s="182">
        <v>0</v>
      </c>
      <c r="E137" s="183">
        <v>0</v>
      </c>
      <c r="F137" s="232"/>
      <c r="G137" s="183">
        <v>0</v>
      </c>
      <c r="H137" s="183">
        <v>0</v>
      </c>
      <c r="I137" s="183">
        <v>0</v>
      </c>
      <c r="J137" s="183">
        <v>0</v>
      </c>
      <c r="K137" s="184"/>
      <c r="L137" s="183">
        <v>0</v>
      </c>
      <c r="M137" s="183">
        <v>0</v>
      </c>
      <c r="N137" s="185">
        <v>0</v>
      </c>
      <c r="O137" s="183">
        <v>217498</v>
      </c>
      <c r="P137" s="184"/>
      <c r="Q137" s="183">
        <v>0</v>
      </c>
      <c r="R137" s="183">
        <v>-203598</v>
      </c>
      <c r="S137" s="183">
        <v>-203598</v>
      </c>
      <c r="T137" s="183">
        <v>0</v>
      </c>
      <c r="U137" s="183">
        <v>0</v>
      </c>
      <c r="W137" s="185">
        <v>15707207920.79208</v>
      </c>
      <c r="X137" s="185">
        <v>-4481611089.1089115</v>
      </c>
    </row>
    <row r="138" spans="1:24">
      <c r="A138" s="198">
        <v>33300</v>
      </c>
      <c r="B138" s="178" t="s">
        <v>125</v>
      </c>
      <c r="C138" s="182">
        <v>2.2428999999999999E-3</v>
      </c>
      <c r="D138" s="182">
        <v>2.1251999999999998E-3</v>
      </c>
      <c r="E138" s="183">
        <v>33289656</v>
      </c>
      <c r="F138" s="232"/>
      <c r="G138" s="183">
        <v>144945</v>
      </c>
      <c r="H138" s="183">
        <v>10933658</v>
      </c>
      <c r="I138" s="183">
        <v>2626427</v>
      </c>
      <c r="J138" s="183">
        <v>759108.11322960514</v>
      </c>
      <c r="K138" s="184"/>
      <c r="L138" s="183">
        <v>453743</v>
      </c>
      <c r="M138" s="183">
        <v>0</v>
      </c>
      <c r="N138" s="185">
        <v>0</v>
      </c>
      <c r="O138" s="183">
        <v>734083</v>
      </c>
      <c r="P138" s="184"/>
      <c r="Q138" s="183">
        <v>6979820</v>
      </c>
      <c r="R138" s="183">
        <v>-228742.96225679829</v>
      </c>
      <c r="S138" s="183">
        <v>6751077.0377432015</v>
      </c>
      <c r="T138" s="183">
        <v>58857807.235699996</v>
      </c>
      <c r="U138" s="183">
        <v>12185191.2336</v>
      </c>
      <c r="W138" s="185">
        <v>15707207207.207205</v>
      </c>
      <c r="X138" s="185">
        <v>-4481613431.613431</v>
      </c>
    </row>
    <row r="139" spans="1:24">
      <c r="A139" s="198">
        <v>33305</v>
      </c>
      <c r="B139" s="178" t="s">
        <v>126</v>
      </c>
      <c r="C139" s="182">
        <v>4.3009999999999999E-4</v>
      </c>
      <c r="D139" s="182">
        <v>4.4040000000000003E-4</v>
      </c>
      <c r="E139" s="183">
        <v>6383647</v>
      </c>
      <c r="F139" s="232"/>
      <c r="G139" s="183">
        <v>27795</v>
      </c>
      <c r="H139" s="183">
        <v>2096645</v>
      </c>
      <c r="I139" s="183">
        <v>503645</v>
      </c>
      <c r="J139" s="183">
        <v>45239.667970060167</v>
      </c>
      <c r="K139" s="184"/>
      <c r="L139" s="183">
        <v>87010</v>
      </c>
      <c r="M139" s="183">
        <v>0</v>
      </c>
      <c r="N139" s="185">
        <v>0</v>
      </c>
      <c r="O139" s="183">
        <v>188932</v>
      </c>
      <c r="P139" s="184"/>
      <c r="Q139" s="183">
        <v>1338455</v>
      </c>
      <c r="R139" s="183">
        <v>-103701.11067664661</v>
      </c>
      <c r="S139" s="183">
        <v>1234753.8893233533</v>
      </c>
      <c r="T139" s="183">
        <v>11286612.373299999</v>
      </c>
      <c r="U139" s="183">
        <v>2336640.3983999998</v>
      </c>
      <c r="W139" s="185"/>
      <c r="X139" s="185"/>
    </row>
    <row r="140" spans="1:24">
      <c r="A140" s="198">
        <v>33400</v>
      </c>
      <c r="B140" s="178" t="s">
        <v>127</v>
      </c>
      <c r="C140" s="182">
        <v>2.08571E-2</v>
      </c>
      <c r="D140" s="182">
        <v>2.0144100000000002E-2</v>
      </c>
      <c r="E140" s="183">
        <v>309566042</v>
      </c>
      <c r="F140" s="232"/>
      <c r="G140" s="183">
        <v>1347869</v>
      </c>
      <c r="H140" s="183">
        <v>101673899</v>
      </c>
      <c r="I140" s="183">
        <v>24423581</v>
      </c>
      <c r="J140" s="183">
        <v>5631223.6337637696</v>
      </c>
      <c r="K140" s="184"/>
      <c r="L140" s="183">
        <v>4219433</v>
      </c>
      <c r="M140" s="183">
        <v>0</v>
      </c>
      <c r="N140" s="185">
        <v>0</v>
      </c>
      <c r="O140" s="183">
        <v>2336743</v>
      </c>
      <c r="P140" s="184"/>
      <c r="Q140" s="183">
        <v>64906503</v>
      </c>
      <c r="R140" s="183">
        <v>-439682.45541207679</v>
      </c>
      <c r="S140" s="183">
        <v>64466820.544587925</v>
      </c>
      <c r="T140" s="183">
        <v>547328535.06429994</v>
      </c>
      <c r="U140" s="183">
        <v>113312119.1664</v>
      </c>
      <c r="W140" s="185"/>
      <c r="X140" s="185"/>
    </row>
    <row r="141" spans="1:24">
      <c r="A141" s="198">
        <v>33402</v>
      </c>
      <c r="B141" s="178" t="s">
        <v>128</v>
      </c>
      <c r="C141" s="182">
        <v>1.941E-4</v>
      </c>
      <c r="D141" s="182">
        <v>1.8100000000000001E-4</v>
      </c>
      <c r="E141" s="183">
        <v>2880878</v>
      </c>
      <c r="F141" s="232"/>
      <c r="G141" s="183">
        <v>12544</v>
      </c>
      <c r="H141" s="183">
        <v>946196</v>
      </c>
      <c r="I141" s="183">
        <v>227290</v>
      </c>
      <c r="J141" s="183">
        <v>28929.277524530524</v>
      </c>
      <c r="K141" s="184"/>
      <c r="L141" s="183">
        <v>39267</v>
      </c>
      <c r="M141" s="183">
        <v>0</v>
      </c>
      <c r="N141" s="185">
        <v>0</v>
      </c>
      <c r="O141" s="183">
        <v>45629</v>
      </c>
      <c r="P141" s="184"/>
      <c r="Q141" s="183">
        <v>604032</v>
      </c>
      <c r="R141" s="183">
        <v>-17744.240825156492</v>
      </c>
      <c r="S141" s="183">
        <v>586287.75917484355</v>
      </c>
      <c r="T141" s="183">
        <v>5093539.7852999996</v>
      </c>
      <c r="U141" s="183">
        <v>1054503.3744000001</v>
      </c>
      <c r="W141" s="185">
        <v>15707207792.207794</v>
      </c>
      <c r="X141" s="185">
        <v>-4481611142.4807081</v>
      </c>
    </row>
    <row r="142" spans="1:24">
      <c r="A142" s="198">
        <v>33405</v>
      </c>
      <c r="B142" s="178" t="s">
        <v>129</v>
      </c>
      <c r="C142" s="182">
        <v>1.8656E-3</v>
      </c>
      <c r="D142" s="182">
        <v>1.9024999999999999E-3</v>
      </c>
      <c r="E142" s="183">
        <v>27689679</v>
      </c>
      <c r="F142" s="232"/>
      <c r="G142" s="183">
        <v>120563</v>
      </c>
      <c r="H142" s="183">
        <v>9094401</v>
      </c>
      <c r="I142" s="183">
        <v>2184610</v>
      </c>
      <c r="J142" s="183">
        <v>476791</v>
      </c>
      <c r="K142" s="184"/>
      <c r="L142" s="183">
        <v>377415</v>
      </c>
      <c r="M142" s="183">
        <v>0</v>
      </c>
      <c r="N142" s="185">
        <v>0</v>
      </c>
      <c r="O142" s="183">
        <v>258965.56013333704</v>
      </c>
      <c r="P142" s="184"/>
      <c r="Q142" s="183">
        <v>5805676</v>
      </c>
      <c r="R142" s="183">
        <v>169817.14662222099</v>
      </c>
      <c r="S142" s="183">
        <v>5975493.146622221</v>
      </c>
      <c r="T142" s="183">
        <v>48956763.6448</v>
      </c>
      <c r="U142" s="183">
        <v>10135401.830399999</v>
      </c>
      <c r="W142" s="185">
        <v>15707207084.468664</v>
      </c>
      <c r="X142" s="185">
        <v>-4481609900.090826</v>
      </c>
    </row>
    <row r="143" spans="1:24">
      <c r="A143" s="198">
        <v>33500</v>
      </c>
      <c r="B143" s="178" t="s">
        <v>130</v>
      </c>
      <c r="C143" s="182">
        <v>3.0682999999999999E-3</v>
      </c>
      <c r="D143" s="182">
        <v>2.9810000000000001E-3</v>
      </c>
      <c r="E143" s="183">
        <v>45540439</v>
      </c>
      <c r="F143" s="232"/>
      <c r="G143" s="183">
        <v>198286</v>
      </c>
      <c r="H143" s="183">
        <v>14957306</v>
      </c>
      <c r="I143" s="183">
        <v>3592967</v>
      </c>
      <c r="J143" s="183">
        <v>475281.99314111983</v>
      </c>
      <c r="K143" s="184"/>
      <c r="L143" s="183">
        <v>620723</v>
      </c>
      <c r="M143" s="183">
        <v>0</v>
      </c>
      <c r="N143" s="185">
        <v>0</v>
      </c>
      <c r="O143" s="183">
        <v>805555</v>
      </c>
      <c r="P143" s="184"/>
      <c r="Q143" s="183">
        <v>9548433</v>
      </c>
      <c r="R143" s="183">
        <v>-554401.66895296006</v>
      </c>
      <c r="S143" s="183">
        <v>8994031.3310470395</v>
      </c>
      <c r="T143" s="183">
        <v>80517816.193900004</v>
      </c>
      <c r="U143" s="183">
        <v>16669411.1472</v>
      </c>
      <c r="W143" s="185">
        <v>15707208016.242968</v>
      </c>
      <c r="X143" s="185">
        <v>-4481610992.7968979</v>
      </c>
    </row>
    <row r="144" spans="1:24">
      <c r="A144" s="198">
        <v>33501</v>
      </c>
      <c r="B144" s="178" t="s">
        <v>131</v>
      </c>
      <c r="C144" s="182">
        <v>1.192E-4</v>
      </c>
      <c r="D144" s="182">
        <v>1.036E-4</v>
      </c>
      <c r="E144" s="183">
        <v>1769195</v>
      </c>
      <c r="F144" s="232"/>
      <c r="G144" s="183">
        <v>7703</v>
      </c>
      <c r="H144" s="183">
        <v>581074</v>
      </c>
      <c r="I144" s="183">
        <v>139583</v>
      </c>
      <c r="J144" s="183">
        <v>162159.93046181602</v>
      </c>
      <c r="K144" s="184"/>
      <c r="L144" s="183">
        <v>24114</v>
      </c>
      <c r="M144" s="183">
        <v>0</v>
      </c>
      <c r="N144" s="185">
        <v>0</v>
      </c>
      <c r="O144" s="183">
        <v>0</v>
      </c>
      <c r="P144" s="184"/>
      <c r="Q144" s="183">
        <v>370946</v>
      </c>
      <c r="R144" s="183">
        <v>92358.643487272013</v>
      </c>
      <c r="S144" s="183">
        <v>463304.64348727203</v>
      </c>
      <c r="T144" s="183">
        <v>3128026.4935999997</v>
      </c>
      <c r="U144" s="183">
        <v>647587.85279999999</v>
      </c>
      <c r="W144" s="185"/>
      <c r="X144" s="185"/>
    </row>
    <row r="145" spans="1:24">
      <c r="A145" s="198">
        <v>33600</v>
      </c>
      <c r="B145" s="178" t="s">
        <v>132</v>
      </c>
      <c r="C145" s="182">
        <v>1.12373E-2</v>
      </c>
      <c r="D145" s="182">
        <v>1.04283E-2</v>
      </c>
      <c r="E145" s="183">
        <v>166786681</v>
      </c>
      <c r="F145" s="232"/>
      <c r="G145" s="183">
        <v>726199</v>
      </c>
      <c r="H145" s="183">
        <v>54779433</v>
      </c>
      <c r="I145" s="183">
        <v>13158833</v>
      </c>
      <c r="J145" s="183">
        <v>0</v>
      </c>
      <c r="K145" s="184"/>
      <c r="L145" s="183">
        <v>2273328</v>
      </c>
      <c r="M145" s="183">
        <v>0</v>
      </c>
      <c r="N145" s="185">
        <v>0</v>
      </c>
      <c r="O145" s="183">
        <v>4782635.8250497524</v>
      </c>
      <c r="P145" s="184"/>
      <c r="Q145" s="183">
        <v>34970051</v>
      </c>
      <c r="R145" s="183">
        <v>-2987901.6083499175</v>
      </c>
      <c r="S145" s="183">
        <v>31982149.391650081</v>
      </c>
      <c r="T145" s="183">
        <v>294887349.9709</v>
      </c>
      <c r="U145" s="183">
        <v>61049823.643200003</v>
      </c>
      <c r="W145" s="185">
        <v>15707207884.362682</v>
      </c>
      <c r="X145" s="185">
        <v>-4481611038.1077528</v>
      </c>
    </row>
    <row r="146" spans="1:24">
      <c r="A146" s="198">
        <v>33605</v>
      </c>
      <c r="B146" s="178" t="s">
        <v>133</v>
      </c>
      <c r="C146" s="182">
        <v>1.2436000000000001E-3</v>
      </c>
      <c r="D146" s="182">
        <v>1.2566999999999999E-3</v>
      </c>
      <c r="E146" s="183">
        <v>18457807</v>
      </c>
      <c r="F146" s="232"/>
      <c r="G146" s="183">
        <v>80366</v>
      </c>
      <c r="H146" s="183">
        <v>6062284</v>
      </c>
      <c r="I146" s="183">
        <v>1456251</v>
      </c>
      <c r="J146" s="183">
        <v>486047.3267636036</v>
      </c>
      <c r="K146" s="184"/>
      <c r="L146" s="183">
        <v>251583</v>
      </c>
      <c r="M146" s="183">
        <v>0</v>
      </c>
      <c r="N146" s="185">
        <v>0</v>
      </c>
      <c r="O146" s="183">
        <v>35118</v>
      </c>
      <c r="P146" s="184"/>
      <c r="Q146" s="183">
        <v>3870036</v>
      </c>
      <c r="R146" s="183">
        <v>143802.1089212012</v>
      </c>
      <c r="S146" s="183">
        <v>4013838.108921201</v>
      </c>
      <c r="T146" s="183">
        <v>32634343.518800002</v>
      </c>
      <c r="U146" s="183">
        <v>6756210.1824000003</v>
      </c>
      <c r="W146" s="185">
        <v>15707207983.89802</v>
      </c>
      <c r="X146" s="185">
        <v>-4481610868.8359613</v>
      </c>
    </row>
    <row r="147" spans="1:24">
      <c r="A147" s="198">
        <v>33700</v>
      </c>
      <c r="B147" s="178" t="s">
        <v>134</v>
      </c>
      <c r="C147" s="182">
        <v>7.7959999999999998E-4</v>
      </c>
      <c r="D147" s="182">
        <v>7.2999999999999996E-4</v>
      </c>
      <c r="E147" s="183">
        <v>11571009</v>
      </c>
      <c r="F147" s="232"/>
      <c r="G147" s="183">
        <v>50381</v>
      </c>
      <c r="H147" s="183">
        <v>3800383</v>
      </c>
      <c r="I147" s="183">
        <v>912908</v>
      </c>
      <c r="J147" s="183">
        <v>378207.25672175828</v>
      </c>
      <c r="K147" s="184"/>
      <c r="L147" s="183">
        <v>157715</v>
      </c>
      <c r="M147" s="183">
        <v>0</v>
      </c>
      <c r="N147" s="185">
        <v>0</v>
      </c>
      <c r="O147" s="183">
        <v>81656</v>
      </c>
      <c r="P147" s="184"/>
      <c r="Q147" s="183">
        <v>2426086</v>
      </c>
      <c r="R147" s="183">
        <v>89396.752240586095</v>
      </c>
      <c r="S147" s="183">
        <v>2515482.7522405861</v>
      </c>
      <c r="T147" s="183">
        <v>20458133.0068</v>
      </c>
      <c r="U147" s="183">
        <v>4235398.4063999997</v>
      </c>
      <c r="W147" s="185">
        <v>15707210424.710424</v>
      </c>
      <c r="X147" s="185">
        <v>-4481611969.111969</v>
      </c>
    </row>
    <row r="148" spans="1:24">
      <c r="A148" s="198">
        <v>33800</v>
      </c>
      <c r="B148" s="178" t="s">
        <v>135</v>
      </c>
      <c r="C148" s="182">
        <v>5.6789999999999998E-4</v>
      </c>
      <c r="D148" s="182">
        <v>5.1539999999999995E-4</v>
      </c>
      <c r="E148" s="183">
        <v>8428907</v>
      </c>
      <c r="F148" s="232"/>
      <c r="G148" s="183">
        <v>36700</v>
      </c>
      <c r="H148" s="183">
        <v>2768391</v>
      </c>
      <c r="I148" s="183">
        <v>665009</v>
      </c>
      <c r="J148" s="183">
        <v>464389.28947897948</v>
      </c>
      <c r="K148" s="184"/>
      <c r="L148" s="183">
        <v>114887</v>
      </c>
      <c r="M148" s="183">
        <v>0</v>
      </c>
      <c r="N148" s="185">
        <v>0</v>
      </c>
      <c r="O148" s="183">
        <v>163425</v>
      </c>
      <c r="P148" s="184"/>
      <c r="Q148" s="183">
        <v>1767283</v>
      </c>
      <c r="R148" s="183">
        <v>66351.429826326494</v>
      </c>
      <c r="S148" s="183">
        <v>1833634.4298263264</v>
      </c>
      <c r="T148" s="183">
        <v>14902736.9607</v>
      </c>
      <c r="U148" s="183">
        <v>3085278.0335999997</v>
      </c>
      <c r="W148" s="185">
        <v>15707207982.125563</v>
      </c>
      <c r="X148" s="185">
        <v>-4481611000.8342686</v>
      </c>
    </row>
    <row r="149" spans="1:24">
      <c r="A149" s="198">
        <v>33900</v>
      </c>
      <c r="B149" s="178" t="s">
        <v>136</v>
      </c>
      <c r="C149" s="182">
        <v>2.4256999999999998E-3</v>
      </c>
      <c r="D149" s="182">
        <v>2.4710999999999999E-3</v>
      </c>
      <c r="E149" s="183">
        <v>36002817</v>
      </c>
      <c r="F149" s="232"/>
      <c r="G149" s="183">
        <v>156758</v>
      </c>
      <c r="H149" s="183">
        <v>11824768</v>
      </c>
      <c r="I149" s="183">
        <v>2840485</v>
      </c>
      <c r="J149" s="183">
        <v>0</v>
      </c>
      <c r="K149" s="184"/>
      <c r="L149" s="183">
        <v>490724</v>
      </c>
      <c r="M149" s="183">
        <v>0</v>
      </c>
      <c r="N149" s="185">
        <v>0</v>
      </c>
      <c r="O149" s="183">
        <v>1137839.0492568766</v>
      </c>
      <c r="P149" s="184"/>
      <c r="Q149" s="183">
        <v>7548686</v>
      </c>
      <c r="R149" s="183">
        <v>-695492.68308562553</v>
      </c>
      <c r="S149" s="183">
        <v>6853193.316914374</v>
      </c>
      <c r="T149" s="183">
        <v>63654814.308099993</v>
      </c>
      <c r="U149" s="183">
        <v>13178304.148799999</v>
      </c>
      <c r="W149" s="185">
        <v>15707207766.372246</v>
      </c>
      <c r="X149" s="185">
        <v>-4481611363.0938177</v>
      </c>
    </row>
    <row r="150" spans="1:24">
      <c r="A150" s="198">
        <v>34000</v>
      </c>
      <c r="B150" s="178" t="s">
        <v>137</v>
      </c>
      <c r="C150" s="182">
        <v>1.2321999999999999E-3</v>
      </c>
      <c r="D150" s="182">
        <v>1.2029E-3</v>
      </c>
      <c r="E150" s="183">
        <v>18288606</v>
      </c>
      <c r="F150" s="232"/>
      <c r="G150" s="183">
        <v>79630</v>
      </c>
      <c r="H150" s="183">
        <v>6006711</v>
      </c>
      <c r="I150" s="183">
        <v>1442901</v>
      </c>
      <c r="J150" s="183">
        <v>337518.44088105555</v>
      </c>
      <c r="K150" s="184"/>
      <c r="L150" s="183">
        <v>249277</v>
      </c>
      <c r="M150" s="183">
        <v>0</v>
      </c>
      <c r="N150" s="185">
        <v>0</v>
      </c>
      <c r="O150" s="183">
        <v>255402</v>
      </c>
      <c r="P150" s="184"/>
      <c r="Q150" s="183">
        <v>3834560</v>
      </c>
      <c r="R150" s="183">
        <v>-134589.85303964815</v>
      </c>
      <c r="S150" s="183">
        <v>3699970.1469603516</v>
      </c>
      <c r="T150" s="183">
        <v>32335186.622599997</v>
      </c>
      <c r="U150" s="183">
        <v>6694276.4447999997</v>
      </c>
      <c r="W150" s="185">
        <v>15707208219.178083</v>
      </c>
      <c r="X150" s="185">
        <v>-4481610958.90411</v>
      </c>
    </row>
    <row r="151" spans="1:24">
      <c r="A151" s="198">
        <v>34100</v>
      </c>
      <c r="B151" s="178" t="s">
        <v>138</v>
      </c>
      <c r="C151" s="182">
        <v>2.8016300000000001E-2</v>
      </c>
      <c r="D151" s="182">
        <v>2.79645E-2</v>
      </c>
      <c r="E151" s="183">
        <v>415824592</v>
      </c>
      <c r="F151" s="232"/>
      <c r="G151" s="183">
        <v>1810525</v>
      </c>
      <c r="H151" s="183">
        <v>136573467</v>
      </c>
      <c r="I151" s="183">
        <v>32806975</v>
      </c>
      <c r="J151" s="183">
        <v>0</v>
      </c>
      <c r="K151" s="184"/>
      <c r="L151" s="183">
        <v>5667754</v>
      </c>
      <c r="M151" s="183">
        <v>0</v>
      </c>
      <c r="N151" s="185">
        <v>0</v>
      </c>
      <c r="O151" s="183">
        <v>8553667.9573292006</v>
      </c>
      <c r="P151" s="184"/>
      <c r="Q151" s="183">
        <v>87185661</v>
      </c>
      <c r="R151" s="183">
        <v>-5064661.9857764002</v>
      </c>
      <c r="S151" s="183">
        <v>82120999.014223605</v>
      </c>
      <c r="T151" s="183">
        <v>735199065.8779</v>
      </c>
      <c r="U151" s="183">
        <v>152206506.37920001</v>
      </c>
      <c r="W151" s="185">
        <v>15707207993.791231</v>
      </c>
      <c r="X151" s="185">
        <v>-4481610399.6895618</v>
      </c>
    </row>
    <row r="152" spans="1:24">
      <c r="A152" s="198">
        <v>34105</v>
      </c>
      <c r="B152" s="178" t="s">
        <v>139</v>
      </c>
      <c r="C152" s="182">
        <v>2.1170999999999998E-3</v>
      </c>
      <c r="D152" s="182">
        <v>2.2122000000000001E-3</v>
      </c>
      <c r="E152" s="183">
        <v>31422502</v>
      </c>
      <c r="F152" s="232"/>
      <c r="G152" s="183">
        <v>136815</v>
      </c>
      <c r="H152" s="183">
        <v>10320409</v>
      </c>
      <c r="I152" s="183">
        <v>2479116</v>
      </c>
      <c r="J152" s="183">
        <v>223289</v>
      </c>
      <c r="K152" s="184"/>
      <c r="L152" s="183">
        <v>428294</v>
      </c>
      <c r="M152" s="183">
        <v>0</v>
      </c>
      <c r="N152" s="185">
        <v>0</v>
      </c>
      <c r="O152" s="183">
        <v>195597.90642255521</v>
      </c>
      <c r="P152" s="184"/>
      <c r="Q152" s="183">
        <v>6588335</v>
      </c>
      <c r="R152" s="183">
        <v>15514.697859148262</v>
      </c>
      <c r="S152" s="183">
        <v>6603849.6978591485</v>
      </c>
      <c r="T152" s="183">
        <v>55556584.644299991</v>
      </c>
      <c r="U152" s="183">
        <v>11501747.006399998</v>
      </c>
      <c r="W152" s="185">
        <v>15707208125.935818</v>
      </c>
      <c r="X152" s="185">
        <v>-4481611023.4308605</v>
      </c>
    </row>
    <row r="153" spans="1:24">
      <c r="A153" s="198">
        <v>34200</v>
      </c>
      <c r="B153" s="178" t="s">
        <v>140</v>
      </c>
      <c r="C153" s="182">
        <v>8.9510000000000002E-4</v>
      </c>
      <c r="D153" s="182">
        <v>8.2450000000000004E-4</v>
      </c>
      <c r="E153" s="183">
        <v>13285287</v>
      </c>
      <c r="F153" s="232"/>
      <c r="G153" s="183">
        <v>57845</v>
      </c>
      <c r="H153" s="183">
        <v>4363421</v>
      </c>
      <c r="I153" s="183">
        <v>1048159</v>
      </c>
      <c r="J153" s="183">
        <v>630037.16121526051</v>
      </c>
      <c r="K153" s="184"/>
      <c r="L153" s="183">
        <v>181081</v>
      </c>
      <c r="M153" s="183">
        <v>0</v>
      </c>
      <c r="N153" s="185">
        <v>0</v>
      </c>
      <c r="O153" s="183">
        <v>543885</v>
      </c>
      <c r="P153" s="184"/>
      <c r="Q153" s="183">
        <v>2785517</v>
      </c>
      <c r="R153" s="183">
        <v>-33132.612928246497</v>
      </c>
      <c r="S153" s="183">
        <v>2752384.3870717534</v>
      </c>
      <c r="T153" s="183">
        <v>23489064.7183</v>
      </c>
      <c r="U153" s="183">
        <v>4862884.9583999999</v>
      </c>
      <c r="W153" s="185">
        <v>15707208413.001911</v>
      </c>
      <c r="X153" s="185">
        <v>-4481611106.4926424</v>
      </c>
    </row>
    <row r="154" spans="1:24">
      <c r="A154" s="198">
        <v>34205</v>
      </c>
      <c r="B154" s="178" t="s">
        <v>141</v>
      </c>
      <c r="C154" s="182">
        <v>3.7389999999999998E-4</v>
      </c>
      <c r="D154" s="182">
        <v>4.1159999999999998E-4</v>
      </c>
      <c r="E154" s="183">
        <v>5549513</v>
      </c>
      <c r="F154" s="232"/>
      <c r="G154" s="183">
        <v>24163</v>
      </c>
      <c r="H154" s="183">
        <v>1822682</v>
      </c>
      <c r="I154" s="183">
        <v>437835</v>
      </c>
      <c r="J154" s="183">
        <v>187501</v>
      </c>
      <c r="K154" s="184"/>
      <c r="L154" s="183">
        <v>75641</v>
      </c>
      <c r="M154" s="183">
        <v>0</v>
      </c>
      <c r="N154" s="185">
        <v>0</v>
      </c>
      <c r="O154" s="183">
        <v>224725.78619464053</v>
      </c>
      <c r="P154" s="184"/>
      <c r="Q154" s="183">
        <v>1163563</v>
      </c>
      <c r="R154" s="183">
        <v>-19523.595398213511</v>
      </c>
      <c r="S154" s="183">
        <v>1144039.4046017865</v>
      </c>
      <c r="T154" s="183">
        <v>9811821.3586999997</v>
      </c>
      <c r="U154" s="183">
        <v>2031317.9375999998</v>
      </c>
      <c r="W154" s="185">
        <v>15707207995.851883</v>
      </c>
      <c r="X154" s="185">
        <v>-4481611006.8122082</v>
      </c>
    </row>
    <row r="155" spans="1:24">
      <c r="A155" s="198">
        <v>34220</v>
      </c>
      <c r="B155" s="178" t="s">
        <v>142</v>
      </c>
      <c r="C155" s="182">
        <v>1.0318E-3</v>
      </c>
      <c r="D155" s="182">
        <v>1.0115E-3</v>
      </c>
      <c r="E155" s="183">
        <v>15314221</v>
      </c>
      <c r="F155" s="232"/>
      <c r="G155" s="183">
        <v>66679</v>
      </c>
      <c r="H155" s="183">
        <v>5029804</v>
      </c>
      <c r="I155" s="183">
        <v>1208234</v>
      </c>
      <c r="J155" s="183">
        <v>228254.54264066345</v>
      </c>
      <c r="K155" s="184"/>
      <c r="L155" s="183">
        <v>208735</v>
      </c>
      <c r="M155" s="183">
        <v>0</v>
      </c>
      <c r="N155" s="185">
        <v>0</v>
      </c>
      <c r="O155" s="183">
        <v>318442</v>
      </c>
      <c r="P155" s="184"/>
      <c r="Q155" s="183">
        <v>3210922</v>
      </c>
      <c r="R155" s="183">
        <v>-156485.15245311218</v>
      </c>
      <c r="S155" s="183">
        <v>3054436.8475468876</v>
      </c>
      <c r="T155" s="183">
        <v>27076323.2894</v>
      </c>
      <c r="U155" s="183">
        <v>5605546.5312000001</v>
      </c>
      <c r="W155" s="185">
        <v>15707208209.022692</v>
      </c>
      <c r="X155" s="185">
        <v>-4481611065.9072418</v>
      </c>
    </row>
    <row r="156" spans="1:24">
      <c r="A156" s="198">
        <v>34230</v>
      </c>
      <c r="B156" s="178" t="s">
        <v>143</v>
      </c>
      <c r="C156" s="182">
        <v>3.1290000000000002E-4</v>
      </c>
      <c r="D156" s="182">
        <v>3.3050000000000001E-4</v>
      </c>
      <c r="E156" s="183">
        <v>4644136</v>
      </c>
      <c r="F156" s="232"/>
      <c r="G156" s="183">
        <v>20221</v>
      </c>
      <c r="H156" s="183">
        <v>1525321</v>
      </c>
      <c r="I156" s="183">
        <v>366405</v>
      </c>
      <c r="J156" s="183">
        <v>0</v>
      </c>
      <c r="K156" s="184"/>
      <c r="L156" s="183">
        <v>63300</v>
      </c>
      <c r="M156" s="183">
        <v>0</v>
      </c>
      <c r="N156" s="185">
        <v>0</v>
      </c>
      <c r="O156" s="183">
        <v>129275.23780517036</v>
      </c>
      <c r="P156" s="184"/>
      <c r="Q156" s="183">
        <v>973733</v>
      </c>
      <c r="R156" s="183">
        <v>-138159.41260172345</v>
      </c>
      <c r="S156" s="183">
        <v>835573.58739827655</v>
      </c>
      <c r="T156" s="183">
        <v>8211069.5457000006</v>
      </c>
      <c r="U156" s="183">
        <v>1699918.1136</v>
      </c>
      <c r="W156" s="185">
        <v>15707208004.851425</v>
      </c>
      <c r="X156" s="185">
        <v>-4481610673.1352329</v>
      </c>
    </row>
    <row r="157" spans="1:24">
      <c r="A157" s="198">
        <v>34300</v>
      </c>
      <c r="B157" s="178" t="s">
        <v>144</v>
      </c>
      <c r="C157" s="182">
        <v>6.8214E-3</v>
      </c>
      <c r="D157" s="182">
        <v>6.6860000000000001E-3</v>
      </c>
      <c r="E157" s="183">
        <v>101244842</v>
      </c>
      <c r="F157" s="232"/>
      <c r="G157" s="183">
        <v>440826</v>
      </c>
      <c r="H157" s="183">
        <v>33252865</v>
      </c>
      <c r="I157" s="183">
        <v>7987832</v>
      </c>
      <c r="J157" s="183">
        <v>215159.96554033784</v>
      </c>
      <c r="K157" s="184"/>
      <c r="L157" s="183">
        <v>1379983</v>
      </c>
      <c r="M157" s="183">
        <v>0</v>
      </c>
      <c r="N157" s="185">
        <v>0</v>
      </c>
      <c r="O157" s="183">
        <v>2337495</v>
      </c>
      <c r="P157" s="184"/>
      <c r="Q157" s="183">
        <v>21227938</v>
      </c>
      <c r="R157" s="183">
        <v>-1631865.0114865541</v>
      </c>
      <c r="S157" s="183">
        <v>19596072.988513447</v>
      </c>
      <c r="T157" s="183">
        <v>179006039.62619999</v>
      </c>
      <c r="U157" s="183">
        <v>37059192.777599998</v>
      </c>
      <c r="W157" s="185">
        <v>15707208454.810497</v>
      </c>
      <c r="X157" s="185">
        <v>-4481610787.1720123</v>
      </c>
    </row>
    <row r="158" spans="1:24">
      <c r="A158" s="198">
        <v>34400</v>
      </c>
      <c r="B158" s="178" t="s">
        <v>145</v>
      </c>
      <c r="C158" s="182">
        <v>2.8351000000000001E-3</v>
      </c>
      <c r="D158" s="182">
        <v>2.7881999999999998E-3</v>
      </c>
      <c r="E158" s="183">
        <v>42079229</v>
      </c>
      <c r="F158" s="232"/>
      <c r="G158" s="183">
        <v>183216</v>
      </c>
      <c r="H158" s="183">
        <v>13820506</v>
      </c>
      <c r="I158" s="183">
        <v>3319891</v>
      </c>
      <c r="J158" s="183">
        <v>158764.09346483764</v>
      </c>
      <c r="K158" s="184"/>
      <c r="L158" s="183">
        <v>573546</v>
      </c>
      <c r="M158" s="183">
        <v>0</v>
      </c>
      <c r="N158" s="185">
        <v>0</v>
      </c>
      <c r="O158" s="183">
        <v>401153</v>
      </c>
      <c r="P158" s="184"/>
      <c r="Q158" s="183">
        <v>8822723</v>
      </c>
      <c r="R158" s="183">
        <v>-129242.63551172079</v>
      </c>
      <c r="S158" s="183">
        <v>8693480.3644882794</v>
      </c>
      <c r="T158" s="183">
        <v>74398220.738300011</v>
      </c>
      <c r="U158" s="183">
        <v>15402485.918400001</v>
      </c>
      <c r="W158" s="185">
        <v>15707208106.77212</v>
      </c>
      <c r="X158" s="185">
        <v>-4481611468.1166582</v>
      </c>
    </row>
    <row r="159" spans="1:24">
      <c r="A159" s="198">
        <v>34405</v>
      </c>
      <c r="B159" s="178" t="s">
        <v>146</v>
      </c>
      <c r="C159" s="182">
        <v>5.1210000000000003E-4</v>
      </c>
      <c r="D159" s="182">
        <v>4.9490000000000005E-4</v>
      </c>
      <c r="E159" s="183">
        <v>7600710</v>
      </c>
      <c r="F159" s="232"/>
      <c r="G159" s="183">
        <v>33094</v>
      </c>
      <c r="H159" s="183">
        <v>2496378</v>
      </c>
      <c r="I159" s="183">
        <v>599667</v>
      </c>
      <c r="J159" s="183">
        <v>55083.54606104549</v>
      </c>
      <c r="K159" s="184"/>
      <c r="L159" s="183">
        <v>103599</v>
      </c>
      <c r="M159" s="183">
        <v>0</v>
      </c>
      <c r="N159" s="185">
        <v>0</v>
      </c>
      <c r="O159" s="183">
        <v>180823</v>
      </c>
      <c r="P159" s="184"/>
      <c r="Q159" s="183">
        <v>1593636</v>
      </c>
      <c r="R159" s="183">
        <v>-130379.8179796515</v>
      </c>
      <c r="S159" s="183">
        <v>1463256.1820203485</v>
      </c>
      <c r="T159" s="183">
        <v>13438442.679300001</v>
      </c>
      <c r="U159" s="183">
        <v>2782128.6864</v>
      </c>
      <c r="W159" s="185">
        <v>15707207261.724659</v>
      </c>
      <c r="X159" s="185">
        <v>-4481609682.2995462</v>
      </c>
    </row>
    <row r="160" spans="1:24">
      <c r="A160" s="198">
        <v>34500</v>
      </c>
      <c r="B160" s="178" t="s">
        <v>147</v>
      </c>
      <c r="C160" s="182">
        <v>5.1793000000000004E-3</v>
      </c>
      <c r="D160" s="182">
        <v>4.9677000000000002E-3</v>
      </c>
      <c r="E160" s="183">
        <v>76872403</v>
      </c>
      <c r="F160" s="232"/>
      <c r="G160" s="183">
        <v>334707</v>
      </c>
      <c r="H160" s="183">
        <v>25247979</v>
      </c>
      <c r="I160" s="183">
        <v>6064940</v>
      </c>
      <c r="J160" s="183">
        <v>1329122.1486489018</v>
      </c>
      <c r="K160" s="184"/>
      <c r="L160" s="183">
        <v>1047783</v>
      </c>
      <c r="M160" s="183">
        <v>0</v>
      </c>
      <c r="N160" s="185">
        <v>0</v>
      </c>
      <c r="O160" s="183">
        <v>1126904</v>
      </c>
      <c r="P160" s="184"/>
      <c r="Q160" s="183">
        <v>16117785</v>
      </c>
      <c r="R160" s="183">
        <v>-205904.28378369939</v>
      </c>
      <c r="S160" s="183">
        <v>15911880.7162163</v>
      </c>
      <c r="T160" s="183">
        <v>135914325.65690002</v>
      </c>
      <c r="U160" s="183">
        <v>28138018.171200003</v>
      </c>
      <c r="W160" s="185">
        <v>15707208046.664673</v>
      </c>
      <c r="X160" s="185">
        <v>-4481610978.1633263</v>
      </c>
    </row>
    <row r="161" spans="1:24">
      <c r="A161" s="198">
        <v>34501</v>
      </c>
      <c r="B161" s="178" t="s">
        <v>148</v>
      </c>
      <c r="C161" s="182">
        <v>7.0599999999999995E-5</v>
      </c>
      <c r="D161" s="182">
        <v>6.2799999999999995E-5</v>
      </c>
      <c r="E161" s="183">
        <v>1047862</v>
      </c>
      <c r="F161" s="232"/>
      <c r="G161" s="183">
        <v>4562</v>
      </c>
      <c r="H161" s="183">
        <v>344160</v>
      </c>
      <c r="I161" s="183">
        <v>82672</v>
      </c>
      <c r="J161" s="183">
        <v>33212.560667312995</v>
      </c>
      <c r="K161" s="184"/>
      <c r="L161" s="183">
        <v>14283</v>
      </c>
      <c r="M161" s="183">
        <v>0</v>
      </c>
      <c r="N161" s="185">
        <v>0</v>
      </c>
      <c r="O161" s="183">
        <v>46186</v>
      </c>
      <c r="P161" s="184"/>
      <c r="Q161" s="183">
        <v>219705</v>
      </c>
      <c r="R161" s="183">
        <v>-17493.146444229002</v>
      </c>
      <c r="S161" s="183">
        <v>202211.853555771</v>
      </c>
      <c r="T161" s="183">
        <v>1852673.4097999998</v>
      </c>
      <c r="U161" s="183">
        <v>383554.55039999995</v>
      </c>
      <c r="W161" s="185">
        <v>15707207876.049065</v>
      </c>
      <c r="X161" s="185">
        <v>-4481611075.2456789</v>
      </c>
    </row>
    <row r="162" spans="1:24">
      <c r="A162" s="198">
        <v>34505</v>
      </c>
      <c r="B162" s="178" t="s">
        <v>149</v>
      </c>
      <c r="C162" s="182">
        <v>7.2230000000000005E-4</v>
      </c>
      <c r="D162" s="182">
        <v>6.5629999999999996E-4</v>
      </c>
      <c r="E162" s="183">
        <v>10720549</v>
      </c>
      <c r="F162" s="232"/>
      <c r="G162" s="183">
        <v>46678</v>
      </c>
      <c r="H162" s="183">
        <v>3521058</v>
      </c>
      <c r="I162" s="183">
        <v>845810</v>
      </c>
      <c r="J162" s="183">
        <v>462816.00197116641</v>
      </c>
      <c r="K162" s="184"/>
      <c r="L162" s="183">
        <v>146123</v>
      </c>
      <c r="M162" s="183">
        <v>0</v>
      </c>
      <c r="N162" s="185">
        <v>0</v>
      </c>
      <c r="O162" s="183">
        <v>160191</v>
      </c>
      <c r="P162" s="184"/>
      <c r="Q162" s="183">
        <v>2247770</v>
      </c>
      <c r="R162" s="183">
        <v>132451.00065705547</v>
      </c>
      <c r="S162" s="183">
        <v>2380221.0006570555</v>
      </c>
      <c r="T162" s="183">
        <v>18954475.975900002</v>
      </c>
      <c r="U162" s="183">
        <v>3924099.8832</v>
      </c>
      <c r="W162" s="185">
        <v>15707207516.670033</v>
      </c>
      <c r="X162" s="185">
        <v>-4481610426.3487568</v>
      </c>
    </row>
    <row r="163" spans="1:24">
      <c r="A163" s="198">
        <v>34600</v>
      </c>
      <c r="B163" s="178" t="s">
        <v>150</v>
      </c>
      <c r="C163" s="182">
        <v>1.0541999999999999E-3</v>
      </c>
      <c r="D163" s="182">
        <v>1.0333E-3</v>
      </c>
      <c r="E163" s="183">
        <v>15646687</v>
      </c>
      <c r="F163" s="232"/>
      <c r="G163" s="183">
        <v>68127</v>
      </c>
      <c r="H163" s="183">
        <v>5138999</v>
      </c>
      <c r="I163" s="183">
        <v>1234464</v>
      </c>
      <c r="J163" s="183">
        <v>281257.40371836559</v>
      </c>
      <c r="K163" s="184"/>
      <c r="L163" s="183">
        <v>213267</v>
      </c>
      <c r="M163" s="183">
        <v>0</v>
      </c>
      <c r="N163" s="185">
        <v>0</v>
      </c>
      <c r="O163" s="183">
        <v>402515</v>
      </c>
      <c r="P163" s="184"/>
      <c r="Q163" s="183">
        <v>3280630</v>
      </c>
      <c r="R163" s="183">
        <v>-202946.53209387814</v>
      </c>
      <c r="S163" s="183">
        <v>3077683.4679061221</v>
      </c>
      <c r="T163" s="183">
        <v>27664140.348599996</v>
      </c>
      <c r="U163" s="183">
        <v>5727240.8927999996</v>
      </c>
      <c r="W163" s="185">
        <v>15707207963.443846</v>
      </c>
      <c r="X163" s="185">
        <v>-4481611007.1059036</v>
      </c>
    </row>
    <row r="164" spans="1:24">
      <c r="A164" s="198">
        <v>34605</v>
      </c>
      <c r="B164" s="178" t="s">
        <v>151</v>
      </c>
      <c r="C164" s="182">
        <v>1.8220000000000001E-4</v>
      </c>
      <c r="D164" s="182">
        <v>1.685E-4</v>
      </c>
      <c r="E164" s="183">
        <v>2704256</v>
      </c>
      <c r="F164" s="232"/>
      <c r="G164" s="183">
        <v>11774</v>
      </c>
      <c r="H164" s="183">
        <v>888186</v>
      </c>
      <c r="I164" s="183">
        <v>213355</v>
      </c>
      <c r="J164" s="183">
        <v>132406.62312780588</v>
      </c>
      <c r="K164" s="184"/>
      <c r="L164" s="183">
        <v>36859</v>
      </c>
      <c r="M164" s="183">
        <v>0</v>
      </c>
      <c r="N164" s="185">
        <v>0</v>
      </c>
      <c r="O164" s="183">
        <v>89427</v>
      </c>
      <c r="P164" s="184"/>
      <c r="Q164" s="183">
        <v>566999</v>
      </c>
      <c r="R164" s="183">
        <v>-45952.458957398034</v>
      </c>
      <c r="S164" s="183">
        <v>521046.54104260198</v>
      </c>
      <c r="T164" s="183">
        <v>4781261.9726</v>
      </c>
      <c r="U164" s="183">
        <v>989853.2448000001</v>
      </c>
      <c r="W164" s="185">
        <v>15707213375.796179</v>
      </c>
      <c r="X164" s="185">
        <v>-4481608280.254777</v>
      </c>
    </row>
    <row r="165" spans="1:24">
      <c r="A165" s="198">
        <v>34700</v>
      </c>
      <c r="B165" s="178" t="s">
        <v>152</v>
      </c>
      <c r="C165" s="182">
        <v>3.5041E-3</v>
      </c>
      <c r="D165" s="182">
        <v>3.2965999999999998E-3</v>
      </c>
      <c r="E165" s="183">
        <v>52008686</v>
      </c>
      <c r="F165" s="232"/>
      <c r="G165" s="183">
        <v>226449</v>
      </c>
      <c r="H165" s="183">
        <v>17081738</v>
      </c>
      <c r="I165" s="183">
        <v>4103287</v>
      </c>
      <c r="J165" s="183">
        <v>861660.58913157927</v>
      </c>
      <c r="K165" s="184"/>
      <c r="L165" s="183">
        <v>708886</v>
      </c>
      <c r="M165" s="183">
        <v>0</v>
      </c>
      <c r="N165" s="185">
        <v>0</v>
      </c>
      <c r="O165" s="183">
        <v>961840</v>
      </c>
      <c r="P165" s="184"/>
      <c r="Q165" s="183">
        <v>10904626</v>
      </c>
      <c r="R165" s="183">
        <v>-338828.80362280691</v>
      </c>
      <c r="S165" s="183">
        <v>10565797.196377194</v>
      </c>
      <c r="T165" s="183">
        <v>91954007.015300006</v>
      </c>
      <c r="U165" s="183">
        <v>19037018.4144</v>
      </c>
      <c r="W165" s="185">
        <v>15707208593.630962</v>
      </c>
      <c r="X165" s="185">
        <v>-4481610543.9585562</v>
      </c>
    </row>
    <row r="166" spans="1:24">
      <c r="A166" s="198">
        <v>34800</v>
      </c>
      <c r="B166" s="178" t="s">
        <v>153</v>
      </c>
      <c r="C166" s="182">
        <v>3.4410000000000002E-4</v>
      </c>
      <c r="D166" s="182">
        <v>3.3510000000000001E-4</v>
      </c>
      <c r="E166" s="183">
        <v>5107214</v>
      </c>
      <c r="F166" s="232"/>
      <c r="G166" s="183">
        <v>22237</v>
      </c>
      <c r="H166" s="183">
        <v>1677414</v>
      </c>
      <c r="I166" s="183">
        <v>402940</v>
      </c>
      <c r="J166" s="183">
        <v>132698.17096415546</v>
      </c>
      <c r="K166" s="184"/>
      <c r="L166" s="183">
        <v>69612</v>
      </c>
      <c r="M166" s="183">
        <v>0</v>
      </c>
      <c r="N166" s="185">
        <v>0</v>
      </c>
      <c r="O166" s="183">
        <v>48518</v>
      </c>
      <c r="P166" s="184"/>
      <c r="Q166" s="183">
        <v>1070826</v>
      </c>
      <c r="R166" s="183">
        <v>-16514.276345281512</v>
      </c>
      <c r="S166" s="183">
        <v>1054311.7236547186</v>
      </c>
      <c r="T166" s="183">
        <v>9029814.7353000008</v>
      </c>
      <c r="U166" s="183">
        <v>1869420.9744000002</v>
      </c>
      <c r="W166" s="185">
        <v>15707207974.450788</v>
      </c>
      <c r="X166" s="185">
        <v>-4481611342.3013649</v>
      </c>
    </row>
    <row r="167" spans="1:24">
      <c r="A167" s="198">
        <v>34900</v>
      </c>
      <c r="B167" s="178" t="s">
        <v>287</v>
      </c>
      <c r="C167" s="182">
        <v>7.3372000000000003E-3</v>
      </c>
      <c r="D167" s="182">
        <v>7.2135000000000003E-3</v>
      </c>
      <c r="E167" s="183">
        <v>108900469</v>
      </c>
      <c r="F167" s="232"/>
      <c r="G167" s="183">
        <v>474159</v>
      </c>
      <c r="H167" s="183">
        <v>35767280</v>
      </c>
      <c r="I167" s="183">
        <v>8591832</v>
      </c>
      <c r="J167" s="183">
        <v>890259.75906782877</v>
      </c>
      <c r="K167" s="184"/>
      <c r="L167" s="183">
        <v>1484330</v>
      </c>
      <c r="M167" s="183">
        <v>0</v>
      </c>
      <c r="N167" s="185">
        <v>0</v>
      </c>
      <c r="O167" s="183">
        <v>302792</v>
      </c>
      <c r="P167" s="184"/>
      <c r="Q167" s="183">
        <v>22833088</v>
      </c>
      <c r="R167" s="183">
        <v>-17977.080310723744</v>
      </c>
      <c r="S167" s="183">
        <v>22815110.919689275</v>
      </c>
      <c r="T167" s="183">
        <v>192541577.08760002</v>
      </c>
      <c r="U167" s="183">
        <v>39861422.764800005</v>
      </c>
      <c r="W167" s="185">
        <v>15707210682.49258</v>
      </c>
      <c r="X167" s="185">
        <v>-4481608308.605341</v>
      </c>
    </row>
    <row r="168" spans="1:24">
      <c r="A168" s="198">
        <v>34901</v>
      </c>
      <c r="B168" s="178" t="s">
        <v>288</v>
      </c>
      <c r="C168" s="182">
        <v>2.2340000000000001E-4</v>
      </c>
      <c r="D168" s="182">
        <v>1.997E-4</v>
      </c>
      <c r="E168" s="183">
        <v>3315756</v>
      </c>
      <c r="F168" s="232"/>
      <c r="G168" s="183">
        <v>14437</v>
      </c>
      <c r="H168" s="183">
        <v>1089027</v>
      </c>
      <c r="I168" s="183">
        <v>261601</v>
      </c>
      <c r="J168" s="183">
        <v>89467.428533932034</v>
      </c>
      <c r="K168" s="184"/>
      <c r="L168" s="183">
        <v>45194</v>
      </c>
      <c r="M168" s="183">
        <v>0</v>
      </c>
      <c r="N168" s="185">
        <v>0</v>
      </c>
      <c r="O168" s="183">
        <v>4300</v>
      </c>
      <c r="P168" s="184"/>
      <c r="Q168" s="183">
        <v>695212</v>
      </c>
      <c r="R168" s="183">
        <v>13781.142844644011</v>
      </c>
      <c r="S168" s="183">
        <v>708993.14284464403</v>
      </c>
      <c r="T168" s="183">
        <v>5862425.4922000002</v>
      </c>
      <c r="U168" s="183">
        <v>1213683.9456</v>
      </c>
      <c r="W168" s="185">
        <v>15707208032.518353</v>
      </c>
      <c r="X168" s="185">
        <v>-4481611053.8130198</v>
      </c>
    </row>
    <row r="169" spans="1:24">
      <c r="A169" s="198">
        <v>34903</v>
      </c>
      <c r="B169" s="178" t="s">
        <v>154</v>
      </c>
      <c r="C169" s="182">
        <v>2.2200000000000001E-5</v>
      </c>
      <c r="D169" s="182">
        <v>9.5999999999999996E-6</v>
      </c>
      <c r="E169" s="183">
        <v>329498</v>
      </c>
      <c r="F169" s="232"/>
      <c r="G169" s="183">
        <v>1435</v>
      </c>
      <c r="H169" s="183">
        <v>108220</v>
      </c>
      <c r="I169" s="183">
        <v>25996</v>
      </c>
      <c r="J169" s="183">
        <v>110289.940441131</v>
      </c>
      <c r="K169" s="184"/>
      <c r="L169" s="183">
        <v>4491</v>
      </c>
      <c r="M169" s="183">
        <v>0</v>
      </c>
      <c r="N169" s="185">
        <v>0</v>
      </c>
      <c r="O169" s="183">
        <v>0</v>
      </c>
      <c r="P169" s="184"/>
      <c r="Q169" s="183">
        <v>69086</v>
      </c>
      <c r="R169" s="183">
        <v>46091.313480376994</v>
      </c>
      <c r="S169" s="183">
        <v>115177.31348037699</v>
      </c>
      <c r="T169" s="183">
        <v>582568.69260000007</v>
      </c>
      <c r="U169" s="183">
        <v>120607.8048</v>
      </c>
      <c r="W169" s="185">
        <v>15707206803.939121</v>
      </c>
      <c r="X169" s="185">
        <v>-4481611459.2658901</v>
      </c>
    </row>
    <row r="170" spans="1:24">
      <c r="A170" s="198">
        <v>34905</v>
      </c>
      <c r="B170" s="178" t="s">
        <v>155</v>
      </c>
      <c r="C170" s="182">
        <v>6.3460000000000003E-4</v>
      </c>
      <c r="D170" s="182">
        <v>6.6940000000000001E-4</v>
      </c>
      <c r="E170" s="183">
        <v>9418884</v>
      </c>
      <c r="F170" s="232"/>
      <c r="G170" s="183">
        <v>41010</v>
      </c>
      <c r="H170" s="183">
        <v>3093539</v>
      </c>
      <c r="I170" s="183">
        <v>743114</v>
      </c>
      <c r="J170" s="183">
        <v>22312</v>
      </c>
      <c r="K170" s="184"/>
      <c r="L170" s="183">
        <v>128381</v>
      </c>
      <c r="M170" s="183">
        <v>0</v>
      </c>
      <c r="N170" s="185">
        <v>0</v>
      </c>
      <c r="O170" s="183">
        <v>273111.76928671723</v>
      </c>
      <c r="P170" s="184"/>
      <c r="Q170" s="183">
        <v>1974851</v>
      </c>
      <c r="R170" s="183">
        <v>-99044.589762239077</v>
      </c>
      <c r="S170" s="183">
        <v>1875806.410237761</v>
      </c>
      <c r="T170" s="183">
        <v>16653067.221800001</v>
      </c>
      <c r="U170" s="183">
        <v>3447644.7264</v>
      </c>
      <c r="W170" s="185">
        <v>15707208012.753864</v>
      </c>
      <c r="X170" s="185">
        <v>-4481611007.1393909</v>
      </c>
    </row>
    <row r="171" spans="1:24">
      <c r="A171" s="198">
        <v>34910</v>
      </c>
      <c r="B171" s="178" t="s">
        <v>156</v>
      </c>
      <c r="C171" s="182">
        <v>2.2977000000000002E-3</v>
      </c>
      <c r="D171" s="182">
        <v>2.2897E-3</v>
      </c>
      <c r="E171" s="183">
        <v>34103010</v>
      </c>
      <c r="F171" s="232"/>
      <c r="G171" s="183">
        <v>148487</v>
      </c>
      <c r="H171" s="183">
        <v>11200796</v>
      </c>
      <c r="I171" s="183">
        <v>2690598</v>
      </c>
      <c r="J171" s="183">
        <v>0</v>
      </c>
      <c r="K171" s="184"/>
      <c r="L171" s="183">
        <v>464829</v>
      </c>
      <c r="M171" s="183">
        <v>0</v>
      </c>
      <c r="N171" s="185">
        <v>0</v>
      </c>
      <c r="O171" s="183">
        <v>356021.12346656644</v>
      </c>
      <c r="P171" s="184"/>
      <c r="Q171" s="183">
        <v>7150355</v>
      </c>
      <c r="R171" s="183">
        <v>-281216.37448885548</v>
      </c>
      <c r="S171" s="183">
        <v>6869138.6255111443</v>
      </c>
      <c r="T171" s="183">
        <v>60295859.684100002</v>
      </c>
      <c r="U171" s="183">
        <v>12482907.796800001</v>
      </c>
      <c r="W171" s="185">
        <v>15707205808.71307</v>
      </c>
      <c r="X171" s="185">
        <v>-4481612418.6279421</v>
      </c>
    </row>
    <row r="172" spans="1:24">
      <c r="A172" s="198">
        <v>35000</v>
      </c>
      <c r="B172" s="178" t="s">
        <v>157</v>
      </c>
      <c r="C172" s="182">
        <v>1.5096E-3</v>
      </c>
      <c r="D172" s="182">
        <v>1.5096E-3</v>
      </c>
      <c r="E172" s="183">
        <v>22405842</v>
      </c>
      <c r="F172" s="232"/>
      <c r="G172" s="183">
        <v>97556</v>
      </c>
      <c r="H172" s="183">
        <v>7358977</v>
      </c>
      <c r="I172" s="183">
        <v>1767736</v>
      </c>
      <c r="J172" s="183">
        <v>12266.45811790775</v>
      </c>
      <c r="K172" s="184"/>
      <c r="L172" s="183">
        <v>305395</v>
      </c>
      <c r="M172" s="183">
        <v>0</v>
      </c>
      <c r="N172" s="185">
        <v>0</v>
      </c>
      <c r="O172" s="183">
        <v>153072</v>
      </c>
      <c r="P172" s="184"/>
      <c r="Q172" s="183">
        <v>4697818</v>
      </c>
      <c r="R172" s="183">
        <v>-88422.180627364083</v>
      </c>
      <c r="S172" s="183">
        <v>4609395.8193726363</v>
      </c>
      <c r="T172" s="183">
        <v>39614671.096799999</v>
      </c>
      <c r="U172" s="183">
        <v>8201330.7264</v>
      </c>
      <c r="W172" s="185">
        <v>15707187500</v>
      </c>
      <c r="X172" s="185">
        <v>-4481562500</v>
      </c>
    </row>
    <row r="173" spans="1:24">
      <c r="A173" s="198">
        <v>35005</v>
      </c>
      <c r="B173" s="178" t="s">
        <v>158</v>
      </c>
      <c r="C173" s="182">
        <v>6.2569999999999998E-4</v>
      </c>
      <c r="D173" s="182">
        <v>6.2989999999999997E-4</v>
      </c>
      <c r="E173" s="183">
        <v>9286788</v>
      </c>
      <c r="F173" s="232"/>
      <c r="G173" s="183">
        <v>40435</v>
      </c>
      <c r="H173" s="183">
        <v>3050154</v>
      </c>
      <c r="I173" s="183">
        <v>732692</v>
      </c>
      <c r="J173" s="183">
        <v>15736.614977623452</v>
      </c>
      <c r="K173" s="184"/>
      <c r="L173" s="183">
        <v>126580</v>
      </c>
      <c r="M173" s="183">
        <v>0</v>
      </c>
      <c r="N173" s="185">
        <v>0</v>
      </c>
      <c r="O173" s="183">
        <v>112335</v>
      </c>
      <c r="P173" s="184"/>
      <c r="Q173" s="183">
        <v>1947155</v>
      </c>
      <c r="R173" s="183">
        <v>-124847.46167412552</v>
      </c>
      <c r="S173" s="183">
        <v>1822307.5383258746</v>
      </c>
      <c r="T173" s="183">
        <v>16419514.9081</v>
      </c>
      <c r="U173" s="183">
        <v>3399292.9487999999</v>
      </c>
      <c r="W173" s="185">
        <v>15707207947.415596</v>
      </c>
      <c r="X173" s="185">
        <v>-4481610397.37078</v>
      </c>
    </row>
    <row r="174" spans="1:24">
      <c r="A174" s="198">
        <v>35100</v>
      </c>
      <c r="B174" s="178" t="s">
        <v>159</v>
      </c>
      <c r="C174" s="182">
        <v>1.3568200000000001E-2</v>
      </c>
      <c r="D174" s="182">
        <v>1.32864E-2</v>
      </c>
      <c r="E174" s="183">
        <v>201382454</v>
      </c>
      <c r="F174" s="232"/>
      <c r="G174" s="183">
        <v>876831</v>
      </c>
      <c r="H174" s="183">
        <v>66142071</v>
      </c>
      <c r="I174" s="183">
        <v>15888308</v>
      </c>
      <c r="J174" s="183">
        <v>1292878.1132834684</v>
      </c>
      <c r="K174" s="184"/>
      <c r="L174" s="183">
        <v>2744874</v>
      </c>
      <c r="M174" s="183">
        <v>0</v>
      </c>
      <c r="N174" s="185">
        <v>0</v>
      </c>
      <c r="O174" s="183">
        <v>3822339</v>
      </c>
      <c r="P174" s="184"/>
      <c r="Q174" s="183">
        <v>42223723</v>
      </c>
      <c r="R174" s="183">
        <v>-1880538.6289055105</v>
      </c>
      <c r="S174" s="183">
        <v>40343184.371094488</v>
      </c>
      <c r="T174" s="183">
        <v>356054438.51060003</v>
      </c>
      <c r="U174" s="183">
        <v>73713099.868799999</v>
      </c>
      <c r="W174" s="185">
        <v>15707207931.170023</v>
      </c>
      <c r="X174" s="185">
        <v>-4481611128.0953836</v>
      </c>
    </row>
    <row r="175" spans="1:24">
      <c r="A175" s="198">
        <v>35105</v>
      </c>
      <c r="B175" s="178" t="s">
        <v>160</v>
      </c>
      <c r="C175" s="182">
        <v>1.1052E-3</v>
      </c>
      <c r="D175" s="182">
        <v>1.1709999999999999E-3</v>
      </c>
      <c r="E175" s="183">
        <v>16403641</v>
      </c>
      <c r="F175" s="232"/>
      <c r="G175" s="183">
        <v>71422</v>
      </c>
      <c r="H175" s="183">
        <v>5387613</v>
      </c>
      <c r="I175" s="183">
        <v>1294185</v>
      </c>
      <c r="J175" s="183">
        <v>0</v>
      </c>
      <c r="K175" s="184"/>
      <c r="L175" s="183">
        <v>223584</v>
      </c>
      <c r="M175" s="183">
        <v>0</v>
      </c>
      <c r="N175" s="185">
        <v>0</v>
      </c>
      <c r="O175" s="183">
        <v>595536.78450390382</v>
      </c>
      <c r="P175" s="184"/>
      <c r="Q175" s="183">
        <v>3439340</v>
      </c>
      <c r="R175" s="183">
        <v>-195631.92816796794</v>
      </c>
      <c r="S175" s="183">
        <v>3243708.0718320319</v>
      </c>
      <c r="T175" s="183">
        <v>29002473.831599999</v>
      </c>
      <c r="U175" s="183">
        <v>6004312.8767999997</v>
      </c>
      <c r="W175" s="185">
        <v>15707207869.63434</v>
      </c>
      <c r="X175" s="185">
        <v>-4481611022.7874937</v>
      </c>
    </row>
    <row r="176" spans="1:24">
      <c r="A176" s="198">
        <v>35106</v>
      </c>
      <c r="B176" s="178" t="s">
        <v>161</v>
      </c>
      <c r="C176" s="182">
        <v>2.7490000000000001E-4</v>
      </c>
      <c r="D176" s="182">
        <v>2.7819999999999999E-4</v>
      </c>
      <c r="E176" s="183">
        <v>4080131</v>
      </c>
      <c r="F176" s="232"/>
      <c r="G176" s="183">
        <v>17765</v>
      </c>
      <c r="H176" s="183">
        <v>1340079</v>
      </c>
      <c r="I176" s="183">
        <v>321907</v>
      </c>
      <c r="J176" s="183">
        <v>0</v>
      </c>
      <c r="K176" s="184"/>
      <c r="L176" s="183">
        <v>55613</v>
      </c>
      <c r="M176" s="183">
        <v>0</v>
      </c>
      <c r="N176" s="185">
        <v>0</v>
      </c>
      <c r="O176" s="183">
        <v>202737.23781528533</v>
      </c>
      <c r="P176" s="184"/>
      <c r="Q176" s="183">
        <v>855478</v>
      </c>
      <c r="R176" s="183">
        <v>-121415.74593842844</v>
      </c>
      <c r="S176" s="183">
        <v>734062.25406157156</v>
      </c>
      <c r="T176" s="183">
        <v>7213879.8917000005</v>
      </c>
      <c r="U176" s="183">
        <v>1493472.3216000001</v>
      </c>
      <c r="W176" s="185">
        <v>15707207493.252897</v>
      </c>
      <c r="X176" s="185">
        <v>-4481611366.8836327</v>
      </c>
    </row>
    <row r="177" spans="1:24">
      <c r="A177" s="198">
        <v>35200</v>
      </c>
      <c r="B177" s="178" t="s">
        <v>162</v>
      </c>
      <c r="C177" s="182">
        <v>5.3129999999999996E-4</v>
      </c>
      <c r="D177" s="182">
        <v>5.1230000000000004E-4</v>
      </c>
      <c r="E177" s="183">
        <v>7885681</v>
      </c>
      <c r="F177" s="232"/>
      <c r="G177" s="183">
        <v>34335</v>
      </c>
      <c r="H177" s="183">
        <v>2589974</v>
      </c>
      <c r="I177" s="183">
        <v>622150</v>
      </c>
      <c r="J177" s="183">
        <v>276359.9551171115</v>
      </c>
      <c r="K177" s="184"/>
      <c r="L177" s="183">
        <v>107483</v>
      </c>
      <c r="M177" s="183">
        <v>0</v>
      </c>
      <c r="N177" s="185">
        <v>0</v>
      </c>
      <c r="O177" s="183">
        <v>58668</v>
      </c>
      <c r="P177" s="184"/>
      <c r="Q177" s="183">
        <v>1653385</v>
      </c>
      <c r="R177" s="183">
        <v>32877.318372370501</v>
      </c>
      <c r="S177" s="183">
        <v>1686262.3183723704</v>
      </c>
      <c r="T177" s="183">
        <v>13942285.872899998</v>
      </c>
      <c r="U177" s="183">
        <v>2886438.1391999996</v>
      </c>
      <c r="W177" s="185">
        <v>15707207972.061657</v>
      </c>
      <c r="X177" s="185">
        <v>-4481610970.6165705</v>
      </c>
    </row>
    <row r="178" spans="1:24">
      <c r="A178" s="198">
        <v>35300</v>
      </c>
      <c r="B178" s="178" t="s">
        <v>163</v>
      </c>
      <c r="C178" s="182">
        <v>4.0737999999999998E-3</v>
      </c>
      <c r="D178" s="182">
        <v>3.6397999999999999E-3</v>
      </c>
      <c r="E178" s="183">
        <v>60464309</v>
      </c>
      <c r="F178" s="232"/>
      <c r="G178" s="183">
        <v>263265</v>
      </c>
      <c r="H178" s="183">
        <v>19858903</v>
      </c>
      <c r="I178" s="183">
        <v>4770404</v>
      </c>
      <c r="J178" s="183">
        <v>2345256.2313621994</v>
      </c>
      <c r="K178" s="184"/>
      <c r="L178" s="183">
        <v>824138</v>
      </c>
      <c r="M178" s="183">
        <v>0</v>
      </c>
      <c r="N178" s="185">
        <v>0</v>
      </c>
      <c r="O178" s="183">
        <v>1829071</v>
      </c>
      <c r="P178" s="184"/>
      <c r="Q178" s="183">
        <v>12677511</v>
      </c>
      <c r="R178" s="183">
        <v>-662275.92287926679</v>
      </c>
      <c r="S178" s="183">
        <v>12015235.077120733</v>
      </c>
      <c r="T178" s="183">
        <v>106903979.2754</v>
      </c>
      <c r="U178" s="183">
        <v>22132075.459199999</v>
      </c>
      <c r="W178" s="185">
        <v>15707208368.915457</v>
      </c>
      <c r="X178" s="185">
        <v>-4481610589.2399664</v>
      </c>
    </row>
    <row r="179" spans="1:24">
      <c r="A179" s="198">
        <v>35305</v>
      </c>
      <c r="B179" s="178" t="s">
        <v>164</v>
      </c>
      <c r="C179" s="182">
        <v>1.4947000000000001E-3</v>
      </c>
      <c r="D179" s="182">
        <v>1.5198E-3</v>
      </c>
      <c r="E179" s="183">
        <v>22184693</v>
      </c>
      <c r="F179" s="232"/>
      <c r="G179" s="183">
        <v>96593</v>
      </c>
      <c r="H179" s="183">
        <v>7286343</v>
      </c>
      <c r="I179" s="183">
        <v>1750288</v>
      </c>
      <c r="J179" s="183">
        <v>422691</v>
      </c>
      <c r="K179" s="184"/>
      <c r="L179" s="183">
        <v>302381</v>
      </c>
      <c r="M179" s="183">
        <v>0</v>
      </c>
      <c r="N179" s="185">
        <v>0</v>
      </c>
      <c r="O179" s="183">
        <v>237137.79121400625</v>
      </c>
      <c r="P179" s="184"/>
      <c r="Q179" s="183">
        <v>4651450</v>
      </c>
      <c r="R179" s="183">
        <v>94054.402928664582</v>
      </c>
      <c r="S179" s="183">
        <v>4745504.4029286643</v>
      </c>
      <c r="T179" s="183">
        <v>39223667.785099998</v>
      </c>
      <c r="U179" s="183">
        <v>8120382.2448000005</v>
      </c>
      <c r="W179" s="185">
        <v>15707207045.291159</v>
      </c>
      <c r="X179" s="185">
        <v>-4481610352.2645578</v>
      </c>
    </row>
    <row r="180" spans="1:24">
      <c r="A180" s="198">
        <v>35400</v>
      </c>
      <c r="B180" s="178" t="s">
        <v>165</v>
      </c>
      <c r="C180" s="182">
        <v>3.0598000000000001E-3</v>
      </c>
      <c r="D180" s="182">
        <v>2.8909999999999999E-3</v>
      </c>
      <c r="E180" s="183">
        <v>45414280</v>
      </c>
      <c r="F180" s="232"/>
      <c r="G180" s="183">
        <v>197737</v>
      </c>
      <c r="H180" s="183">
        <v>14915870</v>
      </c>
      <c r="I180" s="183">
        <v>3583014</v>
      </c>
      <c r="J180" s="183">
        <v>1291058.3634037308</v>
      </c>
      <c r="K180" s="184"/>
      <c r="L180" s="183">
        <v>619004</v>
      </c>
      <c r="M180" s="183">
        <v>0</v>
      </c>
      <c r="N180" s="185">
        <v>0</v>
      </c>
      <c r="O180" s="183">
        <v>531929</v>
      </c>
      <c r="P180" s="184"/>
      <c r="Q180" s="183">
        <v>9521981</v>
      </c>
      <c r="R180" s="183">
        <v>109124.7878012436</v>
      </c>
      <c r="S180" s="183">
        <v>9631105.7878012434</v>
      </c>
      <c r="T180" s="183">
        <v>80294760.613399997</v>
      </c>
      <c r="U180" s="183">
        <v>16623232.483200001</v>
      </c>
      <c r="W180" s="185">
        <v>15707208666.796797</v>
      </c>
      <c r="X180" s="185">
        <v>-4481610384.540308</v>
      </c>
    </row>
    <row r="181" spans="1:24">
      <c r="A181" s="198">
        <v>35401</v>
      </c>
      <c r="B181" s="178" t="s">
        <v>166</v>
      </c>
      <c r="C181" s="182">
        <v>4.32E-5</v>
      </c>
      <c r="D181" s="182">
        <v>4.7500000000000003E-5</v>
      </c>
      <c r="E181" s="183">
        <v>641185</v>
      </c>
      <c r="F181" s="232"/>
      <c r="G181" s="183">
        <v>2792</v>
      </c>
      <c r="H181" s="183">
        <v>210591</v>
      </c>
      <c r="I181" s="183">
        <v>50587</v>
      </c>
      <c r="J181" s="183">
        <v>64732</v>
      </c>
      <c r="K181" s="184"/>
      <c r="L181" s="183">
        <v>8739</v>
      </c>
      <c r="M181" s="183">
        <v>0</v>
      </c>
      <c r="N181" s="185">
        <v>0</v>
      </c>
      <c r="O181" s="183">
        <v>15793.881466539035</v>
      </c>
      <c r="P181" s="184"/>
      <c r="Q181" s="183">
        <v>134437</v>
      </c>
      <c r="R181" s="183">
        <v>25798.372844486988</v>
      </c>
      <c r="S181" s="183">
        <v>160235.37284448699</v>
      </c>
      <c r="T181" s="183">
        <v>1133647.1856</v>
      </c>
      <c r="U181" s="183">
        <v>234696.26879999999</v>
      </c>
      <c r="W181" s="185">
        <v>15707208088.356504</v>
      </c>
      <c r="X181" s="185">
        <v>-4481611077.5317326</v>
      </c>
    </row>
    <row r="182" spans="1:24">
      <c r="A182" s="198">
        <v>35405</v>
      </c>
      <c r="B182" s="178" t="s">
        <v>168</v>
      </c>
      <c r="C182" s="182">
        <v>8.6450000000000003E-4</v>
      </c>
      <c r="D182" s="182">
        <v>9.3590000000000003E-4</v>
      </c>
      <c r="E182" s="183">
        <v>12831115</v>
      </c>
      <c r="F182" s="232"/>
      <c r="G182" s="183">
        <v>55867</v>
      </c>
      <c r="H182" s="183">
        <v>4214252</v>
      </c>
      <c r="I182" s="183">
        <v>1012326</v>
      </c>
      <c r="J182" s="183">
        <v>0</v>
      </c>
      <c r="K182" s="184"/>
      <c r="L182" s="183">
        <v>174890</v>
      </c>
      <c r="M182" s="183">
        <v>0</v>
      </c>
      <c r="N182" s="185">
        <v>0</v>
      </c>
      <c r="O182" s="183">
        <v>646225.720082602</v>
      </c>
      <c r="P182" s="184"/>
      <c r="Q182" s="183">
        <v>2690291</v>
      </c>
      <c r="R182" s="183">
        <v>-345977.57336086733</v>
      </c>
      <c r="S182" s="183">
        <v>2344313.4266391327</v>
      </c>
      <c r="T182" s="183">
        <v>22686064.6285</v>
      </c>
      <c r="U182" s="183">
        <v>4696641.7680000002</v>
      </c>
      <c r="W182" s="185">
        <v>15707208185.287539</v>
      </c>
      <c r="X182" s="185">
        <v>-4481610738.2550335</v>
      </c>
    </row>
    <row r="183" spans="1:24">
      <c r="A183" s="198">
        <v>35500</v>
      </c>
      <c r="B183" s="178" t="s">
        <v>169</v>
      </c>
      <c r="C183" s="182">
        <v>4.1373E-3</v>
      </c>
      <c r="D183" s="182">
        <v>3.8712E-3</v>
      </c>
      <c r="E183" s="183">
        <v>61406791</v>
      </c>
      <c r="F183" s="232"/>
      <c r="G183" s="183">
        <v>267369</v>
      </c>
      <c r="H183" s="183">
        <v>20168452</v>
      </c>
      <c r="I183" s="183">
        <v>4844762</v>
      </c>
      <c r="J183" s="183">
        <v>1714413.951789618</v>
      </c>
      <c r="K183" s="184"/>
      <c r="L183" s="183">
        <v>836984</v>
      </c>
      <c r="M183" s="183">
        <v>0</v>
      </c>
      <c r="N183" s="185">
        <v>0</v>
      </c>
      <c r="O183" s="183">
        <v>870171</v>
      </c>
      <c r="P183" s="184"/>
      <c r="Q183" s="183">
        <v>12875120</v>
      </c>
      <c r="R183" s="183">
        <v>-76417.682736793999</v>
      </c>
      <c r="S183" s="183">
        <v>12798702.317263206</v>
      </c>
      <c r="T183" s="183">
        <v>108570335.6709</v>
      </c>
      <c r="U183" s="183">
        <v>22477057.2432</v>
      </c>
      <c r="W183" s="185">
        <v>15707207886.544449</v>
      </c>
      <c r="X183" s="185">
        <v>-4481610861.2936697</v>
      </c>
    </row>
    <row r="184" spans="1:24">
      <c r="A184" s="198">
        <v>35600</v>
      </c>
      <c r="B184" s="178" t="s">
        <v>170</v>
      </c>
      <c r="C184" s="182">
        <v>1.8827E-3</v>
      </c>
      <c r="D184" s="182">
        <v>1.6685999999999999E-3</v>
      </c>
      <c r="E184" s="183">
        <v>27943481</v>
      </c>
      <c r="F184" s="232"/>
      <c r="G184" s="183">
        <v>121668</v>
      </c>
      <c r="H184" s="183">
        <v>9177760</v>
      </c>
      <c r="I184" s="183">
        <v>2204634</v>
      </c>
      <c r="J184" s="183">
        <v>1269241.8303847327</v>
      </c>
      <c r="K184" s="184"/>
      <c r="L184" s="183">
        <v>380874</v>
      </c>
      <c r="M184" s="183">
        <v>0</v>
      </c>
      <c r="N184" s="185">
        <v>0</v>
      </c>
      <c r="O184" s="183">
        <v>108619</v>
      </c>
      <c r="P184" s="184"/>
      <c r="Q184" s="183">
        <v>5858891</v>
      </c>
      <c r="R184" s="183">
        <v>271255.61012824427</v>
      </c>
      <c r="S184" s="183">
        <v>6130146.6101282444</v>
      </c>
      <c r="T184" s="183">
        <v>49405498.989100002</v>
      </c>
      <c r="U184" s="183">
        <v>10228302.436799999</v>
      </c>
      <c r="W184" s="185"/>
      <c r="X184" s="185"/>
    </row>
    <row r="185" spans="1:24">
      <c r="A185" s="198">
        <v>35700</v>
      </c>
      <c r="B185" s="178" t="s">
        <v>171</v>
      </c>
      <c r="C185" s="182">
        <v>9.4669999999999997E-4</v>
      </c>
      <c r="D185" s="182">
        <v>8.9800000000000004E-4</v>
      </c>
      <c r="E185" s="183">
        <v>14051147</v>
      </c>
      <c r="F185" s="232"/>
      <c r="G185" s="183">
        <v>61180</v>
      </c>
      <c r="H185" s="183">
        <v>4614960</v>
      </c>
      <c r="I185" s="183">
        <v>1108582</v>
      </c>
      <c r="J185" s="183">
        <v>499241.63997670374</v>
      </c>
      <c r="K185" s="184"/>
      <c r="L185" s="183">
        <v>191519</v>
      </c>
      <c r="M185" s="183">
        <v>0</v>
      </c>
      <c r="N185" s="185">
        <v>0</v>
      </c>
      <c r="O185" s="183">
        <v>163295</v>
      </c>
      <c r="P185" s="184"/>
      <c r="Q185" s="183">
        <v>2946094</v>
      </c>
      <c r="R185" s="183">
        <v>82275.879992234579</v>
      </c>
      <c r="S185" s="183">
        <v>3028369.8799922345</v>
      </c>
      <c r="T185" s="183">
        <v>24843143.301100001</v>
      </c>
      <c r="U185" s="183">
        <v>5143216.6128000002</v>
      </c>
      <c r="W185" s="185">
        <v>15707208035.046478</v>
      </c>
      <c r="X185" s="185">
        <v>-4481611283.2567577</v>
      </c>
    </row>
    <row r="186" spans="1:24">
      <c r="A186" s="198">
        <v>35800</v>
      </c>
      <c r="B186" s="178" t="s">
        <v>172</v>
      </c>
      <c r="C186" s="182">
        <v>1.1658E-3</v>
      </c>
      <c r="D186" s="182">
        <v>1.1513000000000001E-3</v>
      </c>
      <c r="E186" s="183">
        <v>17303081</v>
      </c>
      <c r="F186" s="232"/>
      <c r="G186" s="183">
        <v>75339</v>
      </c>
      <c r="H186" s="183">
        <v>5683026</v>
      </c>
      <c r="I186" s="183">
        <v>1365147</v>
      </c>
      <c r="J186" s="183">
        <v>333743.32046298368</v>
      </c>
      <c r="K186" s="184"/>
      <c r="L186" s="183">
        <v>235844</v>
      </c>
      <c r="M186" s="183">
        <v>0</v>
      </c>
      <c r="N186" s="185">
        <v>0</v>
      </c>
      <c r="O186" s="183">
        <v>392486</v>
      </c>
      <c r="P186" s="184"/>
      <c r="Q186" s="183">
        <v>3627925</v>
      </c>
      <c r="R186" s="183">
        <v>-42089.559845672105</v>
      </c>
      <c r="S186" s="183">
        <v>3585835.440154328</v>
      </c>
      <c r="T186" s="183">
        <v>30592728.911400001</v>
      </c>
      <c r="U186" s="183">
        <v>6333539.5872</v>
      </c>
      <c r="W186" s="185">
        <v>15707208100.847282</v>
      </c>
      <c r="X186" s="185">
        <v>-4481611128.3323002</v>
      </c>
    </row>
    <row r="187" spans="1:24">
      <c r="A187" s="198">
        <v>35805</v>
      </c>
      <c r="B187" s="178" t="s">
        <v>173</v>
      </c>
      <c r="C187" s="182">
        <v>2.399E-4</v>
      </c>
      <c r="D187" s="182">
        <v>2.5290000000000002E-4</v>
      </c>
      <c r="E187" s="183">
        <v>3560653</v>
      </c>
      <c r="F187" s="232"/>
      <c r="G187" s="183">
        <v>15503</v>
      </c>
      <c r="H187" s="183">
        <v>1169461</v>
      </c>
      <c r="I187" s="183">
        <v>280922</v>
      </c>
      <c r="J187" s="183">
        <v>53273</v>
      </c>
      <c r="K187" s="184"/>
      <c r="L187" s="183">
        <v>48532</v>
      </c>
      <c r="M187" s="183">
        <v>0</v>
      </c>
      <c r="N187" s="185">
        <v>0</v>
      </c>
      <c r="O187" s="183">
        <v>29680.003221835621</v>
      </c>
      <c r="P187" s="184"/>
      <c r="Q187" s="183">
        <v>746560</v>
      </c>
      <c r="R187" s="183">
        <v>52617.66559272146</v>
      </c>
      <c r="S187" s="183">
        <v>799177.66559272143</v>
      </c>
      <c r="T187" s="183">
        <v>6295415.7367000002</v>
      </c>
      <c r="U187" s="183">
        <v>1303324.8816</v>
      </c>
      <c r="W187" s="185">
        <v>15707207838.90687</v>
      </c>
      <c r="X187" s="185">
        <v>-4481610931.3196697</v>
      </c>
    </row>
    <row r="188" spans="1:24">
      <c r="A188" s="198">
        <v>35900</v>
      </c>
      <c r="B188" s="178" t="s">
        <v>174</v>
      </c>
      <c r="C188" s="182">
        <v>2.3234000000000002E-3</v>
      </c>
      <c r="D188" s="182">
        <v>2.2902E-3</v>
      </c>
      <c r="E188" s="183">
        <v>34484456</v>
      </c>
      <c r="F188" s="232"/>
      <c r="G188" s="183">
        <v>150147</v>
      </c>
      <c r="H188" s="183">
        <v>11326078</v>
      </c>
      <c r="I188" s="183">
        <v>2720692</v>
      </c>
      <c r="J188" s="183">
        <v>349851.72942380724</v>
      </c>
      <c r="K188" s="184"/>
      <c r="L188" s="183">
        <v>470028</v>
      </c>
      <c r="M188" s="183">
        <v>0</v>
      </c>
      <c r="N188" s="185">
        <v>0</v>
      </c>
      <c r="O188" s="183">
        <v>598939</v>
      </c>
      <c r="P188" s="184"/>
      <c r="Q188" s="183">
        <v>7230333</v>
      </c>
      <c r="R188" s="183">
        <v>-371849.75685873092</v>
      </c>
      <c r="S188" s="183">
        <v>6858483.2431412693</v>
      </c>
      <c r="T188" s="183">
        <v>60970274.792200007</v>
      </c>
      <c r="U188" s="183">
        <v>12622530.345600002</v>
      </c>
      <c r="W188" s="185">
        <v>15707208240.534521</v>
      </c>
      <c r="X188" s="185">
        <v>-4481611358.5746098</v>
      </c>
    </row>
    <row r="189" spans="1:24">
      <c r="A189" s="198">
        <v>35905</v>
      </c>
      <c r="B189" s="178" t="s">
        <v>175</v>
      </c>
      <c r="C189" s="182">
        <v>2.8580000000000001E-4</v>
      </c>
      <c r="D189" s="182">
        <v>2.699E-4</v>
      </c>
      <c r="E189" s="183">
        <v>4241912</v>
      </c>
      <c r="F189" s="232"/>
      <c r="G189" s="183">
        <v>18470</v>
      </c>
      <c r="H189" s="183">
        <v>1393214</v>
      </c>
      <c r="I189" s="183">
        <v>334671</v>
      </c>
      <c r="J189" s="183">
        <v>327988.68496133405</v>
      </c>
      <c r="K189" s="184"/>
      <c r="L189" s="183">
        <v>57818</v>
      </c>
      <c r="M189" s="183">
        <v>0</v>
      </c>
      <c r="N189" s="185">
        <v>0</v>
      </c>
      <c r="O189" s="183">
        <v>4526</v>
      </c>
      <c r="P189" s="184"/>
      <c r="Q189" s="183">
        <v>889399</v>
      </c>
      <c r="R189" s="183">
        <v>103195.56165377802</v>
      </c>
      <c r="S189" s="183">
        <v>992594.56165377796</v>
      </c>
      <c r="T189" s="183">
        <v>7499915.8714000005</v>
      </c>
      <c r="U189" s="183">
        <v>1552689.6672</v>
      </c>
      <c r="W189" s="185">
        <v>15707208373.143402</v>
      </c>
      <c r="X189" s="185">
        <v>-4481611222.0967598</v>
      </c>
    </row>
    <row r="190" spans="1:24">
      <c r="A190" s="198">
        <v>36000</v>
      </c>
      <c r="B190" s="178" t="s">
        <v>176</v>
      </c>
      <c r="C190" s="182">
        <v>6.2176599999999999E-2</v>
      </c>
      <c r="D190" s="182">
        <v>6.1573900000000001E-2</v>
      </c>
      <c r="E190" s="183">
        <v>922839895</v>
      </c>
      <c r="F190" s="232"/>
      <c r="G190" s="183">
        <v>4018101</v>
      </c>
      <c r="H190" s="183">
        <v>303097619</v>
      </c>
      <c r="I190" s="183">
        <v>72808550</v>
      </c>
      <c r="J190" s="183">
        <v>0</v>
      </c>
      <c r="K190" s="184"/>
      <c r="L190" s="183">
        <v>12578451</v>
      </c>
      <c r="M190" s="183">
        <v>0</v>
      </c>
      <c r="N190" s="185">
        <v>0</v>
      </c>
      <c r="O190" s="183">
        <v>10206230.516314946</v>
      </c>
      <c r="P190" s="184"/>
      <c r="Q190" s="183">
        <v>193491216</v>
      </c>
      <c r="R190" s="183">
        <v>-7027236.8387716487</v>
      </c>
      <c r="S190" s="183">
        <v>186463979.16122836</v>
      </c>
      <c r="T190" s="183">
        <v>1631627953.7077999</v>
      </c>
      <c r="U190" s="183">
        <v>337792037.65439999</v>
      </c>
      <c r="W190" s="185">
        <v>15707208382.759983</v>
      </c>
      <c r="X190" s="185">
        <v>-4481609331.7516804</v>
      </c>
    </row>
    <row r="191" spans="1:24">
      <c r="A191" s="198">
        <v>36001</v>
      </c>
      <c r="B191" s="178" t="s">
        <v>177</v>
      </c>
      <c r="C191" s="182">
        <v>0</v>
      </c>
      <c r="D191" s="182">
        <v>0</v>
      </c>
      <c r="E191" s="183">
        <v>0</v>
      </c>
      <c r="F191" s="232"/>
      <c r="G191" s="183">
        <v>0</v>
      </c>
      <c r="H191" s="183">
        <v>0</v>
      </c>
      <c r="I191" s="183">
        <v>0</v>
      </c>
      <c r="J191" s="183">
        <v>0</v>
      </c>
      <c r="K191" s="184"/>
      <c r="L191" s="183">
        <v>0</v>
      </c>
      <c r="M191" s="183">
        <v>0</v>
      </c>
      <c r="N191" s="185">
        <v>0</v>
      </c>
      <c r="O191" s="183">
        <v>0</v>
      </c>
      <c r="P191" s="184"/>
      <c r="Q191" s="183">
        <v>0</v>
      </c>
      <c r="R191" s="183">
        <v>0</v>
      </c>
      <c r="S191" s="183">
        <v>0</v>
      </c>
      <c r="T191" s="183">
        <v>0</v>
      </c>
      <c r="U191" s="183">
        <v>0</v>
      </c>
      <c r="W191" s="185">
        <v>15707208104.095713</v>
      </c>
      <c r="X191" s="185">
        <v>-4481611212.9944983</v>
      </c>
    </row>
    <row r="192" spans="1:24">
      <c r="A192" s="198">
        <v>36003</v>
      </c>
      <c r="B192" s="178" t="s">
        <v>179</v>
      </c>
      <c r="C192" s="182">
        <v>4.4910000000000002E-4</v>
      </c>
      <c r="D192" s="182">
        <v>3.857E-4</v>
      </c>
      <c r="E192" s="183">
        <v>6665649</v>
      </c>
      <c r="F192" s="232"/>
      <c r="G192" s="183">
        <v>29023</v>
      </c>
      <c r="H192" s="183">
        <v>2189266</v>
      </c>
      <c r="I192" s="183">
        <v>525894</v>
      </c>
      <c r="J192" s="183">
        <v>317511.62707093079</v>
      </c>
      <c r="K192" s="184"/>
      <c r="L192" s="183">
        <v>90854</v>
      </c>
      <c r="M192" s="183">
        <v>0</v>
      </c>
      <c r="N192" s="185">
        <v>0</v>
      </c>
      <c r="O192" s="183">
        <v>170973</v>
      </c>
      <c r="P192" s="184"/>
      <c r="Q192" s="183">
        <v>1397582</v>
      </c>
      <c r="R192" s="183">
        <v>-46120.790976356395</v>
      </c>
      <c r="S192" s="183">
        <v>1351461.2090236435</v>
      </c>
      <c r="T192" s="183">
        <v>11785207.200300001</v>
      </c>
      <c r="U192" s="183">
        <v>2439863.2944</v>
      </c>
      <c r="W192" s="185">
        <v>15707206372.73064</v>
      </c>
      <c r="X192" s="185">
        <v>-4481611708.0400152</v>
      </c>
    </row>
    <row r="193" spans="1:24">
      <c r="A193" s="198">
        <v>36004</v>
      </c>
      <c r="B193" s="178" t="s">
        <v>289</v>
      </c>
      <c r="C193" s="182">
        <v>3.5320000000000002E-4</v>
      </c>
      <c r="D193" s="182">
        <v>3.4170000000000001E-4</v>
      </c>
      <c r="E193" s="183">
        <v>5242278</v>
      </c>
      <c r="F193" s="232"/>
      <c r="G193" s="183">
        <v>22825</v>
      </c>
      <c r="H193" s="183">
        <v>1721774</v>
      </c>
      <c r="I193" s="183">
        <v>413596</v>
      </c>
      <c r="J193" s="183">
        <v>165901</v>
      </c>
      <c r="K193" s="184"/>
      <c r="L193" s="183">
        <v>71453</v>
      </c>
      <c r="M193" s="183">
        <v>0</v>
      </c>
      <c r="N193" s="185">
        <v>0</v>
      </c>
      <c r="O193" s="183">
        <v>32461.245038738911</v>
      </c>
      <c r="P193" s="184"/>
      <c r="Q193" s="183">
        <v>1099145</v>
      </c>
      <c r="R193" s="183">
        <v>100538.58498708703</v>
      </c>
      <c r="S193" s="183">
        <v>1199683.5849870869</v>
      </c>
      <c r="T193" s="183">
        <v>9268615.4155999999</v>
      </c>
      <c r="U193" s="183">
        <v>1918859.3088</v>
      </c>
      <c r="W193" s="185"/>
      <c r="X193" s="185"/>
    </row>
    <row r="194" spans="1:24">
      <c r="A194" s="198">
        <v>36005</v>
      </c>
      <c r="B194" s="178" t="s">
        <v>180</v>
      </c>
      <c r="C194" s="182">
        <v>4.1995000000000001E-3</v>
      </c>
      <c r="D194" s="182">
        <v>4.4863000000000004E-3</v>
      </c>
      <c r="E194" s="183">
        <v>62329978</v>
      </c>
      <c r="F194" s="232"/>
      <c r="G194" s="183">
        <v>271388</v>
      </c>
      <c r="H194" s="183">
        <v>20471664</v>
      </c>
      <c r="I194" s="183">
        <v>4917598</v>
      </c>
      <c r="J194" s="183">
        <v>0</v>
      </c>
      <c r="K194" s="184"/>
      <c r="L194" s="183">
        <v>849567</v>
      </c>
      <c r="M194" s="183">
        <v>0</v>
      </c>
      <c r="N194" s="185">
        <v>0</v>
      </c>
      <c r="O194" s="183">
        <v>2980925.3049044311</v>
      </c>
      <c r="P194" s="184"/>
      <c r="Q194" s="183">
        <v>13068684</v>
      </c>
      <c r="R194" s="183">
        <v>-1680979.4349681437</v>
      </c>
      <c r="S194" s="183">
        <v>11387704.565031856</v>
      </c>
      <c r="T194" s="183">
        <v>110202577.68350001</v>
      </c>
      <c r="U194" s="183">
        <v>22814976.408</v>
      </c>
      <c r="W194" s="185"/>
      <c r="X194" s="185"/>
    </row>
    <row r="195" spans="1:24">
      <c r="A195" s="198">
        <v>36006</v>
      </c>
      <c r="B195" s="178" t="s">
        <v>181</v>
      </c>
      <c r="C195" s="182">
        <v>6.9499999999999998E-4</v>
      </c>
      <c r="D195" s="182">
        <v>7.1170000000000001E-4</v>
      </c>
      <c r="E195" s="183">
        <v>10315355</v>
      </c>
      <c r="F195" s="232"/>
      <c r="G195" s="183">
        <v>44914</v>
      </c>
      <c r="H195" s="183">
        <v>3387976</v>
      </c>
      <c r="I195" s="183">
        <v>813842</v>
      </c>
      <c r="J195" s="183">
        <v>0</v>
      </c>
      <c r="K195" s="184"/>
      <c r="L195" s="183">
        <v>140600</v>
      </c>
      <c r="M195" s="183">
        <v>0</v>
      </c>
      <c r="N195" s="185">
        <v>0</v>
      </c>
      <c r="O195" s="183">
        <v>412731.90622615052</v>
      </c>
      <c r="P195" s="184"/>
      <c r="Q195" s="183">
        <v>2162814</v>
      </c>
      <c r="R195" s="183">
        <v>-152664.96874205017</v>
      </c>
      <c r="S195" s="183">
        <v>2010149.0312579498</v>
      </c>
      <c r="T195" s="183">
        <v>18238073.934999999</v>
      </c>
      <c r="U195" s="183">
        <v>3775784.88</v>
      </c>
      <c r="W195" s="185">
        <v>15707207674.358309</v>
      </c>
      <c r="X195" s="185">
        <v>-4481610059.6318378</v>
      </c>
    </row>
    <row r="196" spans="1:24">
      <c r="A196" s="198">
        <v>36007</v>
      </c>
      <c r="B196" s="178" t="s">
        <v>182</v>
      </c>
      <c r="C196" s="182">
        <v>2.7849999999999999E-4</v>
      </c>
      <c r="D196" s="182">
        <v>2.209E-4</v>
      </c>
      <c r="E196" s="183">
        <v>4133563</v>
      </c>
      <c r="F196" s="232"/>
      <c r="G196" s="183">
        <v>17998</v>
      </c>
      <c r="H196" s="183">
        <v>1357628</v>
      </c>
      <c r="I196" s="183">
        <v>326122</v>
      </c>
      <c r="J196" s="183">
        <v>259411.57549061743</v>
      </c>
      <c r="K196" s="184"/>
      <c r="L196" s="183">
        <v>56341</v>
      </c>
      <c r="M196" s="183">
        <v>0</v>
      </c>
      <c r="N196" s="185">
        <v>0</v>
      </c>
      <c r="O196" s="183">
        <v>37986</v>
      </c>
      <c r="P196" s="184"/>
      <c r="Q196" s="183">
        <v>866681</v>
      </c>
      <c r="R196" s="183">
        <v>77863.858496872475</v>
      </c>
      <c r="S196" s="183">
        <v>944544.85849687248</v>
      </c>
      <c r="T196" s="183">
        <v>7308350.4904999994</v>
      </c>
      <c r="U196" s="183">
        <v>1513030.344</v>
      </c>
      <c r="W196" s="185">
        <v>15707208077.260754</v>
      </c>
      <c r="X196" s="185">
        <v>-4481609599.0635061</v>
      </c>
    </row>
    <row r="197" spans="1:24">
      <c r="A197" s="198">
        <v>36008</v>
      </c>
      <c r="B197" s="178" t="s">
        <v>183</v>
      </c>
      <c r="C197" s="182">
        <v>6.4199999999999999E-4</v>
      </c>
      <c r="D197" s="182">
        <v>6.2529999999999997E-4</v>
      </c>
      <c r="E197" s="183">
        <v>9528717</v>
      </c>
      <c r="F197" s="232"/>
      <c r="G197" s="183">
        <v>41489</v>
      </c>
      <c r="H197" s="183">
        <v>3129613</v>
      </c>
      <c r="I197" s="183">
        <v>751779</v>
      </c>
      <c r="J197" s="183">
        <v>0</v>
      </c>
      <c r="K197" s="184"/>
      <c r="L197" s="183">
        <v>129878</v>
      </c>
      <c r="M197" s="183">
        <v>0</v>
      </c>
      <c r="N197" s="185">
        <v>0</v>
      </c>
      <c r="O197" s="183">
        <v>184292.66732171451</v>
      </c>
      <c r="P197" s="184"/>
      <c r="Q197" s="183">
        <v>1997880</v>
      </c>
      <c r="R197" s="183">
        <v>-113899.55577390484</v>
      </c>
      <c r="S197" s="183">
        <v>1883980.4442260952</v>
      </c>
      <c r="T197" s="183">
        <v>16847256.785999998</v>
      </c>
      <c r="U197" s="183">
        <v>3487847.3279999997</v>
      </c>
      <c r="W197" s="185">
        <v>15707207944.185631</v>
      </c>
      <c r="X197" s="185">
        <v>-4481610904.3086729</v>
      </c>
    </row>
    <row r="198" spans="1:24">
      <c r="A198" s="198">
        <v>36009</v>
      </c>
      <c r="B198" s="178" t="s">
        <v>184</v>
      </c>
      <c r="C198" s="182">
        <v>9.59E-5</v>
      </c>
      <c r="D198" s="182">
        <v>7.6299999999999998E-5</v>
      </c>
      <c r="E198" s="183">
        <v>1423371</v>
      </c>
      <c r="F198" s="232"/>
      <c r="G198" s="183">
        <v>6197</v>
      </c>
      <c r="H198" s="183">
        <v>467492</v>
      </c>
      <c r="I198" s="183">
        <v>112299</v>
      </c>
      <c r="J198" s="183">
        <v>89403.957668794596</v>
      </c>
      <c r="K198" s="184"/>
      <c r="L198" s="183">
        <v>19401</v>
      </c>
      <c r="M198" s="183">
        <v>0</v>
      </c>
      <c r="N198" s="185">
        <v>0</v>
      </c>
      <c r="O198" s="183">
        <v>145081</v>
      </c>
      <c r="P198" s="184"/>
      <c r="Q198" s="183">
        <v>298437</v>
      </c>
      <c r="R198" s="183">
        <v>-96274.680777068468</v>
      </c>
      <c r="S198" s="183">
        <v>202162.31922293152</v>
      </c>
      <c r="T198" s="183">
        <v>2516591.7847000002</v>
      </c>
      <c r="U198" s="183">
        <v>521003.98560000001</v>
      </c>
      <c r="W198" s="185">
        <v>15707208093.297737</v>
      </c>
      <c r="X198" s="185">
        <v>-4481611634.1154976</v>
      </c>
    </row>
    <row r="199" spans="1:24">
      <c r="A199" s="198">
        <v>36100</v>
      </c>
      <c r="B199" s="178" t="s">
        <v>185</v>
      </c>
      <c r="C199" s="182">
        <v>6.8119999999999997E-4</v>
      </c>
      <c r="D199" s="182">
        <v>6.6819999999999998E-4</v>
      </c>
      <c r="E199" s="183">
        <v>10110533</v>
      </c>
      <c r="F199" s="232"/>
      <c r="G199" s="183">
        <v>44022</v>
      </c>
      <c r="H199" s="183">
        <v>3320704</v>
      </c>
      <c r="I199" s="183">
        <v>797682</v>
      </c>
      <c r="J199" s="183">
        <v>240266.37924207549</v>
      </c>
      <c r="K199" s="184"/>
      <c r="L199" s="183">
        <v>137808</v>
      </c>
      <c r="M199" s="183">
        <v>0</v>
      </c>
      <c r="N199" s="185">
        <v>0</v>
      </c>
      <c r="O199" s="183">
        <v>182898</v>
      </c>
      <c r="P199" s="184"/>
      <c r="Q199" s="183">
        <v>2119869</v>
      </c>
      <c r="R199" s="183">
        <v>-5488.2069193081697</v>
      </c>
      <c r="S199" s="183">
        <v>2114380.7930806917</v>
      </c>
      <c r="T199" s="183">
        <v>17875936.639599998</v>
      </c>
      <c r="U199" s="183">
        <v>3700812.4608</v>
      </c>
      <c r="W199" s="185">
        <v>15707206880.941603</v>
      </c>
      <c r="X199" s="185">
        <v>-4481611588.954278</v>
      </c>
    </row>
    <row r="200" spans="1:24">
      <c r="A200" s="198">
        <v>36102</v>
      </c>
      <c r="B200" s="178" t="s">
        <v>186</v>
      </c>
      <c r="C200" s="182">
        <v>0</v>
      </c>
      <c r="D200" s="182">
        <v>0</v>
      </c>
      <c r="E200" s="183">
        <v>0</v>
      </c>
      <c r="F200" s="232"/>
      <c r="G200" s="183">
        <v>0</v>
      </c>
      <c r="H200" s="183">
        <v>0</v>
      </c>
      <c r="I200" s="183">
        <v>0</v>
      </c>
      <c r="J200" s="183">
        <v>36657</v>
      </c>
      <c r="K200" s="184"/>
      <c r="L200" s="183">
        <v>0</v>
      </c>
      <c r="M200" s="183">
        <v>0</v>
      </c>
      <c r="N200" s="185">
        <v>0</v>
      </c>
      <c r="O200" s="183">
        <v>664855</v>
      </c>
      <c r="P200" s="184"/>
      <c r="Q200" s="183">
        <v>0</v>
      </c>
      <c r="R200" s="183">
        <v>-321015</v>
      </c>
      <c r="S200" s="183">
        <v>-321015</v>
      </c>
      <c r="T200" s="183">
        <v>0</v>
      </c>
      <c r="U200" s="183">
        <v>0</v>
      </c>
      <c r="W200" s="185">
        <v>15707207740.284664</v>
      </c>
      <c r="X200" s="185">
        <v>-4481610426.9950428</v>
      </c>
    </row>
    <row r="201" spans="1:24">
      <c r="A201" s="198">
        <v>36105</v>
      </c>
      <c r="B201" s="178" t="s">
        <v>187</v>
      </c>
      <c r="C201" s="182">
        <v>3.168E-4</v>
      </c>
      <c r="D201" s="182">
        <v>3.4680000000000003E-4</v>
      </c>
      <c r="E201" s="183">
        <v>4702021</v>
      </c>
      <c r="F201" s="232"/>
      <c r="G201" s="183">
        <v>20473</v>
      </c>
      <c r="H201" s="183">
        <v>1544332</v>
      </c>
      <c r="I201" s="183">
        <v>370972</v>
      </c>
      <c r="J201" s="183">
        <v>23995</v>
      </c>
      <c r="K201" s="184"/>
      <c r="L201" s="183">
        <v>64089</v>
      </c>
      <c r="M201" s="183">
        <v>0</v>
      </c>
      <c r="N201" s="185">
        <v>0</v>
      </c>
      <c r="O201" s="183">
        <v>223034.80901903633</v>
      </c>
      <c r="P201" s="184"/>
      <c r="Q201" s="183">
        <v>985870</v>
      </c>
      <c r="R201" s="183">
        <v>-101264.26967301211</v>
      </c>
      <c r="S201" s="183">
        <v>884605.73032698792</v>
      </c>
      <c r="T201" s="183">
        <v>8313412.6944000004</v>
      </c>
      <c r="U201" s="183">
        <v>1721105.9712</v>
      </c>
      <c r="W201" s="185">
        <v>15707208387.942333</v>
      </c>
      <c r="X201" s="185">
        <v>-4481612057.6671038</v>
      </c>
    </row>
    <row r="202" spans="1:24">
      <c r="A202" s="198">
        <v>36200</v>
      </c>
      <c r="B202" s="178" t="s">
        <v>188</v>
      </c>
      <c r="C202" s="182">
        <v>1.3277E-3</v>
      </c>
      <c r="D202" s="182">
        <v>1.3037000000000001E-3</v>
      </c>
      <c r="E202" s="183">
        <v>19706039</v>
      </c>
      <c r="F202" s="232"/>
      <c r="G202" s="183">
        <v>85801</v>
      </c>
      <c r="H202" s="183">
        <v>6472253</v>
      </c>
      <c r="I202" s="183">
        <v>1554731</v>
      </c>
      <c r="J202" s="183">
        <v>319141.87339408253</v>
      </c>
      <c r="K202" s="184"/>
      <c r="L202" s="183">
        <v>268596</v>
      </c>
      <c r="M202" s="183">
        <v>0</v>
      </c>
      <c r="N202" s="185">
        <v>0</v>
      </c>
      <c r="O202" s="183">
        <v>587155</v>
      </c>
      <c r="P202" s="184"/>
      <c r="Q202" s="183">
        <v>4131752</v>
      </c>
      <c r="R202" s="183">
        <v>-371562.37553530582</v>
      </c>
      <c r="S202" s="183">
        <v>3760189.6244646944</v>
      </c>
      <c r="T202" s="183">
        <v>34841281.674100004</v>
      </c>
      <c r="U202" s="183">
        <v>7213107.3168000001</v>
      </c>
      <c r="W202" s="185">
        <v>15707207422.927267</v>
      </c>
      <c r="X202" s="185">
        <v>-4481610296.3184681</v>
      </c>
    </row>
    <row r="203" spans="1:24">
      <c r="A203" s="198">
        <v>36205</v>
      </c>
      <c r="B203" s="178" t="s">
        <v>189</v>
      </c>
      <c r="C203" s="182">
        <v>2.9579999999999998E-4</v>
      </c>
      <c r="D203" s="182">
        <v>2.9480000000000001E-4</v>
      </c>
      <c r="E203" s="183">
        <v>4390334</v>
      </c>
      <c r="F203" s="232"/>
      <c r="G203" s="183">
        <v>19116</v>
      </c>
      <c r="H203" s="183">
        <v>1441962</v>
      </c>
      <c r="I203" s="183">
        <v>346381</v>
      </c>
      <c r="J203" s="183">
        <v>4800</v>
      </c>
      <c r="K203" s="184"/>
      <c r="L203" s="183">
        <v>59841</v>
      </c>
      <c r="M203" s="183">
        <v>0</v>
      </c>
      <c r="N203" s="185">
        <v>0</v>
      </c>
      <c r="O203" s="183">
        <v>108841.0250102412</v>
      </c>
      <c r="P203" s="184"/>
      <c r="Q203" s="183">
        <v>920518</v>
      </c>
      <c r="R203" s="183">
        <v>-38789.008336747065</v>
      </c>
      <c r="S203" s="183">
        <v>881728.99166325293</v>
      </c>
      <c r="T203" s="183">
        <v>7762334.2013999997</v>
      </c>
      <c r="U203" s="183">
        <v>1607017.5071999999</v>
      </c>
      <c r="W203" s="185" t="e">
        <v>#DIV/0!</v>
      </c>
      <c r="X203" s="185" t="e">
        <v>#DIV/0!</v>
      </c>
    </row>
    <row r="204" spans="1:24">
      <c r="A204" s="198">
        <v>36300</v>
      </c>
      <c r="B204" s="178" t="s">
        <v>190</v>
      </c>
      <c r="C204" s="182">
        <v>4.7917000000000003E-3</v>
      </c>
      <c r="D204" s="182">
        <v>4.7965999999999998E-3</v>
      </c>
      <c r="E204" s="183">
        <v>71119552</v>
      </c>
      <c r="F204" s="232"/>
      <c r="G204" s="183">
        <v>309659</v>
      </c>
      <c r="H204" s="183">
        <v>23358512</v>
      </c>
      <c r="I204" s="183">
        <v>5611062</v>
      </c>
      <c r="J204" s="183">
        <v>0</v>
      </c>
      <c r="K204" s="184"/>
      <c r="L204" s="183">
        <v>969370</v>
      </c>
      <c r="M204" s="183">
        <v>0</v>
      </c>
      <c r="N204" s="185">
        <v>0</v>
      </c>
      <c r="O204" s="183">
        <v>1456547.6561538177</v>
      </c>
      <c r="P204" s="184"/>
      <c r="Q204" s="183">
        <v>14911588</v>
      </c>
      <c r="R204" s="183">
        <v>-786540.21871793922</v>
      </c>
      <c r="S204" s="183">
        <v>14125047.78128206</v>
      </c>
      <c r="T204" s="183">
        <v>125742991.18610001</v>
      </c>
      <c r="U204" s="183">
        <v>26032271.092800003</v>
      </c>
      <c r="W204" s="185">
        <v>15707208765.859283</v>
      </c>
      <c r="X204" s="185">
        <v>-4481611880.0461359</v>
      </c>
    </row>
    <row r="205" spans="1:24">
      <c r="A205" s="198">
        <v>36301</v>
      </c>
      <c r="B205" s="178" t="s">
        <v>191</v>
      </c>
      <c r="C205" s="182">
        <v>1.2850000000000001E-4</v>
      </c>
      <c r="D205" s="182">
        <v>1.3310000000000001E-4</v>
      </c>
      <c r="E205" s="183">
        <v>1907228</v>
      </c>
      <c r="F205" s="232"/>
      <c r="G205" s="183">
        <v>8304</v>
      </c>
      <c r="H205" s="183">
        <v>626410</v>
      </c>
      <c r="I205" s="183">
        <v>150473</v>
      </c>
      <c r="J205" s="183">
        <v>112830</v>
      </c>
      <c r="K205" s="184"/>
      <c r="L205" s="183">
        <v>25996</v>
      </c>
      <c r="M205" s="183">
        <v>0</v>
      </c>
      <c r="N205" s="185">
        <v>0</v>
      </c>
      <c r="O205" s="183">
        <v>25513.140222382513</v>
      </c>
      <c r="P205" s="184"/>
      <c r="Q205" s="183">
        <v>399887</v>
      </c>
      <c r="R205" s="183">
        <v>79624.619925872496</v>
      </c>
      <c r="S205" s="183">
        <v>479511.61992587248</v>
      </c>
      <c r="T205" s="183">
        <v>3372075.5405000001</v>
      </c>
      <c r="U205" s="183">
        <v>698112.74400000006</v>
      </c>
      <c r="W205" s="185">
        <v>15707207946.613483</v>
      </c>
      <c r="X205" s="185">
        <v>-4481610800.0306816</v>
      </c>
    </row>
    <row r="206" spans="1:24">
      <c r="A206" s="198">
        <v>36302</v>
      </c>
      <c r="B206" s="178" t="s">
        <v>192</v>
      </c>
      <c r="C206" s="182">
        <v>1.986E-4</v>
      </c>
      <c r="D206" s="182">
        <v>1.8340000000000001E-4</v>
      </c>
      <c r="E206" s="183">
        <v>2947668</v>
      </c>
      <c r="F206" s="232"/>
      <c r="G206" s="183">
        <v>12834</v>
      </c>
      <c r="H206" s="183">
        <v>968132</v>
      </c>
      <c r="I206" s="183">
        <v>232560</v>
      </c>
      <c r="J206" s="183">
        <v>166555.50000100298</v>
      </c>
      <c r="K206" s="184"/>
      <c r="L206" s="183">
        <v>40177</v>
      </c>
      <c r="M206" s="183">
        <v>0</v>
      </c>
      <c r="N206" s="185">
        <v>0</v>
      </c>
      <c r="O206" s="183">
        <v>11733</v>
      </c>
      <c r="P206" s="184"/>
      <c r="Q206" s="183">
        <v>618036</v>
      </c>
      <c r="R206" s="183">
        <v>93623.166667000987</v>
      </c>
      <c r="S206" s="183">
        <v>711659.16666700097</v>
      </c>
      <c r="T206" s="183">
        <v>5211628.0338000003</v>
      </c>
      <c r="U206" s="183">
        <v>1078950.9024</v>
      </c>
      <c r="W206" s="185">
        <v>15707208276.797829</v>
      </c>
      <c r="X206" s="185">
        <v>-4481611261.8724556</v>
      </c>
    </row>
    <row r="207" spans="1:24">
      <c r="A207" s="198">
        <v>36303</v>
      </c>
      <c r="B207" s="178" t="s">
        <v>394</v>
      </c>
      <c r="C207" s="182">
        <v>2.6939999999999999E-4</v>
      </c>
      <c r="D207" s="182">
        <v>2.4439999999999998E-4</v>
      </c>
      <c r="E207" s="183">
        <v>3998499</v>
      </c>
      <c r="F207" s="232"/>
      <c r="G207" s="183">
        <v>17410</v>
      </c>
      <c r="H207" s="183">
        <v>1313267</v>
      </c>
      <c r="I207" s="183">
        <v>315466</v>
      </c>
      <c r="J207" s="183">
        <v>103837.76791238721</v>
      </c>
      <c r="K207" s="184"/>
      <c r="L207" s="183">
        <v>54500</v>
      </c>
      <c r="M207" s="183">
        <v>0</v>
      </c>
      <c r="N207" s="185">
        <v>0</v>
      </c>
      <c r="O207" s="183">
        <v>0</v>
      </c>
      <c r="P207" s="184"/>
      <c r="Q207" s="183">
        <v>838363</v>
      </c>
      <c r="R207" s="183">
        <v>75846.589304129069</v>
      </c>
      <c r="S207" s="183">
        <v>914209.58930412913</v>
      </c>
      <c r="T207" s="183">
        <v>7069549.8101999993</v>
      </c>
      <c r="U207" s="183">
        <v>1463592.0096</v>
      </c>
      <c r="W207" s="185">
        <v>15707208022.349165</v>
      </c>
      <c r="X207" s="185">
        <v>-4481610932.7440271</v>
      </c>
    </row>
    <row r="208" spans="1:24">
      <c r="A208" s="198">
        <v>36305</v>
      </c>
      <c r="B208" s="178" t="s">
        <v>193</v>
      </c>
      <c r="C208" s="182">
        <v>9.7409999999999999E-4</v>
      </c>
      <c r="D208" s="182">
        <v>9.5560000000000003E-4</v>
      </c>
      <c r="E208" s="183">
        <v>14457824</v>
      </c>
      <c r="F208" s="232"/>
      <c r="G208" s="183">
        <v>62950</v>
      </c>
      <c r="H208" s="183">
        <v>4748529</v>
      </c>
      <c r="I208" s="183">
        <v>1140667</v>
      </c>
      <c r="J208" s="183">
        <v>488591.07580718026</v>
      </c>
      <c r="K208" s="184"/>
      <c r="L208" s="183">
        <v>197062</v>
      </c>
      <c r="M208" s="183">
        <v>0</v>
      </c>
      <c r="N208" s="185">
        <v>0</v>
      </c>
      <c r="O208" s="183">
        <v>0</v>
      </c>
      <c r="P208" s="184"/>
      <c r="Q208" s="183">
        <v>3031362</v>
      </c>
      <c r="R208" s="183">
        <v>256673.35860239342</v>
      </c>
      <c r="S208" s="183">
        <v>3288035.3586023934</v>
      </c>
      <c r="T208" s="183">
        <v>25562169.5253</v>
      </c>
      <c r="U208" s="183">
        <v>5292074.8943999996</v>
      </c>
      <c r="W208" s="185">
        <v>15707205108.940645</v>
      </c>
      <c r="X208" s="185">
        <v>-4481607813.6739292</v>
      </c>
    </row>
    <row r="209" spans="1:24">
      <c r="A209" s="198">
        <v>36310</v>
      </c>
      <c r="B209" s="178" t="s">
        <v>379</v>
      </c>
      <c r="C209" s="182">
        <v>0</v>
      </c>
      <c r="D209" s="182">
        <v>0</v>
      </c>
      <c r="E209" s="183">
        <v>0</v>
      </c>
      <c r="F209" s="232"/>
      <c r="G209" s="183">
        <v>0</v>
      </c>
      <c r="H209" s="183">
        <v>0</v>
      </c>
      <c r="I209" s="183">
        <v>0</v>
      </c>
      <c r="J209" s="183">
        <v>0</v>
      </c>
      <c r="K209" s="184"/>
      <c r="L209" s="183">
        <v>0</v>
      </c>
      <c r="M209" s="183">
        <v>0</v>
      </c>
      <c r="N209" s="185">
        <v>0</v>
      </c>
      <c r="O209" s="183">
        <v>0</v>
      </c>
      <c r="P209" s="184"/>
      <c r="Q209" s="183">
        <v>0</v>
      </c>
      <c r="R209" s="183">
        <v>0</v>
      </c>
      <c r="S209" s="183">
        <v>0</v>
      </c>
      <c r="T209" s="183">
        <v>0</v>
      </c>
      <c r="U209" s="183">
        <v>0</v>
      </c>
      <c r="W209" s="185">
        <v>15707208287.895309</v>
      </c>
      <c r="X209" s="185">
        <v>-4481608505.9978189</v>
      </c>
    </row>
    <row r="210" spans="1:24">
      <c r="A210" s="198">
        <v>36400</v>
      </c>
      <c r="B210" s="178" t="s">
        <v>194</v>
      </c>
      <c r="C210" s="182">
        <v>5.1190999999999997E-3</v>
      </c>
      <c r="D210" s="182">
        <v>4.8875000000000004E-3</v>
      </c>
      <c r="E210" s="183">
        <v>75978901</v>
      </c>
      <c r="F210" s="232"/>
      <c r="G210" s="183">
        <v>330817</v>
      </c>
      <c r="H210" s="183">
        <v>24954517</v>
      </c>
      <c r="I210" s="183">
        <v>5994446</v>
      </c>
      <c r="J210" s="183">
        <v>2039700.8460310246</v>
      </c>
      <c r="K210" s="184"/>
      <c r="L210" s="183">
        <v>1035604</v>
      </c>
      <c r="M210" s="183">
        <v>0</v>
      </c>
      <c r="N210" s="185">
        <v>0</v>
      </c>
      <c r="O210" s="183">
        <v>1164678</v>
      </c>
      <c r="P210" s="184"/>
      <c r="Q210" s="183">
        <v>15930445</v>
      </c>
      <c r="R210" s="183">
        <v>-377057.71798965847</v>
      </c>
      <c r="S210" s="183">
        <v>15553387.282010341</v>
      </c>
      <c r="T210" s="183">
        <v>134334567.31029999</v>
      </c>
      <c r="U210" s="183">
        <v>27810964.574399997</v>
      </c>
      <c r="W210" s="185">
        <v>15707209492.635027</v>
      </c>
      <c r="X210" s="185">
        <v>-4481612111.292963</v>
      </c>
    </row>
    <row r="211" spans="1:24">
      <c r="A211" s="198">
        <v>36405</v>
      </c>
      <c r="B211" s="178" t="s">
        <v>195</v>
      </c>
      <c r="C211" s="182">
        <v>7.6559999999999996E-4</v>
      </c>
      <c r="D211" s="182">
        <v>7.8319999999999996E-4</v>
      </c>
      <c r="E211" s="183">
        <v>11363217</v>
      </c>
      <c r="F211" s="232"/>
      <c r="G211" s="183">
        <v>49476</v>
      </c>
      <c r="H211" s="183">
        <v>3732136</v>
      </c>
      <c r="I211" s="183">
        <v>896515</v>
      </c>
      <c r="J211" s="183">
        <v>0</v>
      </c>
      <c r="K211" s="184"/>
      <c r="L211" s="183">
        <v>154882</v>
      </c>
      <c r="M211" s="183">
        <v>0</v>
      </c>
      <c r="N211" s="185">
        <v>0</v>
      </c>
      <c r="O211" s="183">
        <v>399378.09350421216</v>
      </c>
      <c r="P211" s="184"/>
      <c r="Q211" s="183">
        <v>2382518</v>
      </c>
      <c r="R211" s="183">
        <v>-285416.36450140405</v>
      </c>
      <c r="S211" s="183">
        <v>2097101.6354985959</v>
      </c>
      <c r="T211" s="183">
        <v>20090747.344799999</v>
      </c>
      <c r="U211" s="183">
        <v>4159339.4304</v>
      </c>
      <c r="W211" s="185"/>
      <c r="X211" s="185"/>
    </row>
    <row r="212" spans="1:24">
      <c r="A212" s="198">
        <v>36500</v>
      </c>
      <c r="B212" s="178" t="s">
        <v>196</v>
      </c>
      <c r="C212" s="182">
        <v>1.11141E-2</v>
      </c>
      <c r="D212" s="182">
        <v>1.09164E-2</v>
      </c>
      <c r="E212" s="183">
        <v>164958117</v>
      </c>
      <c r="F212" s="232"/>
      <c r="G212" s="183">
        <v>718238</v>
      </c>
      <c r="H212" s="183">
        <v>54178859</v>
      </c>
      <c r="I212" s="183">
        <v>13014567</v>
      </c>
      <c r="J212" s="183">
        <v>1029510.3340328811</v>
      </c>
      <c r="K212" s="184"/>
      <c r="L212" s="183">
        <v>2248405</v>
      </c>
      <c r="M212" s="183">
        <v>0</v>
      </c>
      <c r="N212" s="185">
        <v>0</v>
      </c>
      <c r="O212" s="183">
        <v>792465</v>
      </c>
      <c r="P212" s="184"/>
      <c r="Q212" s="183">
        <v>34586657</v>
      </c>
      <c r="R212" s="183">
        <v>-810929.88865570631</v>
      </c>
      <c r="S212" s="183">
        <v>33775727.111344293</v>
      </c>
      <c r="T212" s="183">
        <v>291654356.14529997</v>
      </c>
      <c r="U212" s="183">
        <v>60380504.654399998</v>
      </c>
      <c r="W212" s="185"/>
      <c r="X212" s="185"/>
    </row>
    <row r="213" spans="1:24">
      <c r="A213" s="198">
        <v>36501</v>
      </c>
      <c r="B213" s="178" t="s">
        <v>197</v>
      </c>
      <c r="C213" s="182">
        <v>1.617E-4</v>
      </c>
      <c r="D213" s="182">
        <v>1.4870000000000001E-4</v>
      </c>
      <c r="E213" s="183">
        <v>2399990</v>
      </c>
      <c r="F213" s="232"/>
      <c r="G213" s="183">
        <v>10450</v>
      </c>
      <c r="H213" s="183">
        <v>788253</v>
      </c>
      <c r="I213" s="183">
        <v>189350</v>
      </c>
      <c r="J213" s="183">
        <v>25997.242836403355</v>
      </c>
      <c r="K213" s="184"/>
      <c r="L213" s="183">
        <v>32712</v>
      </c>
      <c r="M213" s="183">
        <v>0</v>
      </c>
      <c r="N213" s="185">
        <v>0</v>
      </c>
      <c r="O213" s="183">
        <v>2803</v>
      </c>
      <c r="P213" s="184"/>
      <c r="Q213" s="183">
        <v>503204</v>
      </c>
      <c r="R213" s="183">
        <v>-11797.252387865548</v>
      </c>
      <c r="S213" s="183">
        <v>491406.74761213444</v>
      </c>
      <c r="T213" s="183">
        <v>4243304.3960999995</v>
      </c>
      <c r="U213" s="183">
        <v>878481.17280000006</v>
      </c>
      <c r="W213" s="185">
        <v>15707207979.53964</v>
      </c>
      <c r="X213" s="185">
        <v>-4481611048.5933504</v>
      </c>
    </row>
    <row r="214" spans="1:24">
      <c r="A214" s="198">
        <v>36502</v>
      </c>
      <c r="B214" s="178" t="s">
        <v>198</v>
      </c>
      <c r="C214" s="182">
        <v>3.3300000000000003E-5</v>
      </c>
      <c r="D214" s="182">
        <v>4.0899999999999998E-5</v>
      </c>
      <c r="E214" s="183">
        <v>494247</v>
      </c>
      <c r="F214" s="232"/>
      <c r="G214" s="183">
        <v>2152</v>
      </c>
      <c r="H214" s="183">
        <v>162330</v>
      </c>
      <c r="I214" s="183">
        <v>38994</v>
      </c>
      <c r="J214" s="183">
        <v>0</v>
      </c>
      <c r="K214" s="184"/>
      <c r="L214" s="183">
        <v>6737</v>
      </c>
      <c r="M214" s="183">
        <v>0</v>
      </c>
      <c r="N214" s="185">
        <v>0</v>
      </c>
      <c r="O214" s="183">
        <v>103140.90139892846</v>
      </c>
      <c r="P214" s="184"/>
      <c r="Q214" s="183">
        <v>103628</v>
      </c>
      <c r="R214" s="183">
        <v>-55415.300466309491</v>
      </c>
      <c r="S214" s="183">
        <v>48212.699533690509</v>
      </c>
      <c r="T214" s="183">
        <v>873853.03890000004</v>
      </c>
      <c r="U214" s="183">
        <v>180911.7072</v>
      </c>
      <c r="W214" s="185">
        <v>15707207609.805925</v>
      </c>
      <c r="X214" s="185">
        <v>-4481611338.1001024</v>
      </c>
    </row>
    <row r="215" spans="1:24">
      <c r="A215" s="198">
        <v>36505</v>
      </c>
      <c r="B215" s="178" t="s">
        <v>199</v>
      </c>
      <c r="C215" s="182">
        <v>2.0344999999999999E-3</v>
      </c>
      <c r="D215" s="182">
        <v>1.9632999999999999E-3</v>
      </c>
      <c r="E215" s="183">
        <v>30196533</v>
      </c>
      <c r="F215" s="232"/>
      <c r="G215" s="183">
        <v>131478</v>
      </c>
      <c r="H215" s="183">
        <v>9917752</v>
      </c>
      <c r="I215" s="183">
        <v>2382391</v>
      </c>
      <c r="J215" s="183">
        <v>483545.50251699658</v>
      </c>
      <c r="K215" s="184"/>
      <c r="L215" s="183">
        <v>411583</v>
      </c>
      <c r="M215" s="183">
        <v>0</v>
      </c>
      <c r="N215" s="185">
        <v>0</v>
      </c>
      <c r="O215" s="183">
        <v>390478</v>
      </c>
      <c r="P215" s="184"/>
      <c r="Q215" s="183">
        <v>6331287</v>
      </c>
      <c r="R215" s="183">
        <v>-183993.16582766781</v>
      </c>
      <c r="S215" s="183">
        <v>6147293.8341723327</v>
      </c>
      <c r="T215" s="183">
        <v>53389009.238499999</v>
      </c>
      <c r="U215" s="183">
        <v>11052999.047999999</v>
      </c>
      <c r="W215" s="185">
        <v>15707207962.331905</v>
      </c>
      <c r="X215" s="185">
        <v>-4481610970.6496649</v>
      </c>
    </row>
    <row r="216" spans="1:24">
      <c r="A216" s="198">
        <v>36600</v>
      </c>
      <c r="B216" s="178" t="s">
        <v>200</v>
      </c>
      <c r="C216" s="182">
        <v>6.1470000000000003E-4</v>
      </c>
      <c r="D216" s="182">
        <v>6.1799999999999995E-4</v>
      </c>
      <c r="E216" s="183">
        <v>9123524</v>
      </c>
      <c r="F216" s="232"/>
      <c r="G216" s="183">
        <v>39724</v>
      </c>
      <c r="H216" s="183">
        <v>2996531</v>
      </c>
      <c r="I216" s="183">
        <v>719811</v>
      </c>
      <c r="J216" s="183">
        <v>54308.018983843911</v>
      </c>
      <c r="K216" s="184"/>
      <c r="L216" s="183">
        <v>124355</v>
      </c>
      <c r="M216" s="183">
        <v>0</v>
      </c>
      <c r="N216" s="185">
        <v>0</v>
      </c>
      <c r="O216" s="183">
        <v>341314</v>
      </c>
      <c r="P216" s="184"/>
      <c r="Q216" s="183">
        <v>1912923</v>
      </c>
      <c r="R216" s="183">
        <v>-205015.32700538536</v>
      </c>
      <c r="S216" s="183">
        <v>1707907.6729946146</v>
      </c>
      <c r="T216" s="183">
        <v>16130854.745100001</v>
      </c>
      <c r="U216" s="183">
        <v>3339532.3248000001</v>
      </c>
      <c r="W216" s="185">
        <v>15707209145.931404</v>
      </c>
      <c r="X216" s="185">
        <v>-4481613987.8950901</v>
      </c>
    </row>
    <row r="217" spans="1:24">
      <c r="A217" s="198">
        <v>36601</v>
      </c>
      <c r="B217" s="178" t="s">
        <v>201</v>
      </c>
      <c r="C217" s="182">
        <v>0</v>
      </c>
      <c r="D217" s="182">
        <v>3.458E-4</v>
      </c>
      <c r="E217" s="183">
        <v>0</v>
      </c>
      <c r="F217" s="232"/>
      <c r="G217" s="183">
        <v>0</v>
      </c>
      <c r="H217" s="183">
        <v>0</v>
      </c>
      <c r="I217" s="183">
        <v>0</v>
      </c>
      <c r="J217" s="183">
        <v>1032626</v>
      </c>
      <c r="K217" s="184"/>
      <c r="L217" s="183">
        <v>0</v>
      </c>
      <c r="M217" s="183">
        <v>0</v>
      </c>
      <c r="N217" s="185">
        <v>0</v>
      </c>
      <c r="O217" s="183">
        <v>1768349.45195525</v>
      </c>
      <c r="P217" s="184"/>
      <c r="Q217" s="183">
        <v>0</v>
      </c>
      <c r="R217" s="183">
        <v>-273567.15065175004</v>
      </c>
      <c r="S217" s="183">
        <v>-273567.15065175004</v>
      </c>
      <c r="T217" s="183">
        <v>0</v>
      </c>
      <c r="U217" s="183">
        <v>0</v>
      </c>
      <c r="W217" s="185">
        <v>15707212713.936432</v>
      </c>
      <c r="X217" s="185">
        <v>-4481613691.9315405</v>
      </c>
    </row>
    <row r="218" spans="1:24">
      <c r="A218" s="198">
        <v>36700</v>
      </c>
      <c r="B218" s="178" t="s">
        <v>202</v>
      </c>
      <c r="C218" s="182">
        <v>9.2519999999999998E-3</v>
      </c>
      <c r="D218" s="182">
        <v>9.2712000000000003E-3</v>
      </c>
      <c r="E218" s="183">
        <v>137320386</v>
      </c>
      <c r="F218" s="232"/>
      <c r="G218" s="183">
        <v>597901</v>
      </c>
      <c r="H218" s="183">
        <v>45101520</v>
      </c>
      <c r="I218" s="183">
        <v>10834055</v>
      </c>
      <c r="J218" s="183">
        <v>0</v>
      </c>
      <c r="K218" s="184"/>
      <c r="L218" s="183">
        <v>1871698</v>
      </c>
      <c r="M218" s="183">
        <v>0</v>
      </c>
      <c r="N218" s="185">
        <v>0</v>
      </c>
      <c r="O218" s="183">
        <v>3452986.3134015445</v>
      </c>
      <c r="P218" s="184"/>
      <c r="Q218" s="183">
        <v>28791872</v>
      </c>
      <c r="R218" s="183">
        <v>-1721925.1044671815</v>
      </c>
      <c r="S218" s="183">
        <v>27069946.895532817</v>
      </c>
      <c r="T218" s="183">
        <v>242789438.91600001</v>
      </c>
      <c r="U218" s="183">
        <v>50264117.567999996</v>
      </c>
      <c r="W218" s="185">
        <v>15707207762.44079</v>
      </c>
      <c r="X218" s="185">
        <v>-4481611063.0061636</v>
      </c>
    </row>
    <row r="219" spans="1:24">
      <c r="A219" s="198">
        <v>36701</v>
      </c>
      <c r="B219" s="178" t="s">
        <v>203</v>
      </c>
      <c r="C219" s="182">
        <v>3.54E-5</v>
      </c>
      <c r="D219" s="182">
        <v>4.57E-5</v>
      </c>
      <c r="E219" s="183">
        <v>525415</v>
      </c>
      <c r="F219" s="232"/>
      <c r="G219" s="183">
        <v>2288</v>
      </c>
      <c r="H219" s="183">
        <v>172567</v>
      </c>
      <c r="I219" s="183">
        <v>41453</v>
      </c>
      <c r="J219" s="183">
        <v>0</v>
      </c>
      <c r="K219" s="184"/>
      <c r="L219" s="183">
        <v>7161</v>
      </c>
      <c r="M219" s="183">
        <v>0</v>
      </c>
      <c r="N219" s="185">
        <v>0</v>
      </c>
      <c r="O219" s="183">
        <v>105154.25857530798</v>
      </c>
      <c r="P219" s="184"/>
      <c r="Q219" s="183">
        <v>110163</v>
      </c>
      <c r="R219" s="183">
        <v>-24605.752858435997</v>
      </c>
      <c r="S219" s="183">
        <v>85557.247141564003</v>
      </c>
      <c r="T219" s="183">
        <v>928960.88820000004</v>
      </c>
      <c r="U219" s="183">
        <v>192320.55360000001</v>
      </c>
      <c r="W219" s="185">
        <v>15707208737.864079</v>
      </c>
      <c r="X219" s="185">
        <v>-4481611650.4854374</v>
      </c>
    </row>
    <row r="220" spans="1:24">
      <c r="A220" s="198">
        <v>36705</v>
      </c>
      <c r="B220" s="178" t="s">
        <v>204</v>
      </c>
      <c r="C220" s="182">
        <v>1.0999E-3</v>
      </c>
      <c r="D220" s="182">
        <v>9.904E-4</v>
      </c>
      <c r="E220" s="183">
        <v>16324978</v>
      </c>
      <c r="F220" s="232"/>
      <c r="G220" s="183">
        <v>71080</v>
      </c>
      <c r="H220" s="183">
        <v>5361777</v>
      </c>
      <c r="I220" s="183">
        <v>1287979</v>
      </c>
      <c r="J220" s="183">
        <v>696749.99422408955</v>
      </c>
      <c r="K220" s="184"/>
      <c r="L220" s="183">
        <v>222512</v>
      </c>
      <c r="M220" s="183">
        <v>0</v>
      </c>
      <c r="N220" s="185">
        <v>0</v>
      </c>
      <c r="O220" s="183">
        <v>377053</v>
      </c>
      <c r="P220" s="184"/>
      <c r="Q220" s="183">
        <v>3422847</v>
      </c>
      <c r="R220" s="183">
        <v>-81457.001925303484</v>
      </c>
      <c r="S220" s="183">
        <v>3341389.9980746964</v>
      </c>
      <c r="T220" s="183">
        <v>28863392.116700001</v>
      </c>
      <c r="U220" s="183">
        <v>5975519.1216000002</v>
      </c>
      <c r="W220" s="185">
        <v>15707209369.577791</v>
      </c>
      <c r="X220" s="185">
        <v>-4481610757.6633892</v>
      </c>
    </row>
    <row r="221" spans="1:24">
      <c r="A221" s="198">
        <v>36800</v>
      </c>
      <c r="B221" s="178" t="s">
        <v>205</v>
      </c>
      <c r="C221" s="182">
        <v>3.3487E-3</v>
      </c>
      <c r="D221" s="182">
        <v>3.2428000000000001E-3</v>
      </c>
      <c r="E221" s="183">
        <v>49702202</v>
      </c>
      <c r="F221" s="232"/>
      <c r="G221" s="183">
        <v>216406</v>
      </c>
      <c r="H221" s="183">
        <v>16324196</v>
      </c>
      <c r="I221" s="183">
        <v>3921314</v>
      </c>
      <c r="J221" s="183">
        <v>636970.08989791386</v>
      </c>
      <c r="K221" s="184"/>
      <c r="L221" s="183">
        <v>677449</v>
      </c>
      <c r="M221" s="183">
        <v>0</v>
      </c>
      <c r="N221" s="185">
        <v>0</v>
      </c>
      <c r="O221" s="183">
        <v>559925</v>
      </c>
      <c r="P221" s="184"/>
      <c r="Q221" s="183">
        <v>10421027</v>
      </c>
      <c r="R221" s="183">
        <v>-429422.63670069538</v>
      </c>
      <c r="S221" s="183">
        <v>9991604.3632993046</v>
      </c>
      <c r="T221" s="183">
        <v>87876026.167099997</v>
      </c>
      <c r="U221" s="183">
        <v>18192763.7808</v>
      </c>
      <c r="W221" s="185">
        <v>15707208020.536715</v>
      </c>
      <c r="X221" s="185">
        <v>-4481611010.4409351</v>
      </c>
    </row>
    <row r="222" spans="1:24">
      <c r="A222" s="198">
        <v>36802</v>
      </c>
      <c r="B222" s="178" t="s">
        <v>207</v>
      </c>
      <c r="C222" s="182">
        <v>2.744E-4</v>
      </c>
      <c r="D222" s="182">
        <v>2.698E-4</v>
      </c>
      <c r="E222" s="183">
        <v>4072710</v>
      </c>
      <c r="F222" s="232"/>
      <c r="G222" s="183">
        <v>17733</v>
      </c>
      <c r="H222" s="183">
        <v>1337641</v>
      </c>
      <c r="I222" s="183">
        <v>321321</v>
      </c>
      <c r="J222" s="183">
        <v>83957</v>
      </c>
      <c r="K222" s="184"/>
      <c r="L222" s="183">
        <v>55512</v>
      </c>
      <c r="M222" s="183">
        <v>0</v>
      </c>
      <c r="N222" s="185">
        <v>0</v>
      </c>
      <c r="O222" s="183">
        <v>137975.27099783809</v>
      </c>
      <c r="P222" s="184"/>
      <c r="Q222" s="183">
        <v>853922</v>
      </c>
      <c r="R222" s="183">
        <v>39539.576334053971</v>
      </c>
      <c r="S222" s="183">
        <v>893461.576334054</v>
      </c>
      <c r="T222" s="183">
        <v>7200758.9752000002</v>
      </c>
      <c r="U222" s="183">
        <v>1490755.9295999999</v>
      </c>
      <c r="W222" s="185">
        <v>15707199124.726477</v>
      </c>
      <c r="X222" s="185">
        <v>-4481619256.0175056</v>
      </c>
    </row>
    <row r="223" spans="1:24">
      <c r="A223" s="198">
        <v>36810</v>
      </c>
      <c r="B223" s="178" t="s">
        <v>208</v>
      </c>
      <c r="C223" s="182">
        <v>6.7660999999999997E-3</v>
      </c>
      <c r="D223" s="182">
        <v>6.6278999999999999E-3</v>
      </c>
      <c r="E223" s="183">
        <v>100424067</v>
      </c>
      <c r="F223" s="232"/>
      <c r="G223" s="183">
        <v>437252</v>
      </c>
      <c r="H223" s="183">
        <v>32983290</v>
      </c>
      <c r="I223" s="183">
        <v>7923076</v>
      </c>
      <c r="J223" s="183">
        <v>504038.43737246236</v>
      </c>
      <c r="K223" s="184"/>
      <c r="L223" s="183">
        <v>1368796</v>
      </c>
      <c r="M223" s="183">
        <v>0</v>
      </c>
      <c r="N223" s="185">
        <v>0</v>
      </c>
      <c r="O223" s="183">
        <v>605552</v>
      </c>
      <c r="P223" s="184"/>
      <c r="Q223" s="183">
        <v>21055846</v>
      </c>
      <c r="R223" s="183">
        <v>-449465.18754251255</v>
      </c>
      <c r="S223" s="183">
        <v>20606380.812457487</v>
      </c>
      <c r="T223" s="183">
        <v>177554866.2613</v>
      </c>
      <c r="U223" s="183">
        <v>36758759.822399996</v>
      </c>
      <c r="W223" s="185">
        <v>15707208198.707592</v>
      </c>
      <c r="X223" s="185">
        <v>-4481611470.1130857</v>
      </c>
    </row>
    <row r="224" spans="1:24">
      <c r="A224" s="198">
        <v>36900</v>
      </c>
      <c r="B224" s="178" t="s">
        <v>209</v>
      </c>
      <c r="C224" s="182">
        <v>6.8519999999999996E-4</v>
      </c>
      <c r="D224" s="182">
        <v>5.888E-4</v>
      </c>
      <c r="E224" s="183">
        <v>10169901</v>
      </c>
      <c r="F224" s="232"/>
      <c r="G224" s="183">
        <v>44280</v>
      </c>
      <c r="H224" s="183">
        <v>3340203</v>
      </c>
      <c r="I224" s="183">
        <v>802366</v>
      </c>
      <c r="J224" s="183">
        <v>628845.47335674544</v>
      </c>
      <c r="K224" s="184"/>
      <c r="L224" s="183">
        <v>138617</v>
      </c>
      <c r="M224" s="183">
        <v>0</v>
      </c>
      <c r="N224" s="185">
        <v>0</v>
      </c>
      <c r="O224" s="183">
        <v>241492</v>
      </c>
      <c r="P224" s="184"/>
      <c r="Q224" s="183">
        <v>2132316</v>
      </c>
      <c r="R224" s="183">
        <v>91408.157785581832</v>
      </c>
      <c r="S224" s="183">
        <v>2223724.1577855819</v>
      </c>
      <c r="T224" s="183">
        <v>17980903.9716</v>
      </c>
      <c r="U224" s="183">
        <v>3722543.5967999999</v>
      </c>
      <c r="W224" s="185"/>
      <c r="X224" s="185"/>
    </row>
    <row r="225" spans="1:24">
      <c r="A225" s="198">
        <v>36901</v>
      </c>
      <c r="B225" s="178" t="s">
        <v>210</v>
      </c>
      <c r="C225" s="182">
        <v>2.2020000000000001E-4</v>
      </c>
      <c r="D225" s="182">
        <v>2.1350000000000001E-4</v>
      </c>
      <c r="E225" s="183">
        <v>3268261</v>
      </c>
      <c r="F225" s="232"/>
      <c r="G225" s="183">
        <v>14230</v>
      </c>
      <c r="H225" s="183">
        <v>1073428</v>
      </c>
      <c r="I225" s="183">
        <v>257853</v>
      </c>
      <c r="J225" s="183">
        <v>91620.801672545946</v>
      </c>
      <c r="K225" s="184"/>
      <c r="L225" s="183">
        <v>44547</v>
      </c>
      <c r="M225" s="183">
        <v>0</v>
      </c>
      <c r="N225" s="185">
        <v>0</v>
      </c>
      <c r="O225" s="183">
        <v>185971</v>
      </c>
      <c r="P225" s="184"/>
      <c r="Q225" s="183">
        <v>685254</v>
      </c>
      <c r="R225" s="183">
        <v>-40620.732775818018</v>
      </c>
      <c r="S225" s="183">
        <v>644633.26722418203</v>
      </c>
      <c r="T225" s="183">
        <v>5778451.6266000001</v>
      </c>
      <c r="U225" s="183">
        <v>1196299.0368000001</v>
      </c>
      <c r="W225" s="185">
        <v>15707209043.736101</v>
      </c>
      <c r="X225" s="185">
        <v>-4481612305.4114161</v>
      </c>
    </row>
    <row r="226" spans="1:24">
      <c r="A226" s="198">
        <v>36905</v>
      </c>
      <c r="B226" s="178" t="s">
        <v>211</v>
      </c>
      <c r="C226" s="182">
        <v>2.096E-4</v>
      </c>
      <c r="D226" s="182">
        <v>2.2929999999999999E-4</v>
      </c>
      <c r="E226" s="183">
        <v>3110933</v>
      </c>
      <c r="F226" s="232"/>
      <c r="G226" s="183">
        <v>13545</v>
      </c>
      <c r="H226" s="183">
        <v>1021755</v>
      </c>
      <c r="I226" s="183">
        <v>245441</v>
      </c>
      <c r="J226" s="183">
        <v>1903</v>
      </c>
      <c r="K226" s="184"/>
      <c r="L226" s="183">
        <v>42402</v>
      </c>
      <c r="M226" s="183">
        <v>0</v>
      </c>
      <c r="N226" s="185">
        <v>0</v>
      </c>
      <c r="O226" s="183">
        <v>102938.83683771694</v>
      </c>
      <c r="P226" s="184"/>
      <c r="Q226" s="183">
        <v>652267</v>
      </c>
      <c r="R226" s="183">
        <v>-15625.61227923898</v>
      </c>
      <c r="S226" s="183">
        <v>636641.38772076101</v>
      </c>
      <c r="T226" s="183">
        <v>5500288.1968</v>
      </c>
      <c r="U226" s="183">
        <v>1138711.5264000001</v>
      </c>
      <c r="W226" s="185">
        <v>15707208014.604927</v>
      </c>
      <c r="X226" s="185">
        <v>-4481611068.3625278</v>
      </c>
    </row>
    <row r="227" spans="1:24">
      <c r="A227" s="198">
        <v>37000</v>
      </c>
      <c r="B227" s="178" t="s">
        <v>212</v>
      </c>
      <c r="C227" s="182">
        <v>1.9021000000000001E-3</v>
      </c>
      <c r="D227" s="182">
        <v>1.8952000000000001E-3</v>
      </c>
      <c r="E227" s="183">
        <v>28231421</v>
      </c>
      <c r="F227" s="232"/>
      <c r="G227" s="183">
        <v>122921</v>
      </c>
      <c r="H227" s="183">
        <v>9272330</v>
      </c>
      <c r="I227" s="183">
        <v>2227351</v>
      </c>
      <c r="J227" s="183">
        <v>0</v>
      </c>
      <c r="K227" s="184"/>
      <c r="L227" s="183">
        <v>384799</v>
      </c>
      <c r="M227" s="183">
        <v>0</v>
      </c>
      <c r="N227" s="185">
        <v>0</v>
      </c>
      <c r="O227" s="183">
        <v>927902.60486388113</v>
      </c>
      <c r="P227" s="184"/>
      <c r="Q227" s="183">
        <v>5919263</v>
      </c>
      <c r="R227" s="183">
        <v>-686846.53495462704</v>
      </c>
      <c r="S227" s="183">
        <v>5232416.465045373</v>
      </c>
      <c r="T227" s="183">
        <v>49914590.5493</v>
      </c>
      <c r="U227" s="183">
        <v>10333698.4464</v>
      </c>
      <c r="W227" s="185">
        <v>15707207880.434782</v>
      </c>
      <c r="X227" s="185">
        <v>-4481611752.717391</v>
      </c>
    </row>
    <row r="228" spans="1:24">
      <c r="A228" s="198">
        <v>37001</v>
      </c>
      <c r="B228" s="178" t="s">
        <v>367</v>
      </c>
      <c r="C228" s="182">
        <v>2.1670000000000001E-4</v>
      </c>
      <c r="D228" s="182">
        <v>1.9359999999999999E-4</v>
      </c>
      <c r="E228" s="183">
        <v>3216313</v>
      </c>
      <c r="F228" s="232"/>
      <c r="G228" s="183">
        <v>14004</v>
      </c>
      <c r="H228" s="183">
        <v>1056366</v>
      </c>
      <c r="I228" s="183">
        <v>253755</v>
      </c>
      <c r="J228" s="183">
        <v>249104.11487455381</v>
      </c>
      <c r="K228" s="184"/>
      <c r="L228" s="183">
        <v>43839</v>
      </c>
      <c r="M228" s="183">
        <v>0</v>
      </c>
      <c r="N228" s="185">
        <v>0</v>
      </c>
      <c r="O228" s="183">
        <v>0</v>
      </c>
      <c r="P228" s="184"/>
      <c r="Q228" s="183">
        <v>674362</v>
      </c>
      <c r="R228" s="183">
        <v>174929.70495818462</v>
      </c>
      <c r="S228" s="183">
        <v>849291.70495818462</v>
      </c>
      <c r="T228" s="183">
        <v>5686605.2111</v>
      </c>
      <c r="U228" s="183">
        <v>1177284.2927999999</v>
      </c>
      <c r="W228" s="185">
        <v>15707208430.913347</v>
      </c>
      <c r="X228" s="185">
        <v>-4481611241.2177982</v>
      </c>
    </row>
    <row r="229" spans="1:24">
      <c r="A229" s="198">
        <v>37005</v>
      </c>
      <c r="B229" s="178" t="s">
        <v>213</v>
      </c>
      <c r="C229" s="182">
        <v>5.7839999999999996E-4</v>
      </c>
      <c r="D229" s="182">
        <v>5.6159999999999999E-4</v>
      </c>
      <c r="E229" s="183">
        <v>8584750</v>
      </c>
      <c r="F229" s="232"/>
      <c r="G229" s="183">
        <v>37379</v>
      </c>
      <c r="H229" s="183">
        <v>2819576</v>
      </c>
      <c r="I229" s="183">
        <v>677304</v>
      </c>
      <c r="J229" s="183">
        <v>415802.25651233195</v>
      </c>
      <c r="K229" s="184"/>
      <c r="L229" s="183">
        <v>117011</v>
      </c>
      <c r="M229" s="183">
        <v>0</v>
      </c>
      <c r="N229" s="185">
        <v>0</v>
      </c>
      <c r="O229" s="183">
        <v>0</v>
      </c>
      <c r="P229" s="184"/>
      <c r="Q229" s="183">
        <v>1799959</v>
      </c>
      <c r="R229" s="183">
        <v>229338.41883744398</v>
      </c>
      <c r="S229" s="183">
        <v>2029297.4188374439</v>
      </c>
      <c r="T229" s="183">
        <v>15178276.207199998</v>
      </c>
      <c r="U229" s="183">
        <v>3142322.2655999996</v>
      </c>
      <c r="W229" s="185">
        <v>15707208896.641954</v>
      </c>
      <c r="X229" s="185">
        <v>-4481609245.5298738</v>
      </c>
    </row>
    <row r="230" spans="1:24">
      <c r="A230" s="198">
        <v>37100</v>
      </c>
      <c r="B230" s="178" t="s">
        <v>214</v>
      </c>
      <c r="C230" s="182">
        <v>3.5490000000000001E-3</v>
      </c>
      <c r="D230" s="182">
        <v>3.3788999999999998E-3</v>
      </c>
      <c r="E230" s="183">
        <v>52675103</v>
      </c>
      <c r="F230" s="232"/>
      <c r="G230" s="183">
        <v>229351</v>
      </c>
      <c r="H230" s="183">
        <v>17300616</v>
      </c>
      <c r="I230" s="183">
        <v>4155865</v>
      </c>
      <c r="J230" s="183">
        <v>1005827.8381835213</v>
      </c>
      <c r="K230" s="184"/>
      <c r="L230" s="183">
        <v>717970</v>
      </c>
      <c r="M230" s="183">
        <v>0</v>
      </c>
      <c r="N230" s="185">
        <v>0</v>
      </c>
      <c r="O230" s="183">
        <v>493726</v>
      </c>
      <c r="P230" s="184"/>
      <c r="Q230" s="183">
        <v>11044353</v>
      </c>
      <c r="R230" s="183">
        <v>167316.61272784043</v>
      </c>
      <c r="S230" s="183">
        <v>11211669.612727839</v>
      </c>
      <c r="T230" s="183">
        <v>93132265.317000002</v>
      </c>
      <c r="U230" s="183">
        <v>19280950.416000001</v>
      </c>
      <c r="W230" s="185">
        <v>15707208210.215281</v>
      </c>
      <c r="X230" s="185">
        <v>-4481610911.7771206</v>
      </c>
    </row>
    <row r="231" spans="1:24">
      <c r="A231" s="198">
        <v>37200</v>
      </c>
      <c r="B231" s="178" t="s">
        <v>215</v>
      </c>
      <c r="C231" s="182">
        <v>6.9539999999999999E-4</v>
      </c>
      <c r="D231" s="182">
        <v>6.2239999999999995E-4</v>
      </c>
      <c r="E231" s="183">
        <v>10321292</v>
      </c>
      <c r="F231" s="232"/>
      <c r="G231" s="183">
        <v>44940</v>
      </c>
      <c r="H231" s="183">
        <v>3389926</v>
      </c>
      <c r="I231" s="183">
        <v>814311</v>
      </c>
      <c r="J231" s="183">
        <v>572849.17379861767</v>
      </c>
      <c r="K231" s="184"/>
      <c r="L231" s="183">
        <v>140681</v>
      </c>
      <c r="M231" s="183">
        <v>0</v>
      </c>
      <c r="N231" s="185">
        <v>0</v>
      </c>
      <c r="O231" s="183">
        <v>277922</v>
      </c>
      <c r="P231" s="184"/>
      <c r="Q231" s="183">
        <v>2164058</v>
      </c>
      <c r="R231" s="183">
        <v>58237.724599539244</v>
      </c>
      <c r="S231" s="183">
        <v>2222295.7245995393</v>
      </c>
      <c r="T231" s="183">
        <v>18248570.668200001</v>
      </c>
      <c r="U231" s="183">
        <v>3777957.9936000002</v>
      </c>
      <c r="W231" s="185">
        <v>15707205578.512398</v>
      </c>
      <c r="X231" s="185">
        <v>-4481611570.2479343</v>
      </c>
    </row>
    <row r="232" spans="1:24">
      <c r="A232" s="198">
        <v>37300</v>
      </c>
      <c r="B232" s="178" t="s">
        <v>216</v>
      </c>
      <c r="C232" s="182">
        <v>1.8871000000000001E-3</v>
      </c>
      <c r="D232" s="182">
        <v>1.7117E-3</v>
      </c>
      <c r="E232" s="183">
        <v>28008787</v>
      </c>
      <c r="F232" s="232"/>
      <c r="G232" s="183">
        <v>121952</v>
      </c>
      <c r="H232" s="183">
        <v>9199209</v>
      </c>
      <c r="I232" s="183">
        <v>2209787</v>
      </c>
      <c r="J232" s="183">
        <v>966974.43652642169</v>
      </c>
      <c r="K232" s="184"/>
      <c r="L232" s="183">
        <v>381764</v>
      </c>
      <c r="M232" s="183">
        <v>0</v>
      </c>
      <c r="N232" s="185">
        <v>0</v>
      </c>
      <c r="O232" s="183">
        <v>680408</v>
      </c>
      <c r="P232" s="184"/>
      <c r="Q232" s="183">
        <v>5872583</v>
      </c>
      <c r="R232" s="183">
        <v>-293516.1878245261</v>
      </c>
      <c r="S232" s="183">
        <v>5579066.8121754741</v>
      </c>
      <c r="T232" s="183">
        <v>49520963.054300003</v>
      </c>
      <c r="U232" s="183">
        <v>10252206.6864</v>
      </c>
      <c r="W232" s="185">
        <v>15707207977.207977</v>
      </c>
      <c r="X232" s="185">
        <v>-4481611467.2364674</v>
      </c>
    </row>
    <row r="233" spans="1:24">
      <c r="A233" s="198">
        <v>37301</v>
      </c>
      <c r="B233" s="178" t="s">
        <v>217</v>
      </c>
      <c r="C233" s="182">
        <v>2.04E-4</v>
      </c>
      <c r="D233" s="182">
        <v>2.0780000000000001E-4</v>
      </c>
      <c r="E233" s="183">
        <v>3027817</v>
      </c>
      <c r="F233" s="232"/>
      <c r="G233" s="183">
        <v>13183</v>
      </c>
      <c r="H233" s="183">
        <v>994456</v>
      </c>
      <c r="I233" s="183">
        <v>238883</v>
      </c>
      <c r="J233" s="183">
        <v>0</v>
      </c>
      <c r="K233" s="184"/>
      <c r="L233" s="183">
        <v>41270</v>
      </c>
      <c r="M233" s="183">
        <v>0</v>
      </c>
      <c r="N233" s="185">
        <v>0</v>
      </c>
      <c r="O233" s="183">
        <v>84287.784755330082</v>
      </c>
      <c r="P233" s="184"/>
      <c r="Q233" s="183">
        <v>634840</v>
      </c>
      <c r="R233" s="183">
        <v>-34149.261585110027</v>
      </c>
      <c r="S233" s="183">
        <v>600690.73841489002</v>
      </c>
      <c r="T233" s="183">
        <v>5353333.932</v>
      </c>
      <c r="U233" s="183">
        <v>1108287.936</v>
      </c>
      <c r="W233" s="185">
        <v>15707207967.089882</v>
      </c>
      <c r="X233" s="185">
        <v>-4481610879.2802391</v>
      </c>
    </row>
    <row r="234" spans="1:24">
      <c r="A234" s="198">
        <v>37305</v>
      </c>
      <c r="B234" s="178" t="s">
        <v>218</v>
      </c>
      <c r="C234" s="182">
        <v>4.4319999999999999E-4</v>
      </c>
      <c r="D234" s="182">
        <v>4.2949999999999998E-4</v>
      </c>
      <c r="E234" s="183">
        <v>6578080</v>
      </c>
      <c r="F234" s="232"/>
      <c r="G234" s="183">
        <v>28641</v>
      </c>
      <c r="H234" s="183">
        <v>2160505</v>
      </c>
      <c r="I234" s="183">
        <v>518985</v>
      </c>
      <c r="J234" s="183">
        <v>194509.69552796133</v>
      </c>
      <c r="K234" s="184"/>
      <c r="L234" s="183">
        <v>89660</v>
      </c>
      <c r="M234" s="183">
        <v>0</v>
      </c>
      <c r="N234" s="185">
        <v>0</v>
      </c>
      <c r="O234" s="183">
        <v>43238</v>
      </c>
      <c r="P234" s="184"/>
      <c r="Q234" s="183">
        <v>1379222</v>
      </c>
      <c r="R234" s="183">
        <v>63670.565175987111</v>
      </c>
      <c r="S234" s="183">
        <v>1442892.5651759871</v>
      </c>
      <c r="T234" s="183">
        <v>11630380.385599999</v>
      </c>
      <c r="U234" s="183">
        <v>2407809.8687999998</v>
      </c>
      <c r="W234" s="185">
        <v>15707207583.54756</v>
      </c>
      <c r="X234" s="185">
        <v>-4481611503.8560419</v>
      </c>
    </row>
    <row r="235" spans="1:24">
      <c r="A235" s="198">
        <v>37400</v>
      </c>
      <c r="B235" s="178" t="s">
        <v>219</v>
      </c>
      <c r="C235" s="182">
        <v>9.5376000000000002E-3</v>
      </c>
      <c r="D235" s="182">
        <v>8.8868000000000003E-3</v>
      </c>
      <c r="E235" s="183">
        <v>141559329</v>
      </c>
      <c r="F235" s="232"/>
      <c r="G235" s="183">
        <v>616358</v>
      </c>
      <c r="H235" s="183">
        <v>46493759</v>
      </c>
      <c r="I235" s="183">
        <v>11168491</v>
      </c>
      <c r="J235" s="183">
        <v>2799886.4029893503</v>
      </c>
      <c r="K235" s="184"/>
      <c r="L235" s="183">
        <v>1929476</v>
      </c>
      <c r="M235" s="183">
        <v>0</v>
      </c>
      <c r="N235" s="185">
        <v>0</v>
      </c>
      <c r="O235" s="183">
        <v>2446681</v>
      </c>
      <c r="P235" s="184"/>
      <c r="Q235" s="183">
        <v>29680649</v>
      </c>
      <c r="R235" s="183">
        <v>-579537.53233688325</v>
      </c>
      <c r="S235" s="183">
        <v>29101111.467663117</v>
      </c>
      <c r="T235" s="183">
        <v>250284106.4208</v>
      </c>
      <c r="U235" s="183">
        <v>51815720.678400002</v>
      </c>
      <c r="W235" s="185">
        <v>15707208038.791843</v>
      </c>
      <c r="X235" s="185">
        <v>-4481611263.6560144</v>
      </c>
    </row>
    <row r="236" spans="1:24">
      <c r="A236" s="198">
        <v>37405</v>
      </c>
      <c r="B236" s="178" t="s">
        <v>220</v>
      </c>
      <c r="C236" s="182">
        <v>1.7708000000000001E-3</v>
      </c>
      <c r="D236" s="182">
        <v>1.843E-3</v>
      </c>
      <c r="E236" s="183">
        <v>26282635</v>
      </c>
      <c r="F236" s="232"/>
      <c r="G236" s="183">
        <v>114436</v>
      </c>
      <c r="H236" s="183">
        <v>8632271</v>
      </c>
      <c r="I236" s="183">
        <v>2073600</v>
      </c>
      <c r="J236" s="183">
        <v>0</v>
      </c>
      <c r="K236" s="184"/>
      <c r="L236" s="183">
        <v>358236</v>
      </c>
      <c r="M236" s="183">
        <v>0</v>
      </c>
      <c r="N236" s="185">
        <v>0</v>
      </c>
      <c r="O236" s="183">
        <v>531974.89100761514</v>
      </c>
      <c r="P236" s="184"/>
      <c r="Q236" s="183">
        <v>5510662</v>
      </c>
      <c r="R236" s="183">
        <v>-488285.63033587171</v>
      </c>
      <c r="S236" s="183">
        <v>5022376.3696641279</v>
      </c>
      <c r="T236" s="183">
        <v>46469037.876400001</v>
      </c>
      <c r="U236" s="183">
        <v>9620373.9072000012</v>
      </c>
      <c r="W236" s="185">
        <v>15707208854.66795</v>
      </c>
      <c r="X236" s="185">
        <v>-4481612127.0452356</v>
      </c>
    </row>
    <row r="237" spans="1:24">
      <c r="A237" s="198">
        <v>37500</v>
      </c>
      <c r="B237" s="178" t="s">
        <v>221</v>
      </c>
      <c r="C237" s="182">
        <v>9.8649999999999996E-4</v>
      </c>
      <c r="D237" s="182">
        <v>9.4010000000000003E-4</v>
      </c>
      <c r="E237" s="183">
        <v>14641868</v>
      </c>
      <c r="F237" s="232"/>
      <c r="G237" s="183">
        <v>63752</v>
      </c>
      <c r="H237" s="183">
        <v>4808976</v>
      </c>
      <c r="I237" s="183">
        <v>1155188</v>
      </c>
      <c r="J237" s="183">
        <v>379811.3255659577</v>
      </c>
      <c r="K237" s="184"/>
      <c r="L237" s="183">
        <v>199571</v>
      </c>
      <c r="M237" s="183">
        <v>0</v>
      </c>
      <c r="N237" s="185">
        <v>0</v>
      </c>
      <c r="O237" s="183">
        <v>172989</v>
      </c>
      <c r="P237" s="184"/>
      <c r="Q237" s="183">
        <v>3069951</v>
      </c>
      <c r="R237" s="183">
        <v>40263.775188652566</v>
      </c>
      <c r="S237" s="183">
        <v>3110214.7751886528</v>
      </c>
      <c r="T237" s="183">
        <v>25887568.254499998</v>
      </c>
      <c r="U237" s="183">
        <v>5359441.4160000002</v>
      </c>
      <c r="W237" s="185">
        <v>15707208381.83935</v>
      </c>
      <c r="X237" s="185">
        <v>-4481611175.7857981</v>
      </c>
    </row>
    <row r="238" spans="1:24">
      <c r="A238" s="198">
        <v>37600</v>
      </c>
      <c r="B238" s="178" t="s">
        <v>222</v>
      </c>
      <c r="C238" s="182">
        <v>5.6537999999999996E-3</v>
      </c>
      <c r="D238" s="182">
        <v>5.5323999999999998E-3</v>
      </c>
      <c r="E238" s="183">
        <v>83915045</v>
      </c>
      <c r="F238" s="232"/>
      <c r="G238" s="183">
        <v>365371</v>
      </c>
      <c r="H238" s="183">
        <v>27561065</v>
      </c>
      <c r="I238" s="183">
        <v>6620577</v>
      </c>
      <c r="J238" s="183">
        <v>435688.88620135048</v>
      </c>
      <c r="K238" s="184"/>
      <c r="L238" s="183">
        <v>1143775</v>
      </c>
      <c r="M238" s="183">
        <v>0</v>
      </c>
      <c r="N238" s="185">
        <v>0</v>
      </c>
      <c r="O238" s="183">
        <v>1988468</v>
      </c>
      <c r="P238" s="184"/>
      <c r="Q238" s="183">
        <v>17594411</v>
      </c>
      <c r="R238" s="183">
        <v>-1572681.3712662165</v>
      </c>
      <c r="S238" s="183">
        <v>16021729.628733784</v>
      </c>
      <c r="T238" s="183">
        <v>148366075.4154</v>
      </c>
      <c r="U238" s="183">
        <v>30715874.179199997</v>
      </c>
      <c r="W238" s="185">
        <v>15707207993.878561</v>
      </c>
      <c r="X238" s="185">
        <v>-4481611041.0946569</v>
      </c>
    </row>
    <row r="239" spans="1:24">
      <c r="A239" s="198">
        <v>37601</v>
      </c>
      <c r="B239" s="178" t="s">
        <v>223</v>
      </c>
      <c r="C239" s="182">
        <v>5.9840000000000002E-4</v>
      </c>
      <c r="D239" s="182">
        <v>5.3950000000000005E-4</v>
      </c>
      <c r="E239" s="183">
        <v>8881595</v>
      </c>
      <c r="F239" s="232"/>
      <c r="G239" s="183">
        <v>38671</v>
      </c>
      <c r="H239" s="183">
        <v>2917072</v>
      </c>
      <c r="I239" s="183">
        <v>700724</v>
      </c>
      <c r="J239" s="183">
        <v>71359.748985556478</v>
      </c>
      <c r="K239" s="184"/>
      <c r="L239" s="183">
        <v>121058</v>
      </c>
      <c r="M239" s="183">
        <v>0</v>
      </c>
      <c r="N239" s="185">
        <v>0</v>
      </c>
      <c r="O239" s="183">
        <v>17812</v>
      </c>
      <c r="P239" s="184"/>
      <c r="Q239" s="183">
        <v>1862198</v>
      </c>
      <c r="R239" s="183">
        <v>269373.91632851883</v>
      </c>
      <c r="S239" s="183">
        <v>2131571.9163285187</v>
      </c>
      <c r="T239" s="183">
        <v>15703112.8672</v>
      </c>
      <c r="U239" s="183">
        <v>3250977.9456000002</v>
      </c>
      <c r="W239" s="185">
        <v>15707207813.347803</v>
      </c>
      <c r="X239" s="185">
        <v>-4481610960.390667</v>
      </c>
    </row>
    <row r="240" spans="1:24">
      <c r="A240" s="198">
        <v>37605</v>
      </c>
      <c r="B240" s="178" t="s">
        <v>224</v>
      </c>
      <c r="C240" s="182">
        <v>6.9390000000000001E-4</v>
      </c>
      <c r="D240" s="182">
        <v>7.2429999999999999E-4</v>
      </c>
      <c r="E240" s="183">
        <v>10299029</v>
      </c>
      <c r="F240" s="232"/>
      <c r="G240" s="183">
        <v>44843</v>
      </c>
      <c r="H240" s="183">
        <v>3382614</v>
      </c>
      <c r="I240" s="183">
        <v>812554</v>
      </c>
      <c r="J240" s="183">
        <v>0</v>
      </c>
      <c r="K240" s="184"/>
      <c r="L240" s="183">
        <v>140377</v>
      </c>
      <c r="M240" s="183">
        <v>0</v>
      </c>
      <c r="N240" s="185">
        <v>0</v>
      </c>
      <c r="O240" s="183">
        <v>249223.61564641597</v>
      </c>
      <c r="P240" s="184"/>
      <c r="Q240" s="183">
        <v>2159390</v>
      </c>
      <c r="R240" s="183">
        <v>-170024.87188213866</v>
      </c>
      <c r="S240" s="183">
        <v>1989365.1281178612</v>
      </c>
      <c r="T240" s="183">
        <v>18209207.918699998</v>
      </c>
      <c r="U240" s="183">
        <v>3769808.8176000002</v>
      </c>
      <c r="W240" s="185">
        <v>15707207743.857037</v>
      </c>
      <c r="X240" s="185">
        <v>-4481611530.6882248</v>
      </c>
    </row>
    <row r="241" spans="1:24">
      <c r="A241" s="198">
        <v>37610</v>
      </c>
      <c r="B241" s="178" t="s">
        <v>225</v>
      </c>
      <c r="C241" s="182">
        <v>1.776E-3</v>
      </c>
      <c r="D241" s="182">
        <v>1.7733E-3</v>
      </c>
      <c r="E241" s="183">
        <v>26359815</v>
      </c>
      <c r="F241" s="232"/>
      <c r="G241" s="183">
        <v>114772</v>
      </c>
      <c r="H241" s="183">
        <v>8657620</v>
      </c>
      <c r="I241" s="183">
        <v>2079689</v>
      </c>
      <c r="J241" s="183">
        <v>0</v>
      </c>
      <c r="K241" s="184"/>
      <c r="L241" s="183">
        <v>359288</v>
      </c>
      <c r="M241" s="183">
        <v>0</v>
      </c>
      <c r="N241" s="185">
        <v>0</v>
      </c>
      <c r="O241" s="183">
        <v>1068056.0421216451</v>
      </c>
      <c r="P241" s="184"/>
      <c r="Q241" s="183">
        <v>5526845</v>
      </c>
      <c r="R241" s="183">
        <v>-620134.68070721498</v>
      </c>
      <c r="S241" s="183">
        <v>4906710.3192927847</v>
      </c>
      <c r="T241" s="183">
        <v>46605495.408</v>
      </c>
      <c r="U241" s="183">
        <v>9648624.3839999996</v>
      </c>
      <c r="W241" s="185">
        <v>15707208083.291159</v>
      </c>
      <c r="X241" s="185">
        <v>-4481611054.8767262</v>
      </c>
    </row>
    <row r="242" spans="1:24">
      <c r="A242" s="198">
        <v>37700</v>
      </c>
      <c r="B242" s="178" t="s">
        <v>226</v>
      </c>
      <c r="C242" s="182">
        <v>2.4953000000000002E-3</v>
      </c>
      <c r="D242" s="182">
        <v>2.4028999999999999E-3</v>
      </c>
      <c r="E242" s="183">
        <v>37035836</v>
      </c>
      <c r="F242" s="232"/>
      <c r="G242" s="183">
        <v>161256</v>
      </c>
      <c r="H242" s="183">
        <v>12164054</v>
      </c>
      <c r="I242" s="183">
        <v>2921986</v>
      </c>
      <c r="J242" s="183">
        <v>809325.37376508303</v>
      </c>
      <c r="K242" s="184"/>
      <c r="L242" s="183">
        <v>504804</v>
      </c>
      <c r="M242" s="183">
        <v>0</v>
      </c>
      <c r="N242" s="185">
        <v>0</v>
      </c>
      <c r="O242" s="183">
        <v>663496</v>
      </c>
      <c r="P242" s="184"/>
      <c r="Q242" s="183">
        <v>7765279</v>
      </c>
      <c r="R242" s="183">
        <v>-225925.87541163899</v>
      </c>
      <c r="S242" s="183">
        <v>7539353.124588361</v>
      </c>
      <c r="T242" s="183">
        <v>65481245.884900004</v>
      </c>
      <c r="U242" s="183">
        <v>13556425.915200001</v>
      </c>
      <c r="W242" s="185">
        <v>15707208526.413343</v>
      </c>
      <c r="X242" s="185">
        <v>-4481610750.6950874</v>
      </c>
    </row>
    <row r="243" spans="1:24">
      <c r="A243" s="198">
        <v>37705</v>
      </c>
      <c r="B243" s="178" t="s">
        <v>227</v>
      </c>
      <c r="C243" s="182">
        <v>7.0450000000000005E-4</v>
      </c>
      <c r="D243" s="182">
        <v>7.5529999999999998E-4</v>
      </c>
      <c r="E243" s="183">
        <v>10456357</v>
      </c>
      <c r="F243" s="232"/>
      <c r="G243" s="183">
        <v>45528</v>
      </c>
      <c r="H243" s="183">
        <v>3434287</v>
      </c>
      <c r="I243" s="183">
        <v>824967</v>
      </c>
      <c r="J243" s="183">
        <v>0</v>
      </c>
      <c r="K243" s="184"/>
      <c r="L243" s="183">
        <v>142522</v>
      </c>
      <c r="M243" s="183">
        <v>0</v>
      </c>
      <c r="N243" s="185">
        <v>0</v>
      </c>
      <c r="O243" s="183">
        <v>239314.23565265257</v>
      </c>
      <c r="P243" s="184"/>
      <c r="Q243" s="183">
        <v>2192377</v>
      </c>
      <c r="R243" s="183">
        <v>-174931.41188421752</v>
      </c>
      <c r="S243" s="183">
        <v>2017445.5881157825</v>
      </c>
      <c r="T243" s="183">
        <v>18487371.348500002</v>
      </c>
      <c r="U243" s="183">
        <v>3827396.3280000002</v>
      </c>
      <c r="W243" s="185">
        <v>15707208339.086014</v>
      </c>
      <c r="X243" s="185">
        <v>-4481611210.8242445</v>
      </c>
    </row>
    <row r="244" spans="1:24">
      <c r="A244" s="198">
        <v>37800</v>
      </c>
      <c r="B244" s="178" t="s">
        <v>228</v>
      </c>
      <c r="C244" s="182">
        <v>7.9828E-3</v>
      </c>
      <c r="D244" s="182">
        <v>7.2093000000000001E-3</v>
      </c>
      <c r="E244" s="183">
        <v>118482618</v>
      </c>
      <c r="F244" s="232"/>
      <c r="G244" s="183">
        <v>515880</v>
      </c>
      <c r="H244" s="183">
        <v>38914442</v>
      </c>
      <c r="I244" s="183">
        <v>9347827</v>
      </c>
      <c r="J244" s="183">
        <v>5495302.9895742722</v>
      </c>
      <c r="K244" s="184"/>
      <c r="L244" s="183">
        <v>1614936</v>
      </c>
      <c r="M244" s="183">
        <v>0</v>
      </c>
      <c r="N244" s="185">
        <v>0</v>
      </c>
      <c r="O244" s="183">
        <v>3029067</v>
      </c>
      <c r="P244" s="184"/>
      <c r="Q244" s="183">
        <v>24842170</v>
      </c>
      <c r="R244" s="183">
        <v>-515255.33680857578</v>
      </c>
      <c r="S244" s="183">
        <v>24326914.663191423</v>
      </c>
      <c r="T244" s="183">
        <v>209483304.47240001</v>
      </c>
      <c r="U244" s="183">
        <v>43368828.115199998</v>
      </c>
      <c r="W244" s="185">
        <v>15707208030.226131</v>
      </c>
      <c r="X244" s="185">
        <v>-4481611120.5097837</v>
      </c>
    </row>
    <row r="245" spans="1:24">
      <c r="A245" s="198">
        <v>37801</v>
      </c>
      <c r="B245" s="178" t="s">
        <v>229</v>
      </c>
      <c r="C245" s="182">
        <v>7.1199999999999996E-5</v>
      </c>
      <c r="D245" s="182">
        <v>7.0199999999999999E-5</v>
      </c>
      <c r="E245" s="183">
        <v>1056767</v>
      </c>
      <c r="F245" s="232"/>
      <c r="G245" s="183">
        <v>4601</v>
      </c>
      <c r="H245" s="183">
        <v>347085</v>
      </c>
      <c r="I245" s="183">
        <v>83375</v>
      </c>
      <c r="J245" s="183">
        <v>6865</v>
      </c>
      <c r="K245" s="184"/>
      <c r="L245" s="183">
        <v>14404</v>
      </c>
      <c r="M245" s="183">
        <v>0</v>
      </c>
      <c r="N245" s="185">
        <v>0</v>
      </c>
      <c r="O245" s="183">
        <v>63301.690784473998</v>
      </c>
      <c r="P245" s="184"/>
      <c r="Q245" s="183">
        <v>221572</v>
      </c>
      <c r="R245" s="183">
        <v>-23943.896928157999</v>
      </c>
      <c r="S245" s="183">
        <v>197628.10307184199</v>
      </c>
      <c r="T245" s="183">
        <v>1868418.5096</v>
      </c>
      <c r="U245" s="183">
        <v>386814.22079999995</v>
      </c>
      <c r="W245" s="185">
        <v>15707207957.051897</v>
      </c>
      <c r="X245" s="185">
        <v>-4481610970.0778227</v>
      </c>
    </row>
    <row r="246" spans="1:24">
      <c r="A246" s="198">
        <v>37805</v>
      </c>
      <c r="B246" s="178" t="s">
        <v>230</v>
      </c>
      <c r="C246" s="182">
        <v>6.2350000000000003E-4</v>
      </c>
      <c r="D246" s="182">
        <v>5.9829999999999996E-4</v>
      </c>
      <c r="E246" s="183">
        <v>9254135</v>
      </c>
      <c r="F246" s="232"/>
      <c r="G246" s="183">
        <v>40293</v>
      </c>
      <c r="H246" s="183">
        <v>3039429</v>
      </c>
      <c r="I246" s="183">
        <v>730116</v>
      </c>
      <c r="J246" s="183">
        <v>273155.7690160927</v>
      </c>
      <c r="K246" s="184"/>
      <c r="L246" s="183">
        <v>126135</v>
      </c>
      <c r="M246" s="183">
        <v>0</v>
      </c>
      <c r="N246" s="185">
        <v>0</v>
      </c>
      <c r="O246" s="183">
        <v>0</v>
      </c>
      <c r="P246" s="184"/>
      <c r="Q246" s="183">
        <v>1940308</v>
      </c>
      <c r="R246" s="183">
        <v>112423.25633869757</v>
      </c>
      <c r="S246" s="183">
        <v>2052731.2563386976</v>
      </c>
      <c r="T246" s="183">
        <v>16361782.875500001</v>
      </c>
      <c r="U246" s="183">
        <v>3387340.824</v>
      </c>
      <c r="W246" s="185">
        <v>15707207732.02701</v>
      </c>
      <c r="X246" s="185">
        <v>-4481611280.2859793</v>
      </c>
    </row>
    <row r="247" spans="1:24">
      <c r="A247" s="198">
        <v>37900</v>
      </c>
      <c r="B247" s="178" t="s">
        <v>231</v>
      </c>
      <c r="C247" s="182">
        <v>4.0978999999999998E-3</v>
      </c>
      <c r="D247" s="182">
        <v>4.0899999999999999E-3</v>
      </c>
      <c r="E247" s="183">
        <v>60822007</v>
      </c>
      <c r="F247" s="232"/>
      <c r="G247" s="183">
        <v>264823</v>
      </c>
      <c r="H247" s="183">
        <v>19976386</v>
      </c>
      <c r="I247" s="183">
        <v>4798625</v>
      </c>
      <c r="J247" s="183">
        <v>732980.4375503771</v>
      </c>
      <c r="K247" s="184"/>
      <c r="L247" s="183">
        <v>829013</v>
      </c>
      <c r="M247" s="183">
        <v>0</v>
      </c>
      <c r="N247" s="185">
        <v>0</v>
      </c>
      <c r="O247" s="183">
        <v>0</v>
      </c>
      <c r="P247" s="184"/>
      <c r="Q247" s="183">
        <v>12752509</v>
      </c>
      <c r="R247" s="183">
        <v>45674.1458501257</v>
      </c>
      <c r="S247" s="183">
        <v>12798183.145850126</v>
      </c>
      <c r="T247" s="183">
        <v>107536407.4507</v>
      </c>
      <c r="U247" s="183">
        <v>22263005.553599998</v>
      </c>
      <c r="W247" s="185">
        <v>15707208050.712275</v>
      </c>
      <c r="X247" s="185">
        <v>-4481610974.7132177</v>
      </c>
    </row>
    <row r="248" spans="1:24">
      <c r="A248" s="198">
        <v>37901</v>
      </c>
      <c r="B248" s="178" t="s">
        <v>232</v>
      </c>
      <c r="C248" s="182">
        <v>1.3070000000000001E-4</v>
      </c>
      <c r="D248" s="182">
        <v>1.186E-4</v>
      </c>
      <c r="E248" s="183">
        <v>1939881</v>
      </c>
      <c r="F248" s="232"/>
      <c r="G248" s="183">
        <v>8446</v>
      </c>
      <c r="H248" s="183">
        <v>637135</v>
      </c>
      <c r="I248" s="183">
        <v>153049</v>
      </c>
      <c r="J248" s="183">
        <v>113932.67830027358</v>
      </c>
      <c r="K248" s="184"/>
      <c r="L248" s="183">
        <v>26441</v>
      </c>
      <c r="M248" s="183">
        <v>0</v>
      </c>
      <c r="N248" s="185">
        <v>0</v>
      </c>
      <c r="O248" s="183">
        <v>0</v>
      </c>
      <c r="P248" s="184"/>
      <c r="Q248" s="183">
        <v>406733</v>
      </c>
      <c r="R248" s="183">
        <v>80880.559433424525</v>
      </c>
      <c r="S248" s="183">
        <v>487613.5594334245</v>
      </c>
      <c r="T248" s="183">
        <v>3429807.5731000002</v>
      </c>
      <c r="U248" s="183">
        <v>710064.86880000005</v>
      </c>
      <c r="W248" s="185">
        <v>15707207977.207977</v>
      </c>
      <c r="X248" s="185">
        <v>-4481609686.6096869</v>
      </c>
    </row>
    <row r="249" spans="1:24">
      <c r="A249" s="198">
        <v>37905</v>
      </c>
      <c r="B249" s="178" t="s">
        <v>233</v>
      </c>
      <c r="C249" s="182">
        <v>4.5019999999999999E-4</v>
      </c>
      <c r="D249" s="182">
        <v>4.663E-4</v>
      </c>
      <c r="E249" s="183">
        <v>6681976</v>
      </c>
      <c r="F249" s="232"/>
      <c r="G249" s="183">
        <v>29094</v>
      </c>
      <c r="H249" s="183">
        <v>2194629</v>
      </c>
      <c r="I249" s="183">
        <v>527182</v>
      </c>
      <c r="J249" s="183">
        <v>98689</v>
      </c>
      <c r="K249" s="184"/>
      <c r="L249" s="183">
        <v>91076</v>
      </c>
      <c r="M249" s="183">
        <v>0</v>
      </c>
      <c r="N249" s="185">
        <v>0</v>
      </c>
      <c r="O249" s="183">
        <v>24138.508567304321</v>
      </c>
      <c r="P249" s="184"/>
      <c r="Q249" s="183">
        <v>1401005</v>
      </c>
      <c r="R249" s="183">
        <v>63775.497144231893</v>
      </c>
      <c r="S249" s="183">
        <v>1464780.4971442318</v>
      </c>
      <c r="T249" s="183">
        <v>11814073.216599999</v>
      </c>
      <c r="U249" s="183">
        <v>2445839.3568000002</v>
      </c>
      <c r="W249" s="185">
        <v>15707208758.148087</v>
      </c>
      <c r="X249" s="185">
        <v>-4481611231.8235006</v>
      </c>
    </row>
    <row r="250" spans="1:24">
      <c r="A250" s="198">
        <v>38000</v>
      </c>
      <c r="B250" s="178" t="s">
        <v>234</v>
      </c>
      <c r="C250" s="182">
        <v>6.8481000000000002E-3</v>
      </c>
      <c r="D250" s="182">
        <v>6.8247999999999998E-3</v>
      </c>
      <c r="E250" s="183">
        <v>101641130</v>
      </c>
      <c r="F250" s="232"/>
      <c r="G250" s="183">
        <v>442552</v>
      </c>
      <c r="H250" s="183">
        <v>33383022</v>
      </c>
      <c r="I250" s="183">
        <v>8019098</v>
      </c>
      <c r="J250" s="183">
        <v>0</v>
      </c>
      <c r="K250" s="184"/>
      <c r="L250" s="183">
        <v>1385384</v>
      </c>
      <c r="M250" s="183">
        <v>0</v>
      </c>
      <c r="N250" s="185">
        <v>0</v>
      </c>
      <c r="O250" s="183">
        <v>2938079.7849585568</v>
      </c>
      <c r="P250" s="184"/>
      <c r="Q250" s="183">
        <v>21311027</v>
      </c>
      <c r="R250" s="183">
        <v>-1723484.9283195189</v>
      </c>
      <c r="S250" s="183">
        <v>19587542.071680482</v>
      </c>
      <c r="T250" s="183">
        <v>179706696.56729999</v>
      </c>
      <c r="U250" s="183">
        <v>37204248.110399999</v>
      </c>
      <c r="W250" s="185">
        <v>15707208068.459658</v>
      </c>
      <c r="X250" s="185">
        <v>-4481611002.4449883</v>
      </c>
    </row>
    <row r="251" spans="1:24">
      <c r="A251" s="198">
        <v>38005</v>
      </c>
      <c r="B251" s="178" t="s">
        <v>235</v>
      </c>
      <c r="C251" s="182">
        <v>1.4430000000000001E-3</v>
      </c>
      <c r="D251" s="182">
        <v>1.42E-3</v>
      </c>
      <c r="E251" s="183">
        <v>21417349</v>
      </c>
      <c r="F251" s="232"/>
      <c r="G251" s="183">
        <v>93252</v>
      </c>
      <c r="H251" s="183">
        <v>7034316</v>
      </c>
      <c r="I251" s="183">
        <v>1689747</v>
      </c>
      <c r="J251" s="183">
        <v>246513.00941851619</v>
      </c>
      <c r="K251" s="184"/>
      <c r="L251" s="183">
        <v>291922</v>
      </c>
      <c r="M251" s="183">
        <v>0</v>
      </c>
      <c r="N251" s="185">
        <v>0</v>
      </c>
      <c r="O251" s="183">
        <v>0</v>
      </c>
      <c r="P251" s="184"/>
      <c r="Q251" s="183">
        <v>4490561</v>
      </c>
      <c r="R251" s="183">
        <v>169660.0031395054</v>
      </c>
      <c r="S251" s="183">
        <v>4660221.0031395052</v>
      </c>
      <c r="T251" s="183">
        <v>37866965.019000001</v>
      </c>
      <c r="U251" s="183">
        <v>7839507.3119999999</v>
      </c>
      <c r="W251" s="185">
        <v>15707209106.23946</v>
      </c>
      <c r="X251" s="185">
        <v>-4481610455.3119736</v>
      </c>
    </row>
    <row r="252" spans="1:24">
      <c r="A252" s="198">
        <v>38100</v>
      </c>
      <c r="B252" s="178" t="s">
        <v>236</v>
      </c>
      <c r="C252" s="182">
        <v>3.1503999999999998E-3</v>
      </c>
      <c r="D252" s="182">
        <v>2.9627999999999998E-3</v>
      </c>
      <c r="E252" s="183">
        <v>46758987</v>
      </c>
      <c r="F252" s="232"/>
      <c r="G252" s="183">
        <v>203591</v>
      </c>
      <c r="H252" s="183">
        <v>15357526</v>
      </c>
      <c r="I252" s="183">
        <v>3689106</v>
      </c>
      <c r="J252" s="183">
        <v>1249361.9355268918</v>
      </c>
      <c r="K252" s="184"/>
      <c r="L252" s="183">
        <v>637332</v>
      </c>
      <c r="M252" s="183">
        <v>0</v>
      </c>
      <c r="N252" s="185">
        <v>0</v>
      </c>
      <c r="O252" s="183">
        <v>1209649</v>
      </c>
      <c r="P252" s="184"/>
      <c r="Q252" s="183">
        <v>9803925</v>
      </c>
      <c r="R252" s="183">
        <v>-321721.02149103605</v>
      </c>
      <c r="S252" s="183">
        <v>9482203.9785089642</v>
      </c>
      <c r="T252" s="183">
        <v>82672270.683200002</v>
      </c>
      <c r="U252" s="183">
        <v>17115442.713599999</v>
      </c>
      <c r="W252" s="185">
        <v>15707207806.13339</v>
      </c>
      <c r="X252" s="185">
        <v>-4481610551.1473303</v>
      </c>
    </row>
    <row r="253" spans="1:24">
      <c r="A253" s="198">
        <v>38105</v>
      </c>
      <c r="B253" s="178" t="s">
        <v>237</v>
      </c>
      <c r="C253" s="182">
        <v>5.7720000000000004E-4</v>
      </c>
      <c r="D253" s="182">
        <v>5.8850000000000005E-4</v>
      </c>
      <c r="E253" s="183">
        <v>8566940</v>
      </c>
      <c r="F253" s="232"/>
      <c r="G253" s="183">
        <v>37301</v>
      </c>
      <c r="H253" s="183">
        <v>2813726</v>
      </c>
      <c r="I253" s="183">
        <v>675899</v>
      </c>
      <c r="J253" s="183">
        <v>0</v>
      </c>
      <c r="K253" s="184"/>
      <c r="L253" s="183">
        <v>116769</v>
      </c>
      <c r="M253" s="183">
        <v>0</v>
      </c>
      <c r="N253" s="185">
        <v>0</v>
      </c>
      <c r="O253" s="183">
        <v>120677.00642571878</v>
      </c>
      <c r="P253" s="184"/>
      <c r="Q253" s="183">
        <v>1796224</v>
      </c>
      <c r="R253" s="183">
        <v>-87016.668808572926</v>
      </c>
      <c r="S253" s="183">
        <v>1709207.3311914271</v>
      </c>
      <c r="T253" s="183">
        <v>15146786.007600002</v>
      </c>
      <c r="U253" s="183">
        <v>3135802.9248000002</v>
      </c>
      <c r="W253" s="185">
        <v>15707207976.790529</v>
      </c>
      <c r="X253" s="185">
        <v>-4481611036.2208414</v>
      </c>
    </row>
    <row r="254" spans="1:24">
      <c r="A254" s="198">
        <v>38200</v>
      </c>
      <c r="B254" s="178" t="s">
        <v>238</v>
      </c>
      <c r="C254" s="182">
        <v>2.9818000000000002E-3</v>
      </c>
      <c r="D254" s="182">
        <v>2.7564E-3</v>
      </c>
      <c r="E254" s="183">
        <v>44256585</v>
      </c>
      <c r="F254" s="232"/>
      <c r="G254" s="183">
        <v>192696</v>
      </c>
      <c r="H254" s="183">
        <v>14535637</v>
      </c>
      <c r="I254" s="183">
        <v>3491676</v>
      </c>
      <c r="J254" s="183">
        <v>1635381.725382789</v>
      </c>
      <c r="K254" s="184"/>
      <c r="L254" s="183">
        <v>603224</v>
      </c>
      <c r="M254" s="183">
        <v>0</v>
      </c>
      <c r="N254" s="185">
        <v>0</v>
      </c>
      <c r="O254" s="183">
        <v>976153</v>
      </c>
      <c r="P254" s="184"/>
      <c r="Q254" s="183">
        <v>9279248</v>
      </c>
      <c r="R254" s="183">
        <v>-168974.75820573699</v>
      </c>
      <c r="S254" s="183">
        <v>9110273.2417942621</v>
      </c>
      <c r="T254" s="183">
        <v>78247897.639400005</v>
      </c>
      <c r="U254" s="183">
        <v>16199475.331200002</v>
      </c>
      <c r="W254" s="185">
        <v>15707207746.478872</v>
      </c>
      <c r="X254" s="185">
        <v>-4481611267.6056337</v>
      </c>
    </row>
    <row r="255" spans="1:24">
      <c r="A255" s="198">
        <v>38205</v>
      </c>
      <c r="B255" s="178" t="s">
        <v>239</v>
      </c>
      <c r="C255" s="182">
        <v>4.2489999999999997E-4</v>
      </c>
      <c r="D255" s="182">
        <v>4.3590000000000002E-4</v>
      </c>
      <c r="E255" s="183">
        <v>6306467</v>
      </c>
      <c r="F255" s="232"/>
      <c r="G255" s="183">
        <v>27459</v>
      </c>
      <c r="H255" s="183">
        <v>2071297</v>
      </c>
      <c r="I255" s="183">
        <v>497556</v>
      </c>
      <c r="J255" s="183">
        <v>38065</v>
      </c>
      <c r="K255" s="184"/>
      <c r="L255" s="183">
        <v>85958</v>
      </c>
      <c r="M255" s="183">
        <v>0</v>
      </c>
      <c r="N255" s="185">
        <v>0</v>
      </c>
      <c r="O255" s="183">
        <v>89036.25964616079</v>
      </c>
      <c r="P255" s="184"/>
      <c r="Q255" s="183">
        <v>1322273</v>
      </c>
      <c r="R255" s="183">
        <v>-13144.419882053597</v>
      </c>
      <c r="S255" s="183">
        <v>1309128.5801179465</v>
      </c>
      <c r="T255" s="183">
        <v>11150154.841699999</v>
      </c>
      <c r="U255" s="183">
        <v>2308389.9216</v>
      </c>
      <c r="W255" s="185">
        <v>15707208046.442554</v>
      </c>
      <c r="X255" s="185">
        <v>-4481610976.1036863</v>
      </c>
    </row>
    <row r="256" spans="1:24">
      <c r="A256" s="198">
        <v>38210</v>
      </c>
      <c r="B256" s="178" t="s">
        <v>240</v>
      </c>
      <c r="C256" s="182">
        <v>1.1708000000000001E-3</v>
      </c>
      <c r="D256" s="182">
        <v>1.0732999999999999E-3</v>
      </c>
      <c r="E256" s="183">
        <v>17377292</v>
      </c>
      <c r="F256" s="232"/>
      <c r="G256" s="183">
        <v>75662</v>
      </c>
      <c r="H256" s="183">
        <v>5707399</v>
      </c>
      <c r="I256" s="183">
        <v>1371002</v>
      </c>
      <c r="J256" s="183">
        <v>687028.15196101007</v>
      </c>
      <c r="K256" s="184"/>
      <c r="L256" s="183">
        <v>236855</v>
      </c>
      <c r="M256" s="183">
        <v>0</v>
      </c>
      <c r="N256" s="185">
        <v>0</v>
      </c>
      <c r="O256" s="183">
        <v>275926</v>
      </c>
      <c r="P256" s="184"/>
      <c r="Q256" s="183">
        <v>3643485</v>
      </c>
      <c r="R256" s="183">
        <v>-37358.616012996645</v>
      </c>
      <c r="S256" s="183">
        <v>3606126.3839870035</v>
      </c>
      <c r="T256" s="183">
        <v>30723938.076400001</v>
      </c>
      <c r="U256" s="183">
        <v>6360703.5071999999</v>
      </c>
      <c r="W256" s="185">
        <v>15707208156.329651</v>
      </c>
      <c r="X256" s="185">
        <v>-4481610875.1062021</v>
      </c>
    </row>
    <row r="257" spans="1:24">
      <c r="A257" s="198">
        <v>38300</v>
      </c>
      <c r="B257" s="178" t="s">
        <v>241</v>
      </c>
      <c r="C257" s="182">
        <v>2.4072E-3</v>
      </c>
      <c r="D257" s="182">
        <v>2.2047E-3</v>
      </c>
      <c r="E257" s="183">
        <v>35728235</v>
      </c>
      <c r="F257" s="232"/>
      <c r="G257" s="183">
        <v>155563</v>
      </c>
      <c r="H257" s="183">
        <v>11734585</v>
      </c>
      <c r="I257" s="183">
        <v>2818822</v>
      </c>
      <c r="J257" s="183">
        <v>1269629.5588191811</v>
      </c>
      <c r="K257" s="184"/>
      <c r="L257" s="183">
        <v>486981</v>
      </c>
      <c r="M257" s="183">
        <v>0</v>
      </c>
      <c r="N257" s="185">
        <v>0</v>
      </c>
      <c r="O257" s="183">
        <v>831625</v>
      </c>
      <c r="P257" s="184"/>
      <c r="Q257" s="183">
        <v>7491115</v>
      </c>
      <c r="R257" s="183">
        <v>-304477.14706027298</v>
      </c>
      <c r="S257" s="183">
        <v>7186637.8529397268</v>
      </c>
      <c r="T257" s="183">
        <v>63169340.397600003</v>
      </c>
      <c r="U257" s="183">
        <v>13077797.6448</v>
      </c>
      <c r="W257" s="185">
        <v>15707207952.401684</v>
      </c>
      <c r="X257" s="185">
        <v>-4481611159.4833841</v>
      </c>
    </row>
    <row r="258" spans="1:24">
      <c r="A258" s="198">
        <v>38400</v>
      </c>
      <c r="B258" s="178" t="s">
        <v>242</v>
      </c>
      <c r="C258" s="182">
        <v>2.8674E-3</v>
      </c>
      <c r="D258" s="182">
        <v>2.8338E-3</v>
      </c>
      <c r="E258" s="183">
        <v>42558633</v>
      </c>
      <c r="F258" s="232"/>
      <c r="G258" s="183">
        <v>185303</v>
      </c>
      <c r="H258" s="183">
        <v>13977961</v>
      </c>
      <c r="I258" s="183">
        <v>3357714</v>
      </c>
      <c r="J258" s="183">
        <v>631170.52957142587</v>
      </c>
      <c r="K258" s="184"/>
      <c r="L258" s="183">
        <v>580081</v>
      </c>
      <c r="M258" s="183">
        <v>0</v>
      </c>
      <c r="N258" s="185">
        <v>0</v>
      </c>
      <c r="O258" s="183">
        <v>784091</v>
      </c>
      <c r="P258" s="184"/>
      <c r="Q258" s="183">
        <v>8923240</v>
      </c>
      <c r="R258" s="183">
        <v>-228937.82347619138</v>
      </c>
      <c r="S258" s="183">
        <v>8694302.1765238084</v>
      </c>
      <c r="T258" s="183">
        <v>75245831.944199994</v>
      </c>
      <c r="U258" s="183">
        <v>15577964.841599999</v>
      </c>
      <c r="W258" s="185">
        <v>15707208075.246614</v>
      </c>
      <c r="X258" s="185">
        <v>-4481610461.114934</v>
      </c>
    </row>
    <row r="259" spans="1:24">
      <c r="A259" s="198">
        <v>38402</v>
      </c>
      <c r="B259" s="178" t="s">
        <v>243</v>
      </c>
      <c r="C259" s="182">
        <v>2.052E-4</v>
      </c>
      <c r="D259" s="182">
        <v>2.1249999999999999E-4</v>
      </c>
      <c r="E259" s="183">
        <v>3045627</v>
      </c>
      <c r="F259" s="232"/>
      <c r="G259" s="183">
        <v>13261</v>
      </c>
      <c r="H259" s="183">
        <v>1000306</v>
      </c>
      <c r="I259" s="183">
        <v>240288</v>
      </c>
      <c r="J259" s="183">
        <v>0</v>
      </c>
      <c r="K259" s="184"/>
      <c r="L259" s="183">
        <v>41512</v>
      </c>
      <c r="M259" s="183">
        <v>0</v>
      </c>
      <c r="N259" s="185">
        <v>0</v>
      </c>
      <c r="O259" s="183">
        <v>176949.07780277898</v>
      </c>
      <c r="P259" s="184"/>
      <c r="Q259" s="183">
        <v>638575</v>
      </c>
      <c r="R259" s="183">
        <v>-64345.359267592998</v>
      </c>
      <c r="S259" s="183">
        <v>574229.64073240699</v>
      </c>
      <c r="T259" s="183">
        <v>5384824.1316</v>
      </c>
      <c r="U259" s="183">
        <v>1114807.2768000001</v>
      </c>
      <c r="W259" s="185">
        <v>15707207677.257059</v>
      </c>
      <c r="X259" s="185">
        <v>-4481610919.5937767</v>
      </c>
    </row>
    <row r="260" spans="1:24">
      <c r="A260" s="198">
        <v>38405</v>
      </c>
      <c r="B260" s="178" t="s">
        <v>244</v>
      </c>
      <c r="C260" s="182">
        <v>7.0600000000000003E-4</v>
      </c>
      <c r="D260" s="182">
        <v>7.0419999999999999E-4</v>
      </c>
      <c r="E260" s="183">
        <v>10478620</v>
      </c>
      <c r="F260" s="232"/>
      <c r="G260" s="183">
        <v>45625</v>
      </c>
      <c r="H260" s="183">
        <v>3441599</v>
      </c>
      <c r="I260" s="183">
        <v>826723</v>
      </c>
      <c r="J260" s="183">
        <v>0</v>
      </c>
      <c r="K260" s="184"/>
      <c r="L260" s="183">
        <v>142825</v>
      </c>
      <c r="M260" s="183">
        <v>0</v>
      </c>
      <c r="N260" s="185">
        <v>0</v>
      </c>
      <c r="O260" s="183">
        <v>182615.13696911966</v>
      </c>
      <c r="P260" s="184"/>
      <c r="Q260" s="183">
        <v>2197045</v>
      </c>
      <c r="R260" s="183">
        <v>-249981.71232303989</v>
      </c>
      <c r="S260" s="183">
        <v>1947063.2876769602</v>
      </c>
      <c r="T260" s="183">
        <v>18526734.098000001</v>
      </c>
      <c r="U260" s="183">
        <v>3835545.5040000002</v>
      </c>
      <c r="W260" s="185">
        <v>15707207783.371887</v>
      </c>
      <c r="X260" s="185">
        <v>-4481611103.5515032</v>
      </c>
    </row>
    <row r="261" spans="1:24">
      <c r="A261" s="198">
        <v>38500</v>
      </c>
      <c r="B261" s="178" t="s">
        <v>245</v>
      </c>
      <c r="C261" s="182">
        <v>2.2756999999999999E-3</v>
      </c>
      <c r="D261" s="182">
        <v>2.1413000000000001E-3</v>
      </c>
      <c r="E261" s="183">
        <v>33776481</v>
      </c>
      <c r="F261" s="232"/>
      <c r="G261" s="183">
        <v>147065</v>
      </c>
      <c r="H261" s="183">
        <v>11093551</v>
      </c>
      <c r="I261" s="183">
        <v>2664836</v>
      </c>
      <c r="J261" s="183">
        <v>1030294.7246026227</v>
      </c>
      <c r="K261" s="184"/>
      <c r="L261" s="183">
        <v>460379</v>
      </c>
      <c r="M261" s="183">
        <v>0</v>
      </c>
      <c r="N261" s="185">
        <v>0</v>
      </c>
      <c r="O261" s="183">
        <v>346846</v>
      </c>
      <c r="P261" s="184"/>
      <c r="Q261" s="183">
        <v>7081892</v>
      </c>
      <c r="R261" s="183">
        <v>25568.908200874226</v>
      </c>
      <c r="S261" s="183">
        <v>7107460.908200874</v>
      </c>
      <c r="T261" s="183">
        <v>59718539.358099997</v>
      </c>
      <c r="U261" s="183">
        <v>12363386.548799999</v>
      </c>
      <c r="W261" s="185">
        <v>15707207989.272354</v>
      </c>
      <c r="X261" s="185">
        <v>-4481610911.1440468</v>
      </c>
    </row>
    <row r="262" spans="1:24">
      <c r="A262" s="198">
        <v>38600</v>
      </c>
      <c r="B262" s="178" t="s">
        <v>246</v>
      </c>
      <c r="C262" s="182">
        <v>2.8965000000000002E-3</v>
      </c>
      <c r="D262" s="182">
        <v>2.6565E-3</v>
      </c>
      <c r="E262" s="183">
        <v>42990542</v>
      </c>
      <c r="F262" s="232"/>
      <c r="G262" s="183">
        <v>187183</v>
      </c>
      <c r="H262" s="183">
        <v>14119818</v>
      </c>
      <c r="I262" s="183">
        <v>3391790</v>
      </c>
      <c r="J262" s="183">
        <v>1534809.3972270079</v>
      </c>
      <c r="K262" s="184"/>
      <c r="L262" s="183">
        <v>585968</v>
      </c>
      <c r="M262" s="183">
        <v>0</v>
      </c>
      <c r="N262" s="185">
        <v>0</v>
      </c>
      <c r="O262" s="183">
        <v>890762</v>
      </c>
      <c r="P262" s="184"/>
      <c r="Q262" s="183">
        <v>9013798</v>
      </c>
      <c r="R262" s="183">
        <v>-150657.86759099737</v>
      </c>
      <c r="S262" s="183">
        <v>8863140.1324090026</v>
      </c>
      <c r="T262" s="183">
        <v>76009469.284500003</v>
      </c>
      <c r="U262" s="183">
        <v>15736058.856000001</v>
      </c>
      <c r="W262" s="185">
        <v>15707209411.764708</v>
      </c>
      <c r="X262" s="185">
        <v>-4481609411.7647057</v>
      </c>
    </row>
    <row r="263" spans="1:24">
      <c r="A263" s="198">
        <v>38601</v>
      </c>
      <c r="B263" s="178" t="s">
        <v>247</v>
      </c>
      <c r="C263" s="182">
        <v>0</v>
      </c>
      <c r="D263" s="182">
        <v>3.9400000000000002E-5</v>
      </c>
      <c r="E263" s="183">
        <v>0</v>
      </c>
      <c r="F263" s="232"/>
      <c r="G263" s="183">
        <v>0</v>
      </c>
      <c r="H263" s="183">
        <v>0</v>
      </c>
      <c r="I263" s="183">
        <v>0</v>
      </c>
      <c r="J263" s="183">
        <v>0</v>
      </c>
      <c r="K263" s="184"/>
      <c r="L263" s="183">
        <v>0</v>
      </c>
      <c r="M263" s="183">
        <v>0</v>
      </c>
      <c r="N263" s="185">
        <v>0</v>
      </c>
      <c r="O263" s="183">
        <v>270657.22948824998</v>
      </c>
      <c r="P263" s="184"/>
      <c r="Q263" s="183">
        <v>0</v>
      </c>
      <c r="R263" s="183">
        <v>-98688.743162750005</v>
      </c>
      <c r="S263" s="183">
        <v>-98688.743162750005</v>
      </c>
      <c r="T263" s="183">
        <v>0</v>
      </c>
      <c r="U263" s="183">
        <v>0</v>
      </c>
      <c r="W263" s="185">
        <v>15707208179.494463</v>
      </c>
      <c r="X263" s="185">
        <v>-4481610337.972167</v>
      </c>
    </row>
    <row r="264" spans="1:24">
      <c r="A264" s="198">
        <v>38602</v>
      </c>
      <c r="B264" s="178" t="s">
        <v>248</v>
      </c>
      <c r="C264" s="182">
        <v>2.3499999999999999E-4</v>
      </c>
      <c r="D264" s="182">
        <v>2.4439999999999998E-4</v>
      </c>
      <c r="E264" s="183">
        <v>3487926</v>
      </c>
      <c r="F264" s="232"/>
      <c r="G264" s="183">
        <v>15187</v>
      </c>
      <c r="H264" s="183">
        <v>1145575</v>
      </c>
      <c r="I264" s="183">
        <v>275184</v>
      </c>
      <c r="J264" s="183">
        <v>0</v>
      </c>
      <c r="K264" s="184"/>
      <c r="L264" s="183">
        <v>47541</v>
      </c>
      <c r="M264" s="183">
        <v>0</v>
      </c>
      <c r="N264" s="185">
        <v>0</v>
      </c>
      <c r="O264" s="183">
        <v>94733.974804824917</v>
      </c>
      <c r="P264" s="184"/>
      <c r="Q264" s="183">
        <v>731311</v>
      </c>
      <c r="R264" s="183">
        <v>-57403.658268274972</v>
      </c>
      <c r="S264" s="183">
        <v>673907.34173172503</v>
      </c>
      <c r="T264" s="183">
        <v>6166830.7549999999</v>
      </c>
      <c r="U264" s="183">
        <v>1276704.24</v>
      </c>
      <c r="W264" s="185">
        <v>15707207770.980246</v>
      </c>
      <c r="X264" s="185">
        <v>-4481611170.7841034</v>
      </c>
    </row>
    <row r="265" spans="1:24">
      <c r="A265" s="198">
        <v>38605</v>
      </c>
      <c r="B265" s="178" t="s">
        <v>249</v>
      </c>
      <c r="C265" s="182">
        <v>7.5719999999999997E-4</v>
      </c>
      <c r="D265" s="182">
        <v>7.4520000000000001E-4</v>
      </c>
      <c r="E265" s="183">
        <v>11238543</v>
      </c>
      <c r="F265" s="232"/>
      <c r="G265" s="183">
        <v>48933</v>
      </c>
      <c r="H265" s="183">
        <v>3691188</v>
      </c>
      <c r="I265" s="183">
        <v>886678</v>
      </c>
      <c r="J265" s="183">
        <v>185186.72550280509</v>
      </c>
      <c r="K265" s="184"/>
      <c r="L265" s="183">
        <v>153183</v>
      </c>
      <c r="M265" s="183">
        <v>0</v>
      </c>
      <c r="N265" s="185">
        <v>0</v>
      </c>
      <c r="O265" s="183">
        <v>65612</v>
      </c>
      <c r="P265" s="184"/>
      <c r="Q265" s="183">
        <v>2356378</v>
      </c>
      <c r="R265" s="183">
        <v>-31348.424832398305</v>
      </c>
      <c r="S265" s="183">
        <v>2325029.5751676019</v>
      </c>
      <c r="T265" s="183">
        <v>19870315.9476</v>
      </c>
      <c r="U265" s="183">
        <v>4113704.0447999998</v>
      </c>
      <c r="W265" s="185">
        <v>15707207980.425371</v>
      </c>
      <c r="X265" s="185">
        <v>-4481611142.4807081</v>
      </c>
    </row>
    <row r="266" spans="1:24">
      <c r="A266" s="198">
        <v>38610</v>
      </c>
      <c r="B266" s="178" t="s">
        <v>250</v>
      </c>
      <c r="C266" s="182">
        <v>6.847E-4</v>
      </c>
      <c r="D266" s="182">
        <v>6.5530000000000004E-4</v>
      </c>
      <c r="E266" s="183">
        <v>10162480</v>
      </c>
      <c r="F266" s="232"/>
      <c r="G266" s="183">
        <v>44248</v>
      </c>
      <c r="H266" s="183">
        <v>3337766</v>
      </c>
      <c r="I266" s="183">
        <v>801781</v>
      </c>
      <c r="J266" s="183">
        <v>267912.17544906773</v>
      </c>
      <c r="K266" s="184"/>
      <c r="L266" s="183">
        <v>138516</v>
      </c>
      <c r="M266" s="183">
        <v>0</v>
      </c>
      <c r="N266" s="185">
        <v>0</v>
      </c>
      <c r="O266" s="183">
        <v>105605</v>
      </c>
      <c r="P266" s="184"/>
      <c r="Q266" s="183">
        <v>2130760</v>
      </c>
      <c r="R266" s="183">
        <v>124764.72514968924</v>
      </c>
      <c r="S266" s="183">
        <v>2255524.7251496892</v>
      </c>
      <c r="T266" s="183">
        <v>17967783.055100001</v>
      </c>
      <c r="U266" s="183">
        <v>3719827.2047999999</v>
      </c>
      <c r="W266" s="185">
        <v>15707208121.82741</v>
      </c>
      <c r="X266" s="185">
        <v>-4481598984.7715731</v>
      </c>
    </row>
    <row r="267" spans="1:24">
      <c r="A267" s="198">
        <v>38620</v>
      </c>
      <c r="B267" s="178" t="s">
        <v>251</v>
      </c>
      <c r="C267" s="182">
        <v>5.1329999999999995E-4</v>
      </c>
      <c r="D267" s="182">
        <v>4.5370000000000002E-4</v>
      </c>
      <c r="E267" s="183">
        <v>7618521</v>
      </c>
      <c r="F267" s="232"/>
      <c r="G267" s="183">
        <v>33171</v>
      </c>
      <c r="H267" s="183">
        <v>2502228</v>
      </c>
      <c r="I267" s="183">
        <v>601072</v>
      </c>
      <c r="J267" s="183">
        <v>607126.04208747111</v>
      </c>
      <c r="K267" s="184"/>
      <c r="L267" s="183">
        <v>103842</v>
      </c>
      <c r="M267" s="183">
        <v>0</v>
      </c>
      <c r="N267" s="185">
        <v>0</v>
      </c>
      <c r="O267" s="183">
        <v>7584</v>
      </c>
      <c r="P267" s="184"/>
      <c r="Q267" s="183">
        <v>1597370</v>
      </c>
      <c r="R267" s="183">
        <v>196552.34736249037</v>
      </c>
      <c r="S267" s="183">
        <v>1793922.3473624904</v>
      </c>
      <c r="T267" s="183">
        <v>13469932.878899999</v>
      </c>
      <c r="U267" s="183">
        <v>2788648.0271999999</v>
      </c>
      <c r="W267" s="185">
        <v>15707209492.635027</v>
      </c>
      <c r="X267" s="185">
        <v>-4481612111.292963</v>
      </c>
    </row>
    <row r="268" spans="1:24">
      <c r="A268" s="198">
        <v>38700</v>
      </c>
      <c r="B268" s="178" t="s">
        <v>252</v>
      </c>
      <c r="C268" s="182">
        <v>8.7399999999999999E-4</v>
      </c>
      <c r="D268" s="182">
        <v>8.3949999999999997E-4</v>
      </c>
      <c r="E268" s="183">
        <v>12972116</v>
      </c>
      <c r="F268" s="232"/>
      <c r="G268" s="183">
        <v>56481</v>
      </c>
      <c r="H268" s="183">
        <v>4260563</v>
      </c>
      <c r="I268" s="183">
        <v>1023451</v>
      </c>
      <c r="J268" s="183">
        <v>212904.06906589516</v>
      </c>
      <c r="K268" s="184"/>
      <c r="L268" s="183">
        <v>176812</v>
      </c>
      <c r="M268" s="183">
        <v>0</v>
      </c>
      <c r="N268" s="185">
        <v>0</v>
      </c>
      <c r="O268" s="183">
        <v>244904</v>
      </c>
      <c r="P268" s="184"/>
      <c r="Q268" s="183">
        <v>2719855</v>
      </c>
      <c r="R268" s="183">
        <v>-92505.976978034945</v>
      </c>
      <c r="S268" s="183">
        <v>2627349.0230219653</v>
      </c>
      <c r="T268" s="183">
        <v>22935362.041999999</v>
      </c>
      <c r="U268" s="183">
        <v>4748253.216</v>
      </c>
      <c r="W268" s="185">
        <v>15707207461.084272</v>
      </c>
      <c r="X268" s="185">
        <v>-4481611647.8797636</v>
      </c>
    </row>
    <row r="269" spans="1:24">
      <c r="A269" s="198">
        <v>38701</v>
      </c>
      <c r="B269" s="178" t="s">
        <v>253</v>
      </c>
      <c r="C269" s="182">
        <v>6.0000000000000002E-5</v>
      </c>
      <c r="D269" s="182">
        <v>6.4599999999999998E-5</v>
      </c>
      <c r="E269" s="183">
        <v>890534</v>
      </c>
      <c r="F269" s="232"/>
      <c r="G269" s="183">
        <v>3877</v>
      </c>
      <c r="H269" s="183">
        <v>292487</v>
      </c>
      <c r="I269" s="183">
        <v>70260</v>
      </c>
      <c r="J269" s="183">
        <v>29123</v>
      </c>
      <c r="K269" s="184"/>
      <c r="L269" s="183">
        <v>12138</v>
      </c>
      <c r="M269" s="183">
        <v>0</v>
      </c>
      <c r="N269" s="185">
        <v>0</v>
      </c>
      <c r="O269" s="183">
        <v>29800.743735450007</v>
      </c>
      <c r="P269" s="184"/>
      <c r="Q269" s="183">
        <v>186718</v>
      </c>
      <c r="R269" s="183">
        <v>9092.4187548499976</v>
      </c>
      <c r="S269" s="183">
        <v>195810.41875484999</v>
      </c>
      <c r="T269" s="183">
        <v>1574509.98</v>
      </c>
      <c r="U269" s="183">
        <v>325967.04000000004</v>
      </c>
      <c r="W269" s="185">
        <v>15707207385.930107</v>
      </c>
      <c r="X269" s="185">
        <v>-4481611475.6600027</v>
      </c>
    </row>
    <row r="270" spans="1:24">
      <c r="A270" s="198">
        <v>38800</v>
      </c>
      <c r="B270" s="178" t="s">
        <v>254</v>
      </c>
      <c r="C270" s="182">
        <v>1.603E-3</v>
      </c>
      <c r="D270" s="182">
        <v>1.4572000000000001E-3</v>
      </c>
      <c r="E270" s="183">
        <v>23792108</v>
      </c>
      <c r="F270" s="232"/>
      <c r="G270" s="183">
        <v>103592</v>
      </c>
      <c r="H270" s="183">
        <v>7814282</v>
      </c>
      <c r="I270" s="183">
        <v>1877107</v>
      </c>
      <c r="J270" s="183">
        <v>812256.46034681401</v>
      </c>
      <c r="K270" s="184"/>
      <c r="L270" s="183">
        <v>324290</v>
      </c>
      <c r="M270" s="183">
        <v>0</v>
      </c>
      <c r="N270" s="185">
        <v>0</v>
      </c>
      <c r="O270" s="183">
        <v>210142</v>
      </c>
      <c r="P270" s="184"/>
      <c r="Q270" s="183">
        <v>4988475</v>
      </c>
      <c r="R270" s="183">
        <v>103433.82011560467</v>
      </c>
      <c r="S270" s="183">
        <v>5091908.8201156044</v>
      </c>
      <c r="T270" s="183">
        <v>42065658.299000002</v>
      </c>
      <c r="U270" s="183">
        <v>8708752.7520000003</v>
      </c>
      <c r="W270" s="185">
        <v>15707207405.77474</v>
      </c>
      <c r="X270" s="185">
        <v>-4481611196.8260965</v>
      </c>
    </row>
    <row r="271" spans="1:24">
      <c r="A271" s="198">
        <v>38801</v>
      </c>
      <c r="B271" s="178" t="s">
        <v>255</v>
      </c>
      <c r="C271" s="182">
        <v>1.751E-4</v>
      </c>
      <c r="D271" s="182">
        <v>1.3300000000000001E-4</v>
      </c>
      <c r="E271" s="183">
        <v>2598876</v>
      </c>
      <c r="F271" s="232"/>
      <c r="G271" s="183">
        <v>11316</v>
      </c>
      <c r="H271" s="183">
        <v>853575</v>
      </c>
      <c r="I271" s="183">
        <v>205041</v>
      </c>
      <c r="J271" s="183">
        <v>230751.36037653539</v>
      </c>
      <c r="K271" s="184"/>
      <c r="L271" s="183">
        <v>35423</v>
      </c>
      <c r="M271" s="183">
        <v>0</v>
      </c>
      <c r="N271" s="185">
        <v>0</v>
      </c>
      <c r="O271" s="183">
        <v>55018</v>
      </c>
      <c r="P271" s="184"/>
      <c r="Q271" s="183">
        <v>544905</v>
      </c>
      <c r="R271" s="183">
        <v>43414.786792178464</v>
      </c>
      <c r="S271" s="183">
        <v>588319.78679217841</v>
      </c>
      <c r="T271" s="183">
        <v>4594944.9583000001</v>
      </c>
      <c r="U271" s="183">
        <v>951280.47840000002</v>
      </c>
      <c r="W271" s="185">
        <v>15707207861.822514</v>
      </c>
      <c r="X271" s="185">
        <v>-4481610482.4300184</v>
      </c>
    </row>
    <row r="272" spans="1:24">
      <c r="A272" s="198">
        <v>38900</v>
      </c>
      <c r="B272" s="178" t="s">
        <v>256</v>
      </c>
      <c r="C272" s="182">
        <v>3.4969999999999999E-4</v>
      </c>
      <c r="D272" s="182">
        <v>3.411E-4</v>
      </c>
      <c r="E272" s="183">
        <v>5190331</v>
      </c>
      <c r="F272" s="232"/>
      <c r="G272" s="183">
        <v>22599</v>
      </c>
      <c r="H272" s="183">
        <v>1704713</v>
      </c>
      <c r="I272" s="183">
        <v>409497</v>
      </c>
      <c r="J272" s="183">
        <v>74086.450393643056</v>
      </c>
      <c r="K272" s="184"/>
      <c r="L272" s="183">
        <v>70745</v>
      </c>
      <c r="M272" s="183">
        <v>0</v>
      </c>
      <c r="N272" s="185">
        <v>0</v>
      </c>
      <c r="O272" s="183">
        <v>0</v>
      </c>
      <c r="P272" s="184"/>
      <c r="Q272" s="183">
        <v>1088253</v>
      </c>
      <c r="R272" s="183">
        <v>44784.150131214352</v>
      </c>
      <c r="S272" s="183">
        <v>1133037.1501312144</v>
      </c>
      <c r="T272" s="183">
        <v>9176769.0000999998</v>
      </c>
      <c r="U272" s="183">
        <v>1899844.5648000001</v>
      </c>
      <c r="W272" s="185">
        <v>15707213622.291021</v>
      </c>
      <c r="X272" s="185">
        <v>-4481609907.1207428</v>
      </c>
    </row>
    <row r="273" spans="1:24">
      <c r="A273" s="198">
        <v>39000</v>
      </c>
      <c r="B273" s="178" t="s">
        <v>257</v>
      </c>
      <c r="C273" s="182">
        <v>1.53159E-2</v>
      </c>
      <c r="D273" s="182">
        <v>1.4656199999999999E-2</v>
      </c>
      <c r="E273" s="183">
        <v>227322233</v>
      </c>
      <c r="F273" s="232"/>
      <c r="G273" s="183">
        <v>989775</v>
      </c>
      <c r="H273" s="183">
        <v>74661735</v>
      </c>
      <c r="I273" s="183">
        <v>17934858</v>
      </c>
      <c r="J273" s="183">
        <v>3513801.3439155249</v>
      </c>
      <c r="K273" s="184"/>
      <c r="L273" s="183">
        <v>3098437</v>
      </c>
      <c r="M273" s="183">
        <v>0</v>
      </c>
      <c r="N273" s="185">
        <v>0</v>
      </c>
      <c r="O273" s="183">
        <v>7216504</v>
      </c>
      <c r="P273" s="184"/>
      <c r="Q273" s="183">
        <v>47662499</v>
      </c>
      <c r="R273" s="183">
        <v>-2761913.8853614917</v>
      </c>
      <c r="S273" s="183">
        <v>44900585.114638507</v>
      </c>
      <c r="T273" s="183">
        <v>401917290.04470003</v>
      </c>
      <c r="U273" s="183">
        <v>83207976.465599999</v>
      </c>
      <c r="W273" s="185">
        <v>15707207658.523195</v>
      </c>
      <c r="X273" s="185">
        <v>-4481611309.3604174</v>
      </c>
    </row>
    <row r="274" spans="1:24">
      <c r="A274" s="198">
        <v>39100</v>
      </c>
      <c r="B274" s="178" t="s">
        <v>258</v>
      </c>
      <c r="C274" s="182">
        <v>1.7214999999999999E-3</v>
      </c>
      <c r="D274" s="182">
        <v>1.7279000000000001E-3</v>
      </c>
      <c r="E274" s="183">
        <v>25550913</v>
      </c>
      <c r="F274" s="232"/>
      <c r="G274" s="183">
        <v>111250</v>
      </c>
      <c r="H274" s="183">
        <v>8391944</v>
      </c>
      <c r="I274" s="183">
        <v>2015870</v>
      </c>
      <c r="J274" s="183">
        <v>232021.9079553812</v>
      </c>
      <c r="K274" s="184"/>
      <c r="L274" s="183">
        <v>348263</v>
      </c>
      <c r="M274" s="183">
        <v>0</v>
      </c>
      <c r="N274" s="185">
        <v>0</v>
      </c>
      <c r="O274" s="183">
        <v>1051387</v>
      </c>
      <c r="P274" s="184"/>
      <c r="Q274" s="183">
        <v>5357243</v>
      </c>
      <c r="R274" s="183">
        <v>-751257.36401487293</v>
      </c>
      <c r="S274" s="183">
        <v>4605985.6359851267</v>
      </c>
      <c r="T274" s="183">
        <v>45175315.509499997</v>
      </c>
      <c r="U274" s="183">
        <v>9352537.6559999995</v>
      </c>
      <c r="W274" s="185">
        <v>15707210526.315788</v>
      </c>
      <c r="X274" s="185">
        <v>-4481609022.5563908</v>
      </c>
    </row>
    <row r="275" spans="1:24">
      <c r="A275" s="198">
        <v>39101</v>
      </c>
      <c r="B275" s="178" t="s">
        <v>259</v>
      </c>
      <c r="C275" s="182">
        <v>2.8049999999999999E-4</v>
      </c>
      <c r="D275" s="182">
        <v>2.8499999999999999E-4</v>
      </c>
      <c r="E275" s="183">
        <v>4163248</v>
      </c>
      <c r="F275" s="232"/>
      <c r="G275" s="183">
        <v>18127</v>
      </c>
      <c r="H275" s="183">
        <v>1367377</v>
      </c>
      <c r="I275" s="183">
        <v>328464</v>
      </c>
      <c r="J275" s="183">
        <v>69976</v>
      </c>
      <c r="K275" s="184"/>
      <c r="L275" s="183">
        <v>56746</v>
      </c>
      <c r="M275" s="183">
        <v>0</v>
      </c>
      <c r="N275" s="185">
        <v>0</v>
      </c>
      <c r="O275" s="183">
        <v>48741.997334797459</v>
      </c>
      <c r="P275" s="184"/>
      <c r="Q275" s="183">
        <v>872905</v>
      </c>
      <c r="R275" s="183">
        <v>74565.667555067514</v>
      </c>
      <c r="S275" s="183">
        <v>947470.66755506746</v>
      </c>
      <c r="T275" s="183">
        <v>7360834.1564999996</v>
      </c>
      <c r="U275" s="183">
        <v>1523895.912</v>
      </c>
      <c r="W275" s="185">
        <v>15707209029.610085</v>
      </c>
      <c r="X275" s="185">
        <v>-4481612430.3723249</v>
      </c>
    </row>
    <row r="276" spans="1:24">
      <c r="A276" s="198">
        <v>39105</v>
      </c>
      <c r="B276" s="178" t="s">
        <v>260</v>
      </c>
      <c r="C276" s="182">
        <v>6.514E-4</v>
      </c>
      <c r="D276" s="182">
        <v>7.2420000000000004E-4</v>
      </c>
      <c r="E276" s="183">
        <v>9668234</v>
      </c>
      <c r="F276" s="232"/>
      <c r="G276" s="183">
        <v>42096</v>
      </c>
      <c r="H276" s="183">
        <v>3175436</v>
      </c>
      <c r="I276" s="183">
        <v>762787</v>
      </c>
      <c r="J276" s="183">
        <v>9122</v>
      </c>
      <c r="K276" s="184"/>
      <c r="L276" s="183">
        <v>131780</v>
      </c>
      <c r="M276" s="183">
        <v>0</v>
      </c>
      <c r="N276" s="185">
        <v>0</v>
      </c>
      <c r="O276" s="183">
        <v>453746.34765225369</v>
      </c>
      <c r="P276" s="184"/>
      <c r="Q276" s="183">
        <v>2027132</v>
      </c>
      <c r="R276" s="183">
        <v>-319540.78255075123</v>
      </c>
      <c r="S276" s="183">
        <v>1707591.2174492488</v>
      </c>
      <c r="T276" s="183">
        <v>17093930.016199999</v>
      </c>
      <c r="U276" s="183">
        <v>3538915.4975999999</v>
      </c>
      <c r="W276" s="185">
        <v>15707208007.532648</v>
      </c>
      <c r="X276" s="185">
        <v>-4481610990.5705433</v>
      </c>
    </row>
    <row r="277" spans="1:24">
      <c r="A277" s="198">
        <v>39200</v>
      </c>
      <c r="B277" s="178" t="s">
        <v>261</v>
      </c>
      <c r="C277" s="182">
        <v>6.6333799999999998E-2</v>
      </c>
      <c r="D277" s="182">
        <v>6.6706500000000002E-2</v>
      </c>
      <c r="E277" s="183">
        <v>984542047</v>
      </c>
      <c r="F277" s="232"/>
      <c r="G277" s="183">
        <v>4286755</v>
      </c>
      <c r="H277" s="183">
        <v>323363080</v>
      </c>
      <c r="I277" s="183">
        <v>77676614</v>
      </c>
      <c r="J277" s="183">
        <v>0</v>
      </c>
      <c r="K277" s="184"/>
      <c r="L277" s="183">
        <v>13419460</v>
      </c>
      <c r="M277" s="183">
        <v>0</v>
      </c>
      <c r="N277" s="185">
        <v>0</v>
      </c>
      <c r="O277" s="183">
        <v>17843051.538158365</v>
      </c>
      <c r="P277" s="184"/>
      <c r="Q277" s="183">
        <v>206428265</v>
      </c>
      <c r="R277" s="183">
        <v>-9894814.8460527882</v>
      </c>
      <c r="S277" s="183">
        <v>196533450.1539472</v>
      </c>
      <c r="T277" s="183">
        <v>1740720501.8553998</v>
      </c>
      <c r="U277" s="183">
        <v>360377207.2992</v>
      </c>
      <c r="W277" s="185">
        <v>15707208171.769199</v>
      </c>
      <c r="X277" s="185">
        <v>-4481611204.3521032</v>
      </c>
    </row>
    <row r="278" spans="1:24">
      <c r="A278" s="198">
        <v>39201</v>
      </c>
      <c r="B278" s="178" t="s">
        <v>262</v>
      </c>
      <c r="C278" s="182">
        <v>2.6459999999999998E-4</v>
      </c>
      <c r="D278" s="182">
        <v>1.8809999999999999E-4</v>
      </c>
      <c r="E278" s="183">
        <v>3927256</v>
      </c>
      <c r="F278" s="232"/>
      <c r="G278" s="183">
        <v>17100</v>
      </c>
      <c r="H278" s="183">
        <v>1289868</v>
      </c>
      <c r="I278" s="183">
        <v>309846</v>
      </c>
      <c r="J278" s="183">
        <v>399891.55271155783</v>
      </c>
      <c r="K278" s="184"/>
      <c r="L278" s="183">
        <v>53529</v>
      </c>
      <c r="M278" s="183">
        <v>0</v>
      </c>
      <c r="N278" s="185">
        <v>0</v>
      </c>
      <c r="O278" s="183">
        <v>44348</v>
      </c>
      <c r="P278" s="184"/>
      <c r="Q278" s="183">
        <v>823425</v>
      </c>
      <c r="R278" s="183">
        <v>52789.184237185953</v>
      </c>
      <c r="S278" s="183">
        <v>876214.18423718598</v>
      </c>
      <c r="T278" s="183">
        <v>6943589.0117999995</v>
      </c>
      <c r="U278" s="183">
        <v>1437514.6464</v>
      </c>
      <c r="W278" s="185">
        <v>15707207017.543859</v>
      </c>
      <c r="X278" s="185">
        <v>-4481610526.3157892</v>
      </c>
    </row>
    <row r="279" spans="1:24">
      <c r="A279" s="198">
        <v>39204</v>
      </c>
      <c r="B279" s="178" t="s">
        <v>263</v>
      </c>
      <c r="C279" s="182">
        <v>3.0889999999999997E-4</v>
      </c>
      <c r="D279" s="182">
        <v>2.522E-4</v>
      </c>
      <c r="E279" s="183">
        <v>4584767</v>
      </c>
      <c r="F279" s="232"/>
      <c r="G279" s="183">
        <v>19962</v>
      </c>
      <c r="H279" s="183">
        <v>1505821</v>
      </c>
      <c r="I279" s="183">
        <v>361721</v>
      </c>
      <c r="J279" s="183">
        <v>292728.45402678417</v>
      </c>
      <c r="K279" s="184"/>
      <c r="L279" s="183">
        <v>62491</v>
      </c>
      <c r="M279" s="183">
        <v>0</v>
      </c>
      <c r="N279" s="185">
        <v>0</v>
      </c>
      <c r="O279" s="183">
        <v>346273</v>
      </c>
      <c r="P279" s="184"/>
      <c r="Q279" s="183">
        <v>961285</v>
      </c>
      <c r="R279" s="183">
        <v>18693.151342261379</v>
      </c>
      <c r="S279" s="183">
        <v>979978.15134226135</v>
      </c>
      <c r="T279" s="183">
        <v>8106102.2136999993</v>
      </c>
      <c r="U279" s="183">
        <v>1678186.9775999999</v>
      </c>
      <c r="W279" s="185">
        <v>15707207953.603975</v>
      </c>
      <c r="X279" s="185">
        <v>-4481611433.3057165</v>
      </c>
    </row>
    <row r="280" spans="1:24">
      <c r="A280" s="198">
        <v>39205</v>
      </c>
      <c r="B280" s="178" t="s">
        <v>264</v>
      </c>
      <c r="C280" s="182">
        <v>5.5960000000000003E-3</v>
      </c>
      <c r="D280" s="182">
        <v>5.7071999999999999E-3</v>
      </c>
      <c r="E280" s="183">
        <v>83057164</v>
      </c>
      <c r="F280" s="232"/>
      <c r="G280" s="183">
        <v>361636</v>
      </c>
      <c r="H280" s="183">
        <v>27279302</v>
      </c>
      <c r="I280" s="183">
        <v>6552894</v>
      </c>
      <c r="J280" s="183">
        <v>819805</v>
      </c>
      <c r="K280" s="184"/>
      <c r="L280" s="183">
        <v>1132082</v>
      </c>
      <c r="M280" s="183">
        <v>0</v>
      </c>
      <c r="N280" s="185">
        <v>0</v>
      </c>
      <c r="O280" s="183">
        <v>1163648.4298544228</v>
      </c>
      <c r="P280" s="184"/>
      <c r="Q280" s="183">
        <v>17414539</v>
      </c>
      <c r="R280" s="183">
        <v>208570.52338185906</v>
      </c>
      <c r="S280" s="183">
        <v>17623109.523381859</v>
      </c>
      <c r="T280" s="183">
        <v>146849297.46799999</v>
      </c>
      <c r="U280" s="183">
        <v>30401859.264000002</v>
      </c>
      <c r="W280" s="185">
        <v>15707207993.224049</v>
      </c>
      <c r="X280" s="185">
        <v>-4481610997.4290361</v>
      </c>
    </row>
    <row r="281" spans="1:24">
      <c r="A281" s="198">
        <v>39208</v>
      </c>
      <c r="B281" s="178" t="s">
        <v>290</v>
      </c>
      <c r="C281" s="182">
        <v>4.0259999999999997E-4</v>
      </c>
      <c r="D281" s="182">
        <v>3.9189999999999998E-4</v>
      </c>
      <c r="E281" s="183">
        <v>5975485</v>
      </c>
      <c r="F281" s="232"/>
      <c r="G281" s="183">
        <v>26018</v>
      </c>
      <c r="H281" s="183">
        <v>1962589</v>
      </c>
      <c r="I281" s="183">
        <v>471443</v>
      </c>
      <c r="J281" s="183">
        <v>0</v>
      </c>
      <c r="K281" s="184"/>
      <c r="L281" s="183">
        <v>81447</v>
      </c>
      <c r="M281" s="183">
        <v>0</v>
      </c>
      <c r="N281" s="185">
        <v>0</v>
      </c>
      <c r="O281" s="183">
        <v>225930.81070970205</v>
      </c>
      <c r="P281" s="184"/>
      <c r="Q281" s="183">
        <v>1252876</v>
      </c>
      <c r="R281" s="183">
        <v>-120302.93690323402</v>
      </c>
      <c r="S281" s="183">
        <v>1132573.0630967659</v>
      </c>
      <c r="T281" s="183">
        <v>10564961.965799998</v>
      </c>
      <c r="U281" s="183">
        <v>2187238.8383999998</v>
      </c>
      <c r="W281" s="185">
        <v>15707208931.419458</v>
      </c>
      <c r="X281" s="185">
        <v>-4481610845.2950563</v>
      </c>
    </row>
    <row r="282" spans="1:24">
      <c r="A282" s="198">
        <v>39209</v>
      </c>
      <c r="B282" s="178" t="s">
        <v>265</v>
      </c>
      <c r="C282" s="182">
        <v>0</v>
      </c>
      <c r="D282" s="182">
        <v>1.942E-4</v>
      </c>
      <c r="E282" s="183">
        <v>0</v>
      </c>
      <c r="F282" s="232"/>
      <c r="G282" s="183">
        <v>0</v>
      </c>
      <c r="H282" s="183">
        <v>0</v>
      </c>
      <c r="I282" s="183">
        <v>0</v>
      </c>
      <c r="J282" s="183">
        <v>965880.75638024986</v>
      </c>
      <c r="K282" s="184"/>
      <c r="L282" s="183">
        <v>0</v>
      </c>
      <c r="M282" s="183">
        <v>0</v>
      </c>
      <c r="N282" s="185">
        <v>0</v>
      </c>
      <c r="O282" s="183">
        <v>55508</v>
      </c>
      <c r="P282" s="184"/>
      <c r="Q282" s="183">
        <v>0</v>
      </c>
      <c r="R282" s="183">
        <v>249379.25212674995</v>
      </c>
      <c r="S282" s="183">
        <v>249379.25212674995</v>
      </c>
      <c r="T282" s="183">
        <v>0</v>
      </c>
      <c r="U282" s="183">
        <v>0</v>
      </c>
      <c r="W282" s="185">
        <v>15707208564.631245</v>
      </c>
      <c r="X282" s="185">
        <v>-4481609833.4655037</v>
      </c>
    </row>
    <row r="283" spans="1:24">
      <c r="A283" s="198">
        <v>39220</v>
      </c>
      <c r="B283" s="178" t="s">
        <v>516</v>
      </c>
      <c r="C283" s="182">
        <v>8.03E-5</v>
      </c>
      <c r="D283" s="182">
        <v>6.5900000000000003E-5</v>
      </c>
      <c r="E283" s="183">
        <v>1191832</v>
      </c>
      <c r="F283" s="232"/>
      <c r="G283" s="183">
        <v>5189</v>
      </c>
      <c r="H283" s="183">
        <v>391445</v>
      </c>
      <c r="I283" s="183">
        <v>94031</v>
      </c>
      <c r="J283" s="183">
        <v>76760.724517756462</v>
      </c>
      <c r="K283" s="184"/>
      <c r="L283" s="183">
        <v>16245</v>
      </c>
      <c r="M283" s="183">
        <v>0</v>
      </c>
      <c r="N283" s="185">
        <v>0</v>
      </c>
      <c r="O283" s="183">
        <v>17422</v>
      </c>
      <c r="P283" s="184"/>
      <c r="Q283" s="183">
        <v>249891</v>
      </c>
      <c r="R283" s="183">
        <v>119798.90817258548</v>
      </c>
      <c r="S283" s="183">
        <v>369689.90817258548</v>
      </c>
      <c r="T283" s="183">
        <v>2107219.1899000001</v>
      </c>
      <c r="U283" s="183">
        <v>436252.5552</v>
      </c>
      <c r="W283" s="185">
        <v>15707207912.811888</v>
      </c>
      <c r="X283" s="185">
        <v>-4481610947.5749931</v>
      </c>
    </row>
    <row r="284" spans="1:24">
      <c r="A284" s="198">
        <v>39300</v>
      </c>
      <c r="B284" s="178" t="s">
        <v>266</v>
      </c>
      <c r="C284" s="182">
        <v>6.625E-4</v>
      </c>
      <c r="D284" s="182">
        <v>6.5180000000000001E-4</v>
      </c>
      <c r="E284" s="183">
        <v>9832983</v>
      </c>
      <c r="F284" s="232"/>
      <c r="G284" s="183">
        <v>42813</v>
      </c>
      <c r="H284" s="183">
        <v>3229546</v>
      </c>
      <c r="I284" s="183">
        <v>775785</v>
      </c>
      <c r="J284" s="183">
        <v>246181.66739681218</v>
      </c>
      <c r="K284" s="184"/>
      <c r="L284" s="183">
        <v>134025</v>
      </c>
      <c r="M284" s="183">
        <v>0</v>
      </c>
      <c r="N284" s="185">
        <v>0</v>
      </c>
      <c r="O284" s="183">
        <v>279315</v>
      </c>
      <c r="P284" s="184"/>
      <c r="Q284" s="183">
        <v>2061675</v>
      </c>
      <c r="R284" s="183">
        <v>-172229.44420106261</v>
      </c>
      <c r="S284" s="183">
        <v>1889445.5557989373</v>
      </c>
      <c r="T284" s="183">
        <v>17385214.362500001</v>
      </c>
      <c r="U284" s="183">
        <v>3599219.4</v>
      </c>
      <c r="W284" s="185">
        <v>15707208471.548864</v>
      </c>
      <c r="X284" s="185">
        <v>-4481610104.6185255</v>
      </c>
    </row>
    <row r="285" spans="1:24">
      <c r="A285" s="198">
        <v>39301</v>
      </c>
      <c r="B285" s="178" t="s">
        <v>267</v>
      </c>
      <c r="C285" s="182">
        <v>4.4100000000000001E-5</v>
      </c>
      <c r="D285" s="182">
        <v>3.82E-5</v>
      </c>
      <c r="E285" s="183">
        <v>654543</v>
      </c>
      <c r="F285" s="232"/>
      <c r="G285" s="183">
        <v>2850</v>
      </c>
      <c r="H285" s="183">
        <v>214978</v>
      </c>
      <c r="I285" s="183">
        <v>51641</v>
      </c>
      <c r="J285" s="183">
        <v>95626.300805280494</v>
      </c>
      <c r="K285" s="184"/>
      <c r="L285" s="183">
        <v>8922</v>
      </c>
      <c r="M285" s="183">
        <v>0</v>
      </c>
      <c r="N285" s="185">
        <v>0</v>
      </c>
      <c r="O285" s="183">
        <v>6774</v>
      </c>
      <c r="P285" s="184"/>
      <c r="Q285" s="183">
        <v>137238</v>
      </c>
      <c r="R285" s="183">
        <v>22967.766935093503</v>
      </c>
      <c r="S285" s="183">
        <v>160205.7669350935</v>
      </c>
      <c r="T285" s="183">
        <v>1157264.8352999999</v>
      </c>
      <c r="U285" s="183">
        <v>239585.77439999999</v>
      </c>
      <c r="W285" s="185">
        <v>15707209062.821833</v>
      </c>
      <c r="X285" s="185">
        <v>-4481611740.4737387</v>
      </c>
    </row>
    <row r="286" spans="1:24">
      <c r="A286" s="198">
        <v>39400</v>
      </c>
      <c r="B286" s="178" t="s">
        <v>268</v>
      </c>
      <c r="C286" s="182">
        <v>4.2739999999999998E-4</v>
      </c>
      <c r="D286" s="182">
        <v>4.5899999999999999E-4</v>
      </c>
      <c r="E286" s="183">
        <v>6343573</v>
      </c>
      <c r="F286" s="232"/>
      <c r="G286" s="183">
        <v>27620</v>
      </c>
      <c r="H286" s="183">
        <v>2083484</v>
      </c>
      <c r="I286" s="183">
        <v>500484</v>
      </c>
      <c r="J286" s="183">
        <v>0</v>
      </c>
      <c r="K286" s="184"/>
      <c r="L286" s="183">
        <v>86464</v>
      </c>
      <c r="M286" s="183">
        <v>0</v>
      </c>
      <c r="N286" s="185">
        <v>0</v>
      </c>
      <c r="O286" s="183">
        <v>296885.96543827315</v>
      </c>
      <c r="P286" s="184"/>
      <c r="Q286" s="183">
        <v>1330053</v>
      </c>
      <c r="R286" s="183">
        <v>-242004.65514609104</v>
      </c>
      <c r="S286" s="183">
        <v>1088048.344853909</v>
      </c>
      <c r="T286" s="183">
        <v>11215759.4242</v>
      </c>
      <c r="U286" s="183">
        <v>2321971.8816</v>
      </c>
      <c r="W286" s="185">
        <v>15707207890.743549</v>
      </c>
      <c r="X286" s="185">
        <v>-4481608497.7238235</v>
      </c>
    </row>
    <row r="287" spans="1:24">
      <c r="A287" s="198">
        <v>39401</v>
      </c>
      <c r="B287" s="178" t="s">
        <v>269</v>
      </c>
      <c r="C287" s="182">
        <v>4.975E-4</v>
      </c>
      <c r="D287" s="182">
        <v>5.0429999999999995E-4</v>
      </c>
      <c r="E287" s="183">
        <v>7384013</v>
      </c>
      <c r="F287" s="232"/>
      <c r="G287" s="183">
        <v>32150</v>
      </c>
      <c r="H287" s="183">
        <v>2425206</v>
      </c>
      <c r="I287" s="183">
        <v>582571</v>
      </c>
      <c r="J287" s="183">
        <v>53138</v>
      </c>
      <c r="K287" s="184"/>
      <c r="L287" s="183">
        <v>100645</v>
      </c>
      <c r="M287" s="183">
        <v>0</v>
      </c>
      <c r="N287" s="185">
        <v>0</v>
      </c>
      <c r="O287" s="183">
        <v>295760.7805336375</v>
      </c>
      <c r="P287" s="184"/>
      <c r="Q287" s="183">
        <v>1548201</v>
      </c>
      <c r="R287" s="183">
        <v>-18594.593511212501</v>
      </c>
      <c r="S287" s="183">
        <v>1529606.4064887874</v>
      </c>
      <c r="T287" s="183">
        <v>13055311.9175</v>
      </c>
      <c r="U287" s="183">
        <v>2702810.04</v>
      </c>
      <c r="W287" s="185">
        <v>15707207732.433262</v>
      </c>
      <c r="X287" s="185">
        <v>-4481610923.5961952</v>
      </c>
    </row>
    <row r="288" spans="1:24">
      <c r="A288" s="198">
        <v>39500</v>
      </c>
      <c r="B288" s="178" t="s">
        <v>270</v>
      </c>
      <c r="C288" s="182">
        <v>2.3441999999999998E-3</v>
      </c>
      <c r="D288" s="182">
        <v>2.0282999999999998E-3</v>
      </c>
      <c r="E288" s="183">
        <v>34793174</v>
      </c>
      <c r="F288" s="232"/>
      <c r="G288" s="183">
        <v>151492</v>
      </c>
      <c r="H288" s="183">
        <v>11427473</v>
      </c>
      <c r="I288" s="183">
        <v>2745049</v>
      </c>
      <c r="J288" s="183">
        <v>1595009.0640450683</v>
      </c>
      <c r="K288" s="184"/>
      <c r="L288" s="183">
        <v>474236</v>
      </c>
      <c r="M288" s="183">
        <v>0</v>
      </c>
      <c r="N288" s="185">
        <v>0</v>
      </c>
      <c r="O288" s="183">
        <v>301026</v>
      </c>
      <c r="P288" s="184"/>
      <c r="Q288" s="183">
        <v>7295061</v>
      </c>
      <c r="R288" s="183">
        <v>416841.68801502278</v>
      </c>
      <c r="S288" s="183">
        <v>7711902.6880150232</v>
      </c>
      <c r="T288" s="183">
        <v>61516104.918599993</v>
      </c>
      <c r="U288" s="183">
        <v>12735532.252799999</v>
      </c>
      <c r="W288" s="185">
        <v>15707198952.879581</v>
      </c>
      <c r="X288" s="185">
        <v>-4481623036.6492147</v>
      </c>
    </row>
    <row r="289" spans="1:24">
      <c r="A289" s="198">
        <v>39501</v>
      </c>
      <c r="B289" s="178" t="s">
        <v>271</v>
      </c>
      <c r="C289" s="182">
        <v>5.8999999999999998E-5</v>
      </c>
      <c r="D289" s="182">
        <v>5.8100000000000003E-5</v>
      </c>
      <c r="E289" s="183">
        <v>875692</v>
      </c>
      <c r="F289" s="232"/>
      <c r="G289" s="183">
        <v>3813</v>
      </c>
      <c r="H289" s="183">
        <v>287612</v>
      </c>
      <c r="I289" s="183">
        <v>69089</v>
      </c>
      <c r="J289" s="183">
        <v>30777.539056069898</v>
      </c>
      <c r="K289" s="184"/>
      <c r="L289" s="183">
        <v>11936</v>
      </c>
      <c r="M289" s="183">
        <v>0</v>
      </c>
      <c r="N289" s="185">
        <v>0</v>
      </c>
      <c r="O289" s="183">
        <v>21483</v>
      </c>
      <c r="P289" s="184"/>
      <c r="Q289" s="183">
        <v>183606</v>
      </c>
      <c r="R289" s="183">
        <v>-3666.486981310034</v>
      </c>
      <c r="S289" s="183">
        <v>179939.51301868996</v>
      </c>
      <c r="T289" s="183">
        <v>1548268.1469999999</v>
      </c>
      <c r="U289" s="183">
        <v>320534.25599999999</v>
      </c>
      <c r="W289" s="185">
        <v>15707206971.677561</v>
      </c>
      <c r="X289" s="185">
        <v>-4481610021.7864923</v>
      </c>
    </row>
    <row r="290" spans="1:24">
      <c r="A290" s="198">
        <v>39600</v>
      </c>
      <c r="B290" s="178" t="s">
        <v>272</v>
      </c>
      <c r="C290" s="182">
        <v>5.8384999999999999E-3</v>
      </c>
      <c r="D290" s="182">
        <v>5.8481000000000002E-3</v>
      </c>
      <c r="E290" s="183">
        <v>86656407</v>
      </c>
      <c r="F290" s="232"/>
      <c r="G290" s="183">
        <v>377307</v>
      </c>
      <c r="H290" s="183">
        <v>28461438</v>
      </c>
      <c r="I290" s="183">
        <v>6836860</v>
      </c>
      <c r="J290" s="183">
        <v>989154.77844841499</v>
      </c>
      <c r="K290" s="184"/>
      <c r="L290" s="183">
        <v>1181140</v>
      </c>
      <c r="M290" s="183">
        <v>0</v>
      </c>
      <c r="N290" s="185">
        <v>0</v>
      </c>
      <c r="O290" s="183">
        <v>2919910</v>
      </c>
      <c r="P290" s="184"/>
      <c r="Q290" s="183">
        <v>18169190</v>
      </c>
      <c r="R290" s="183">
        <v>-1162044.0738505283</v>
      </c>
      <c r="S290" s="183">
        <v>17007145.926149473</v>
      </c>
      <c r="T290" s="183">
        <v>153212941.97049999</v>
      </c>
      <c r="U290" s="183">
        <v>31719309.384</v>
      </c>
      <c r="W290" s="185">
        <v>15707208011.104504</v>
      </c>
      <c r="X290" s="185">
        <v>-4481610152.6868935</v>
      </c>
    </row>
    <row r="291" spans="1:24">
      <c r="A291" s="198">
        <v>39605</v>
      </c>
      <c r="B291" s="178" t="s">
        <v>273</v>
      </c>
      <c r="C291" s="182">
        <v>9.2770000000000005E-4</v>
      </c>
      <c r="D291" s="182">
        <v>9.5929999999999995E-4</v>
      </c>
      <c r="E291" s="183">
        <v>13769144</v>
      </c>
      <c r="F291" s="232"/>
      <c r="G291" s="183">
        <v>59952</v>
      </c>
      <c r="H291" s="183">
        <v>4522339</v>
      </c>
      <c r="I291" s="183">
        <v>1086333</v>
      </c>
      <c r="J291" s="183">
        <v>45457</v>
      </c>
      <c r="K291" s="184"/>
      <c r="L291" s="183">
        <v>187676</v>
      </c>
      <c r="M291" s="183">
        <v>0</v>
      </c>
      <c r="N291" s="185">
        <v>0</v>
      </c>
      <c r="O291" s="183">
        <v>266601.61920341558</v>
      </c>
      <c r="P291" s="184"/>
      <c r="Q291" s="183">
        <v>2886967</v>
      </c>
      <c r="R291" s="183">
        <v>-111440.87306780519</v>
      </c>
      <c r="S291" s="183">
        <v>2775526.1269321949</v>
      </c>
      <c r="T291" s="183">
        <v>24344548.474100001</v>
      </c>
      <c r="U291" s="183">
        <v>5039993.7168000005</v>
      </c>
      <c r="W291" s="185">
        <v>15707208006.705124</v>
      </c>
      <c r="X291" s="185">
        <v>-4481611201.4987926</v>
      </c>
    </row>
    <row r="292" spans="1:24">
      <c r="A292" s="198">
        <v>39700</v>
      </c>
      <c r="B292" s="178" t="s">
        <v>274</v>
      </c>
      <c r="C292" s="182">
        <v>3.4248E-3</v>
      </c>
      <c r="D292" s="182">
        <v>3.3774999999999999E-3</v>
      </c>
      <c r="E292" s="183">
        <v>50831697</v>
      </c>
      <c r="F292" s="232"/>
      <c r="G292" s="183">
        <v>221324</v>
      </c>
      <c r="H292" s="183">
        <v>16695167</v>
      </c>
      <c r="I292" s="183">
        <v>4010427</v>
      </c>
      <c r="J292" s="183">
        <v>191794.83426642744</v>
      </c>
      <c r="K292" s="184"/>
      <c r="L292" s="183">
        <v>692844</v>
      </c>
      <c r="M292" s="183">
        <v>0</v>
      </c>
      <c r="N292" s="185">
        <v>0</v>
      </c>
      <c r="O292" s="183">
        <v>980201</v>
      </c>
      <c r="P292" s="184"/>
      <c r="Q292" s="183">
        <v>10657847</v>
      </c>
      <c r="R292" s="183">
        <v>-602950.38857785752</v>
      </c>
      <c r="S292" s="183">
        <v>10054896.611422142</v>
      </c>
      <c r="T292" s="183">
        <v>89873029.658399999</v>
      </c>
      <c r="U292" s="183">
        <v>18606198.643199999</v>
      </c>
      <c r="W292" s="185">
        <v>15707211703.958691</v>
      </c>
      <c r="X292" s="185">
        <v>-4481617900.1721172</v>
      </c>
    </row>
    <row r="293" spans="1:24">
      <c r="A293" s="198">
        <v>39703</v>
      </c>
      <c r="B293" s="178" t="s">
        <v>275</v>
      </c>
      <c r="C293" s="182">
        <v>2.5720000000000002E-4</v>
      </c>
      <c r="D293" s="182">
        <v>2.5119999999999998E-4</v>
      </c>
      <c r="E293" s="183">
        <v>3817424</v>
      </c>
      <c r="F293" s="232"/>
      <c r="G293" s="183">
        <v>16621</v>
      </c>
      <c r="H293" s="183">
        <v>1253795</v>
      </c>
      <c r="I293" s="183">
        <v>301180</v>
      </c>
      <c r="J293" s="183">
        <v>0</v>
      </c>
      <c r="K293" s="184"/>
      <c r="L293" s="183">
        <v>52032</v>
      </c>
      <c r="M293" s="183">
        <v>0</v>
      </c>
      <c r="N293" s="185">
        <v>0</v>
      </c>
      <c r="O293" s="183">
        <v>110329.32304219389</v>
      </c>
      <c r="P293" s="184"/>
      <c r="Q293" s="183">
        <v>800397</v>
      </c>
      <c r="R293" s="183">
        <v>-41452.774347397964</v>
      </c>
      <c r="S293" s="183">
        <v>758944.22565260204</v>
      </c>
      <c r="T293" s="183">
        <v>6749399.4476000005</v>
      </c>
      <c r="U293" s="183">
        <v>1397312.0448</v>
      </c>
      <c r="W293" s="185">
        <v>15707207982.079649</v>
      </c>
      <c r="X293" s="185">
        <v>-4481610950.5651407</v>
      </c>
    </row>
    <row r="294" spans="1:24">
      <c r="A294" s="198">
        <v>39705</v>
      </c>
      <c r="B294" s="178" t="s">
        <v>276</v>
      </c>
      <c r="C294" s="182">
        <v>8.8909999999999998E-4</v>
      </c>
      <c r="D294" s="182">
        <v>8.6810000000000001E-4</v>
      </c>
      <c r="E294" s="183">
        <v>13196234</v>
      </c>
      <c r="F294" s="232"/>
      <c r="G294" s="183">
        <v>57457</v>
      </c>
      <c r="H294" s="183">
        <v>4334172</v>
      </c>
      <c r="I294" s="183">
        <v>1041133</v>
      </c>
      <c r="J294" s="183">
        <v>176325.73773013044</v>
      </c>
      <c r="K294" s="184"/>
      <c r="L294" s="183">
        <v>179867</v>
      </c>
      <c r="M294" s="183">
        <v>0</v>
      </c>
      <c r="N294" s="185">
        <v>0</v>
      </c>
      <c r="O294" s="183">
        <v>87359</v>
      </c>
      <c r="P294" s="184"/>
      <c r="Q294" s="183">
        <v>2766845</v>
      </c>
      <c r="R294" s="183">
        <v>53101.245910043479</v>
      </c>
      <c r="S294" s="183">
        <v>2819946.2459100434</v>
      </c>
      <c r="T294" s="183">
        <v>23331613.7203</v>
      </c>
      <c r="U294" s="183">
        <v>4830288.2544</v>
      </c>
      <c r="W294" s="185">
        <v>15707208381.111227</v>
      </c>
      <c r="X294" s="185">
        <v>-4481610549.3589077</v>
      </c>
    </row>
    <row r="295" spans="1:24">
      <c r="A295" s="198">
        <v>39800</v>
      </c>
      <c r="B295" s="178" t="s">
        <v>277</v>
      </c>
      <c r="C295" s="182">
        <v>3.7258E-3</v>
      </c>
      <c r="D295" s="182">
        <v>3.7352000000000002E-3</v>
      </c>
      <c r="E295" s="183">
        <v>55299210</v>
      </c>
      <c r="F295" s="232"/>
      <c r="G295" s="183">
        <v>240776</v>
      </c>
      <c r="H295" s="183">
        <v>18162478</v>
      </c>
      <c r="I295" s="183">
        <v>4362897</v>
      </c>
      <c r="J295" s="183">
        <v>317187.51609540218</v>
      </c>
      <c r="K295" s="184"/>
      <c r="L295" s="183">
        <v>753737</v>
      </c>
      <c r="M295" s="183">
        <v>0</v>
      </c>
      <c r="N295" s="185">
        <v>0</v>
      </c>
      <c r="O295" s="183">
        <v>872480</v>
      </c>
      <c r="P295" s="184"/>
      <c r="Q295" s="183">
        <v>11594548</v>
      </c>
      <c r="R295" s="183">
        <v>-840895.82796819927</v>
      </c>
      <c r="S295" s="183">
        <v>10753652.172031801</v>
      </c>
      <c r="T295" s="183">
        <v>97771821.391399994</v>
      </c>
      <c r="U295" s="183">
        <v>20241466.6272</v>
      </c>
      <c r="W295" s="185">
        <v>15707207994.078461</v>
      </c>
      <c r="X295" s="185">
        <v>-4481610954.8482609</v>
      </c>
    </row>
    <row r="296" spans="1:24">
      <c r="A296" s="198">
        <v>39805</v>
      </c>
      <c r="B296" s="178" t="s">
        <v>278</v>
      </c>
      <c r="C296" s="182">
        <v>4.4529999999999998E-4</v>
      </c>
      <c r="D296" s="182">
        <v>4.4989999999999999E-4</v>
      </c>
      <c r="E296" s="183">
        <v>6609249</v>
      </c>
      <c r="F296" s="232"/>
      <c r="G296" s="183">
        <v>28777</v>
      </c>
      <c r="H296" s="183">
        <v>2170742</v>
      </c>
      <c r="I296" s="183">
        <v>521445</v>
      </c>
      <c r="J296" s="183">
        <v>0</v>
      </c>
      <c r="K296" s="184"/>
      <c r="L296" s="183">
        <v>90085</v>
      </c>
      <c r="M296" s="183">
        <v>0</v>
      </c>
      <c r="N296" s="185">
        <v>0</v>
      </c>
      <c r="O296" s="183">
        <v>81176.293653918547</v>
      </c>
      <c r="P296" s="184"/>
      <c r="Q296" s="183">
        <v>1385757</v>
      </c>
      <c r="R296" s="183">
        <v>-33393.097884639516</v>
      </c>
      <c r="S296" s="183">
        <v>1352363.9021153604</v>
      </c>
      <c r="T296" s="183">
        <v>11685488.2349</v>
      </c>
      <c r="U296" s="183">
        <v>2419218.7152</v>
      </c>
      <c r="W296" s="185">
        <v>15707209394.904459</v>
      </c>
      <c r="X296" s="185">
        <v>-4481612261.1464968</v>
      </c>
    </row>
    <row r="297" spans="1:24">
      <c r="A297" s="198">
        <v>39900</v>
      </c>
      <c r="B297" s="178" t="s">
        <v>279</v>
      </c>
      <c r="C297" s="182">
        <v>2.0408000000000002E-3</v>
      </c>
      <c r="D297" s="182">
        <v>1.8511999999999999E-3</v>
      </c>
      <c r="E297" s="183">
        <v>30290039</v>
      </c>
      <c r="F297" s="232"/>
      <c r="G297" s="183">
        <v>131885</v>
      </c>
      <c r="H297" s="183">
        <v>9948463</v>
      </c>
      <c r="I297" s="183">
        <v>2389769</v>
      </c>
      <c r="J297" s="183">
        <v>1382109.6504234869</v>
      </c>
      <c r="K297" s="184"/>
      <c r="L297" s="183">
        <v>412858</v>
      </c>
      <c r="M297" s="183">
        <v>0</v>
      </c>
      <c r="N297" s="185">
        <v>0</v>
      </c>
      <c r="O297" s="183">
        <v>489269</v>
      </c>
      <c r="P297" s="184"/>
      <c r="Q297" s="183">
        <v>6350892</v>
      </c>
      <c r="R297" s="183">
        <v>86028.216807828983</v>
      </c>
      <c r="S297" s="183">
        <v>6436920.2168078292</v>
      </c>
      <c r="T297" s="183">
        <v>53554332.786400005</v>
      </c>
      <c r="U297" s="183">
        <v>11087225.587200001</v>
      </c>
      <c r="W297" s="185">
        <v>15707207694.966017</v>
      </c>
      <c r="X297" s="185">
        <v>-4481611565.4878473</v>
      </c>
    </row>
    <row r="298" spans="1:24">
      <c r="A298" s="198">
        <v>51000</v>
      </c>
      <c r="B298" s="178" t="s">
        <v>368</v>
      </c>
      <c r="C298" s="182">
        <v>2.8131400000000001E-2</v>
      </c>
      <c r="D298" s="182">
        <v>2.8769300000000001E-2</v>
      </c>
      <c r="E298" s="183">
        <v>417532934</v>
      </c>
      <c r="F298" s="232"/>
      <c r="G298" s="183">
        <v>1817964</v>
      </c>
      <c r="H298" s="183">
        <v>137134555</v>
      </c>
      <c r="I298" s="183">
        <v>32941757</v>
      </c>
      <c r="J298" s="183">
        <v>14307064.371728258</v>
      </c>
      <c r="K298" s="184"/>
      <c r="L298" s="183">
        <v>5691038</v>
      </c>
      <c r="M298" s="183">
        <v>0</v>
      </c>
      <c r="N298" s="185">
        <v>0</v>
      </c>
      <c r="O298" s="183">
        <v>4160410</v>
      </c>
      <c r="P298" s="184"/>
      <c r="Q298" s="183">
        <v>87543848</v>
      </c>
      <c r="R298" s="183">
        <v>8702961.1239094194</v>
      </c>
      <c r="S298" s="183">
        <v>96246809.123909414</v>
      </c>
      <c r="T298" s="183">
        <v>738219500.85619998</v>
      </c>
      <c r="U298" s="183">
        <v>152831819.81760001</v>
      </c>
      <c r="W298" s="185">
        <v>15707207913.900192</v>
      </c>
      <c r="X298" s="185">
        <v>-4481610890.9830799</v>
      </c>
    </row>
    <row r="299" spans="1:24">
      <c r="A299" s="198">
        <v>51000.2</v>
      </c>
      <c r="B299" s="178" t="s">
        <v>369</v>
      </c>
      <c r="C299" s="182">
        <v>4.3000000000000002E-5</v>
      </c>
      <c r="D299" s="182">
        <v>3.29E-5</v>
      </c>
      <c r="E299" s="183">
        <v>638216</v>
      </c>
      <c r="F299" s="232"/>
      <c r="G299" s="183">
        <v>2779</v>
      </c>
      <c r="H299" s="183">
        <v>209616</v>
      </c>
      <c r="I299" s="183">
        <v>50353</v>
      </c>
      <c r="J299" s="183">
        <v>127529.89974389</v>
      </c>
      <c r="K299" s="184"/>
      <c r="L299" s="183">
        <v>8699</v>
      </c>
      <c r="M299" s="183">
        <v>0</v>
      </c>
      <c r="N299" s="185">
        <v>0</v>
      </c>
      <c r="O299" s="183">
        <v>7337</v>
      </c>
      <c r="P299" s="184"/>
      <c r="Q299" s="183">
        <v>133814</v>
      </c>
      <c r="R299" s="183">
        <v>64215.299914629999</v>
      </c>
      <c r="S299" s="183">
        <v>198029.29991463001</v>
      </c>
      <c r="T299" s="183">
        <v>1128398.8190000001</v>
      </c>
      <c r="U299" s="183">
        <v>233609.712</v>
      </c>
      <c r="W299" s="185">
        <v>15707208268.504112</v>
      </c>
      <c r="X299" s="185">
        <v>-4481611469.2153816</v>
      </c>
    </row>
    <row r="300" spans="1:24">
      <c r="A300" s="198">
        <v>51000.3</v>
      </c>
      <c r="B300" s="178" t="s">
        <v>370</v>
      </c>
      <c r="C300" s="182">
        <v>9.3840000000000004E-4</v>
      </c>
      <c r="D300" s="182">
        <v>8.5150000000000004E-4</v>
      </c>
      <c r="E300" s="183">
        <v>13927956</v>
      </c>
      <c r="F300" s="232"/>
      <c r="G300" s="183">
        <v>60643</v>
      </c>
      <c r="H300" s="183">
        <v>4574499</v>
      </c>
      <c r="I300" s="183">
        <v>1098863</v>
      </c>
      <c r="J300" s="183">
        <v>787083.06387125631</v>
      </c>
      <c r="K300" s="184"/>
      <c r="L300" s="183">
        <v>189840</v>
      </c>
      <c r="M300" s="183">
        <v>0</v>
      </c>
      <c r="N300" s="185">
        <v>0</v>
      </c>
      <c r="O300" s="183">
        <v>0</v>
      </c>
      <c r="P300" s="184"/>
      <c r="Q300" s="183">
        <v>2920265</v>
      </c>
      <c r="R300" s="183">
        <v>394841.02129041875</v>
      </c>
      <c r="S300" s="183">
        <v>3315106.0212904187</v>
      </c>
      <c r="T300" s="183">
        <v>24625336.087200001</v>
      </c>
      <c r="U300" s="183">
        <v>5098124.5055999998</v>
      </c>
      <c r="W300" s="185">
        <v>15707207757.13051</v>
      </c>
      <c r="X300" s="185">
        <v>-4481610847.0181503</v>
      </c>
    </row>
    <row r="301" spans="1:24">
      <c r="A301" s="186" t="s">
        <v>428</v>
      </c>
      <c r="B301" s="187" t="s">
        <v>427</v>
      </c>
      <c r="C301" s="182">
        <v>0</v>
      </c>
      <c r="D301" s="182">
        <v>0</v>
      </c>
      <c r="E301" s="184">
        <v>0</v>
      </c>
      <c r="F301" s="184"/>
      <c r="G301" s="189">
        <v>0</v>
      </c>
      <c r="H301" s="189">
        <v>0</v>
      </c>
      <c r="I301" s="189">
        <v>0</v>
      </c>
      <c r="J301" s="189">
        <v>0</v>
      </c>
      <c r="K301" s="189"/>
      <c r="L301" s="189">
        <v>0</v>
      </c>
      <c r="M301" s="189">
        <v>0</v>
      </c>
      <c r="N301" s="189">
        <v>0</v>
      </c>
      <c r="O301" s="189">
        <v>0</v>
      </c>
      <c r="P301" s="189">
        <v>0</v>
      </c>
      <c r="Q301" s="189">
        <v>0</v>
      </c>
      <c r="R301" s="189">
        <v>0</v>
      </c>
      <c r="S301" s="189">
        <v>0</v>
      </c>
      <c r="T301" s="189">
        <v>0</v>
      </c>
      <c r="U301" s="189">
        <v>0</v>
      </c>
      <c r="V301" s="189">
        <v>0</v>
      </c>
      <c r="W301" s="189">
        <v>0</v>
      </c>
      <c r="X301" s="189">
        <v>0</v>
      </c>
    </row>
    <row r="302" spans="1:24">
      <c r="A302" s="198"/>
      <c r="C302" s="257">
        <v>1.0000000000000002</v>
      </c>
      <c r="D302" s="257">
        <v>0.99999999999999967</v>
      </c>
      <c r="E302" s="185"/>
      <c r="F302" s="185"/>
      <c r="G302" s="185"/>
      <c r="H302" s="185"/>
      <c r="I302" s="185"/>
      <c r="J302" s="185"/>
      <c r="K302" s="185"/>
      <c r="L302" s="185"/>
      <c r="M302" s="185"/>
      <c r="N302" s="185"/>
      <c r="O302" s="185"/>
      <c r="P302" s="185"/>
      <c r="Q302" s="185"/>
      <c r="R302" s="185"/>
      <c r="S302" s="185"/>
      <c r="T302" s="185"/>
      <c r="U302" s="185"/>
      <c r="V302" s="185"/>
      <c r="W302" s="185"/>
      <c r="X302" s="185"/>
    </row>
    <row r="303" spans="1:24">
      <c r="C303" s="177"/>
      <c r="D303" s="177"/>
      <c r="E303" s="184"/>
      <c r="F303" s="184"/>
      <c r="G303" s="184"/>
      <c r="H303" s="184"/>
      <c r="I303" s="184"/>
      <c r="J303" s="184"/>
      <c r="K303" s="184"/>
      <c r="L303" s="184"/>
      <c r="M303" s="184"/>
      <c r="N303" s="184"/>
      <c r="O303" s="184"/>
      <c r="P303" s="184"/>
      <c r="Q303" s="184"/>
      <c r="R303" s="184"/>
      <c r="S303" s="184"/>
      <c r="T303" s="184"/>
      <c r="U303" s="184"/>
    </row>
    <row r="304" spans="1:24">
      <c r="A304" s="215" t="s">
        <v>459</v>
      </c>
      <c r="B304" s="191"/>
      <c r="C304" s="192"/>
      <c r="D304" s="193"/>
      <c r="E304" s="194"/>
      <c r="F304" s="195"/>
      <c r="G304" s="194"/>
      <c r="H304" s="194"/>
      <c r="I304" s="194"/>
      <c r="J304" s="194"/>
      <c r="K304" s="195"/>
      <c r="L304" s="194"/>
      <c r="M304" s="194"/>
      <c r="N304" s="194"/>
      <c r="O304" s="194"/>
      <c r="P304" s="195"/>
      <c r="Q304" s="194"/>
      <c r="R304" s="194"/>
      <c r="S304" s="194"/>
    </row>
    <row r="305" spans="1:19">
      <c r="B305" s="199" t="s">
        <v>427</v>
      </c>
      <c r="C305" s="196" t="s">
        <v>428</v>
      </c>
      <c r="E305" s="190"/>
      <c r="G305" s="190"/>
      <c r="H305" s="190"/>
      <c r="I305" s="190"/>
      <c r="J305" s="190"/>
      <c r="K305" s="190"/>
      <c r="L305" s="190"/>
      <c r="M305" s="190"/>
      <c r="N305" s="190"/>
      <c r="O305" s="190"/>
      <c r="Q305" s="190"/>
      <c r="S305" s="190"/>
    </row>
    <row r="306" spans="1:19">
      <c r="A306" s="198"/>
      <c r="B306" s="178" t="s">
        <v>131</v>
      </c>
      <c r="C306" s="198">
        <v>33501</v>
      </c>
      <c r="E306" s="190"/>
    </row>
    <row r="307" spans="1:19">
      <c r="A307" s="198"/>
      <c r="B307" s="178" t="s">
        <v>191</v>
      </c>
      <c r="C307" s="198">
        <v>36301</v>
      </c>
    </row>
    <row r="308" spans="1:19">
      <c r="A308" s="198"/>
      <c r="B308" s="178" t="s">
        <v>4</v>
      </c>
      <c r="C308" s="198">
        <v>10800</v>
      </c>
    </row>
    <row r="309" spans="1:19">
      <c r="A309" s="198"/>
      <c r="B309" s="178" t="s">
        <v>58</v>
      </c>
      <c r="C309" s="198">
        <v>30105</v>
      </c>
    </row>
    <row r="310" spans="1:19">
      <c r="A310" s="198"/>
      <c r="B310" s="178" t="s">
        <v>545</v>
      </c>
      <c r="C310" s="198">
        <v>32915</v>
      </c>
    </row>
    <row r="311" spans="1:19">
      <c r="A311" s="198"/>
      <c r="B311" s="178" t="s">
        <v>54</v>
      </c>
      <c r="C311" s="198">
        <v>30100</v>
      </c>
    </row>
    <row r="312" spans="1:19">
      <c r="A312" s="198"/>
      <c r="B312" s="178" t="s">
        <v>59</v>
      </c>
      <c r="C312" s="198">
        <v>30200</v>
      </c>
    </row>
    <row r="313" spans="1:19">
      <c r="A313" s="198"/>
      <c r="B313" s="178" t="s">
        <v>60</v>
      </c>
      <c r="C313" s="198">
        <v>30300</v>
      </c>
    </row>
    <row r="314" spans="1:19">
      <c r="A314" s="198"/>
      <c r="B314" s="178" t="s">
        <v>288</v>
      </c>
      <c r="C314" s="198">
        <v>34901</v>
      </c>
    </row>
    <row r="315" spans="1:19">
      <c r="A315" s="198"/>
      <c r="B315" s="178" t="s">
        <v>61</v>
      </c>
      <c r="C315" s="198">
        <v>30400</v>
      </c>
    </row>
    <row r="316" spans="1:19">
      <c r="A316" s="198"/>
      <c r="B316" s="178" t="s">
        <v>33</v>
      </c>
      <c r="C316" s="198">
        <v>20100</v>
      </c>
    </row>
    <row r="317" spans="1:19">
      <c r="A317" s="198"/>
      <c r="B317" s="178" t="s">
        <v>210</v>
      </c>
      <c r="C317" s="198">
        <v>36901</v>
      </c>
    </row>
    <row r="318" spans="1:19">
      <c r="A318" s="198"/>
      <c r="B318" s="178" t="s">
        <v>128</v>
      </c>
      <c r="C318" s="198">
        <v>33402</v>
      </c>
    </row>
    <row r="319" spans="1:19">
      <c r="A319" s="198"/>
      <c r="B319" s="178" t="s">
        <v>63</v>
      </c>
      <c r="C319" s="198">
        <v>30500</v>
      </c>
    </row>
    <row r="320" spans="1:19">
      <c r="A320" s="198"/>
      <c r="B320" s="178" t="s">
        <v>225</v>
      </c>
      <c r="C320" s="198">
        <v>37610</v>
      </c>
    </row>
    <row r="321" spans="1:3">
      <c r="A321" s="198"/>
      <c r="B321" s="178" t="s">
        <v>77</v>
      </c>
      <c r="C321" s="198">
        <v>31110</v>
      </c>
    </row>
    <row r="322" spans="1:3">
      <c r="A322" s="198"/>
      <c r="B322" s="178" t="s">
        <v>76</v>
      </c>
      <c r="C322" s="198">
        <v>31105</v>
      </c>
    </row>
    <row r="323" spans="1:3">
      <c r="A323" s="198"/>
      <c r="B323" s="178" t="s">
        <v>64</v>
      </c>
      <c r="C323" s="198">
        <v>30600</v>
      </c>
    </row>
    <row r="324" spans="1:3">
      <c r="A324" s="198"/>
      <c r="B324" s="178" t="s">
        <v>26</v>
      </c>
      <c r="C324" s="198">
        <v>18600</v>
      </c>
    </row>
    <row r="325" spans="1:3">
      <c r="A325" s="198"/>
      <c r="B325" s="178" t="s">
        <v>124</v>
      </c>
      <c r="C325" s="198">
        <v>33206</v>
      </c>
    </row>
    <row r="326" spans="1:3">
      <c r="A326" s="198"/>
      <c r="B326" s="178" t="s">
        <v>67</v>
      </c>
      <c r="C326" s="198">
        <v>30705</v>
      </c>
    </row>
    <row r="327" spans="1:3">
      <c r="A327" s="198"/>
      <c r="B327" s="178" t="s">
        <v>66</v>
      </c>
      <c r="C327" s="198">
        <v>30700</v>
      </c>
    </row>
    <row r="328" spans="1:3">
      <c r="A328" s="198"/>
      <c r="B328" s="178" t="s">
        <v>68</v>
      </c>
      <c r="C328" s="198">
        <v>30800</v>
      </c>
    </row>
    <row r="329" spans="1:3">
      <c r="A329" s="198"/>
      <c r="B329" s="178" t="s">
        <v>232</v>
      </c>
      <c r="C329" s="198">
        <v>37901</v>
      </c>
    </row>
    <row r="330" spans="1:3">
      <c r="A330" s="198"/>
      <c r="B330" s="178" t="s">
        <v>70</v>
      </c>
      <c r="C330" s="198">
        <v>30905</v>
      </c>
    </row>
    <row r="331" spans="1:3">
      <c r="A331" s="198"/>
      <c r="B331" s="178" t="s">
        <v>69</v>
      </c>
      <c r="C331" s="198">
        <v>30900</v>
      </c>
    </row>
    <row r="332" spans="1:3">
      <c r="A332" s="198"/>
      <c r="B332" s="178" t="s">
        <v>149</v>
      </c>
      <c r="C332" s="198">
        <v>34505</v>
      </c>
    </row>
    <row r="333" spans="1:3">
      <c r="A333" s="198"/>
      <c r="B333" s="178" t="s">
        <v>255</v>
      </c>
      <c r="C333" s="198">
        <v>38801</v>
      </c>
    </row>
    <row r="334" spans="1:3">
      <c r="A334" s="198"/>
      <c r="B334" s="178" t="s">
        <v>247</v>
      </c>
      <c r="C334" s="198">
        <v>38601</v>
      </c>
    </row>
    <row r="335" spans="1:3">
      <c r="A335" s="198"/>
      <c r="B335" s="178" t="s">
        <v>72</v>
      </c>
      <c r="C335" s="198">
        <v>31005</v>
      </c>
    </row>
    <row r="336" spans="1:3">
      <c r="A336" s="198"/>
      <c r="B336" s="178" t="s">
        <v>71</v>
      </c>
      <c r="C336" s="198">
        <v>31000</v>
      </c>
    </row>
    <row r="337" spans="1:3">
      <c r="A337" s="198"/>
      <c r="B337" s="178" t="s">
        <v>73</v>
      </c>
      <c r="C337" s="198">
        <v>31100</v>
      </c>
    </row>
    <row r="338" spans="1:3">
      <c r="A338" s="198"/>
      <c r="B338" s="178" t="s">
        <v>78</v>
      </c>
      <c r="C338" s="198">
        <v>31200</v>
      </c>
    </row>
    <row r="339" spans="1:3">
      <c r="A339" s="198"/>
      <c r="B339" s="178" t="s">
        <v>80</v>
      </c>
      <c r="C339" s="198">
        <v>31300</v>
      </c>
    </row>
    <row r="340" spans="1:3">
      <c r="A340" s="198"/>
      <c r="B340" s="178" t="s">
        <v>84</v>
      </c>
      <c r="C340" s="198">
        <v>31405</v>
      </c>
    </row>
    <row r="341" spans="1:3">
      <c r="A341" s="198"/>
      <c r="B341" s="178" t="s">
        <v>83</v>
      </c>
      <c r="C341" s="198">
        <v>31400</v>
      </c>
    </row>
    <row r="342" spans="1:3">
      <c r="A342" s="198"/>
      <c r="B342" s="178" t="s">
        <v>85</v>
      </c>
      <c r="C342" s="198">
        <v>31500</v>
      </c>
    </row>
    <row r="343" spans="1:3">
      <c r="A343" s="198"/>
      <c r="B343" s="178" t="s">
        <v>199</v>
      </c>
      <c r="C343" s="198">
        <v>36505</v>
      </c>
    </row>
    <row r="344" spans="1:3">
      <c r="A344" s="198"/>
      <c r="B344" s="178" t="s">
        <v>197</v>
      </c>
      <c r="C344" s="198">
        <v>36501</v>
      </c>
    </row>
    <row r="345" spans="1:3">
      <c r="A345" s="198"/>
      <c r="B345" s="178" t="s">
        <v>81</v>
      </c>
      <c r="C345" s="198">
        <v>31301</v>
      </c>
    </row>
    <row r="346" spans="1:3">
      <c r="A346" s="198"/>
      <c r="B346" s="178" t="s">
        <v>87</v>
      </c>
      <c r="C346" s="198">
        <v>31605</v>
      </c>
    </row>
    <row r="347" spans="1:3">
      <c r="A347" s="198"/>
      <c r="B347" s="178" t="s">
        <v>86</v>
      </c>
      <c r="C347" s="198">
        <v>31600</v>
      </c>
    </row>
    <row r="348" spans="1:3">
      <c r="A348" s="198"/>
      <c r="B348" s="178" t="s">
        <v>265</v>
      </c>
      <c r="C348" s="198">
        <v>39209</v>
      </c>
    </row>
    <row r="349" spans="1:3">
      <c r="A349" s="198"/>
      <c r="B349" s="178" t="s">
        <v>88</v>
      </c>
      <c r="C349" s="198">
        <v>31700</v>
      </c>
    </row>
    <row r="350" spans="1:3">
      <c r="A350" s="198"/>
      <c r="B350" s="178" t="s">
        <v>89</v>
      </c>
      <c r="C350" s="198">
        <v>31800</v>
      </c>
    </row>
    <row r="351" spans="1:3">
      <c r="A351" s="198"/>
      <c r="B351" s="178" t="s">
        <v>90</v>
      </c>
      <c r="C351" s="198">
        <v>31805</v>
      </c>
    </row>
    <row r="352" spans="1:3">
      <c r="A352" s="198"/>
      <c r="B352" s="178" t="s">
        <v>164</v>
      </c>
      <c r="C352" s="198">
        <v>35305</v>
      </c>
    </row>
    <row r="353" spans="1:3">
      <c r="A353" s="198"/>
      <c r="B353" s="178" t="s">
        <v>120</v>
      </c>
      <c r="C353" s="198">
        <v>33202</v>
      </c>
    </row>
    <row r="354" spans="1:3">
      <c r="A354" s="198"/>
      <c r="B354" s="178" t="s">
        <v>180</v>
      </c>
      <c r="C354" s="198">
        <v>36005</v>
      </c>
    </row>
    <row r="355" spans="1:3">
      <c r="A355" s="198"/>
      <c r="B355" s="178" t="s">
        <v>208</v>
      </c>
      <c r="C355" s="198">
        <v>36810</v>
      </c>
    </row>
    <row r="356" spans="1:3">
      <c r="A356" s="198"/>
      <c r="B356" s="178" t="s">
        <v>184</v>
      </c>
      <c r="C356" s="198">
        <v>36009</v>
      </c>
    </row>
    <row r="357" spans="1:3">
      <c r="A357" s="198"/>
      <c r="B357" s="178" t="s">
        <v>176</v>
      </c>
      <c r="C357" s="198">
        <v>36000</v>
      </c>
    </row>
    <row r="358" spans="1:3">
      <c r="A358" s="198"/>
      <c r="B358" s="178" t="s">
        <v>93</v>
      </c>
      <c r="C358" s="198">
        <v>31900</v>
      </c>
    </row>
    <row r="359" spans="1:3">
      <c r="A359" s="198"/>
      <c r="B359" s="178" t="s">
        <v>94</v>
      </c>
      <c r="C359" s="198">
        <v>32000</v>
      </c>
    </row>
    <row r="360" spans="1:3">
      <c r="A360" s="198"/>
      <c r="B360" s="178" t="s">
        <v>166</v>
      </c>
      <c r="C360" s="198">
        <v>35401</v>
      </c>
    </row>
    <row r="361" spans="1:3">
      <c r="A361" s="198"/>
      <c r="B361" s="178" t="s">
        <v>97</v>
      </c>
      <c r="C361" s="198">
        <v>32200</v>
      </c>
    </row>
    <row r="362" spans="1:3">
      <c r="A362" s="198"/>
      <c r="B362" s="178" t="s">
        <v>98</v>
      </c>
      <c r="C362" s="198">
        <v>32300</v>
      </c>
    </row>
    <row r="363" spans="1:3">
      <c r="A363" s="198"/>
      <c r="B363" s="178" t="s">
        <v>99</v>
      </c>
      <c r="C363" s="198">
        <v>32305</v>
      </c>
    </row>
    <row r="364" spans="1:3">
      <c r="A364" s="198"/>
      <c r="B364" s="178" t="s">
        <v>240</v>
      </c>
      <c r="C364" s="198">
        <v>38210</v>
      </c>
    </row>
    <row r="365" spans="1:3">
      <c r="A365" s="198"/>
      <c r="B365" s="178" t="s">
        <v>55</v>
      </c>
      <c r="C365" s="198">
        <v>30102</v>
      </c>
    </row>
    <row r="366" spans="1:3">
      <c r="A366" s="198"/>
      <c r="B366" s="178" t="s">
        <v>204</v>
      </c>
      <c r="C366" s="198">
        <v>36705</v>
      </c>
    </row>
    <row r="367" spans="1:3">
      <c r="A367" s="198"/>
      <c r="B367" s="178" t="s">
        <v>213</v>
      </c>
      <c r="C367" s="198">
        <v>37005</v>
      </c>
    </row>
    <row r="368" spans="1:3">
      <c r="A368" s="198"/>
      <c r="B368" s="178" t="s">
        <v>100</v>
      </c>
      <c r="C368" s="198">
        <v>32400</v>
      </c>
    </row>
    <row r="369" spans="1:3">
      <c r="A369" s="198"/>
      <c r="B369" s="178" t="s">
        <v>177</v>
      </c>
      <c r="C369" s="198">
        <v>36001</v>
      </c>
    </row>
    <row r="370" spans="1:3">
      <c r="A370" s="198"/>
      <c r="B370" s="178" t="s">
        <v>31</v>
      </c>
      <c r="C370" s="198">
        <v>19005</v>
      </c>
    </row>
    <row r="371" spans="1:3">
      <c r="A371" s="198"/>
      <c r="B371" s="178" t="s">
        <v>179</v>
      </c>
      <c r="C371" s="198">
        <v>36003</v>
      </c>
    </row>
    <row r="372" spans="1:3">
      <c r="A372" s="198"/>
      <c r="B372" s="178" t="s">
        <v>116</v>
      </c>
      <c r="C372" s="198">
        <v>33027</v>
      </c>
    </row>
    <row r="373" spans="1:3">
      <c r="A373" s="198"/>
      <c r="B373" s="178" t="s">
        <v>289</v>
      </c>
      <c r="C373" s="198">
        <v>36004</v>
      </c>
    </row>
    <row r="374" spans="1:3">
      <c r="A374" s="198"/>
      <c r="B374" s="178" t="s">
        <v>105</v>
      </c>
      <c r="C374" s="198">
        <v>32505</v>
      </c>
    </row>
    <row r="375" spans="1:3">
      <c r="A375" s="198"/>
      <c r="B375" s="178" t="s">
        <v>106</v>
      </c>
      <c r="C375" s="198">
        <v>32600</v>
      </c>
    </row>
    <row r="376" spans="1:3">
      <c r="A376" s="198"/>
      <c r="B376" s="178" t="s">
        <v>108</v>
      </c>
      <c r="C376" s="198">
        <v>32700</v>
      </c>
    </row>
    <row r="377" spans="1:3">
      <c r="A377" s="198"/>
      <c r="B377" s="178" t="s">
        <v>109</v>
      </c>
      <c r="C377" s="198">
        <v>32800</v>
      </c>
    </row>
    <row r="378" spans="1:3">
      <c r="A378" s="198"/>
      <c r="B378" s="178" t="s">
        <v>111</v>
      </c>
      <c r="C378" s="198">
        <v>32905</v>
      </c>
    </row>
    <row r="379" spans="1:3">
      <c r="A379" s="198"/>
      <c r="B379" s="178" t="s">
        <v>110</v>
      </c>
      <c r="C379" s="198">
        <v>32900</v>
      </c>
    </row>
    <row r="380" spans="1:3">
      <c r="A380" s="198"/>
      <c r="B380" s="178" t="s">
        <v>114</v>
      </c>
      <c r="C380" s="198">
        <v>33000</v>
      </c>
    </row>
    <row r="381" spans="1:3">
      <c r="A381" s="198"/>
      <c r="B381" s="178" t="s">
        <v>6</v>
      </c>
      <c r="C381" s="198">
        <v>10900</v>
      </c>
    </row>
    <row r="382" spans="1:3">
      <c r="A382" s="198"/>
      <c r="B382" s="178" t="s">
        <v>25</v>
      </c>
      <c r="C382" s="198">
        <v>18400</v>
      </c>
    </row>
    <row r="383" spans="1:3">
      <c r="A383" s="198"/>
      <c r="B383" s="178" t="s">
        <v>19</v>
      </c>
      <c r="C383" s="198">
        <v>12510</v>
      </c>
    </row>
    <row r="384" spans="1:3">
      <c r="A384" s="198"/>
      <c r="B384" s="178" t="s">
        <v>3</v>
      </c>
      <c r="C384" s="198">
        <v>10700</v>
      </c>
    </row>
    <row r="385" spans="1:3">
      <c r="A385" s="198"/>
      <c r="B385" s="178" t="s">
        <v>1</v>
      </c>
      <c r="C385" s="198">
        <v>10400</v>
      </c>
    </row>
    <row r="386" spans="1:3">
      <c r="A386" s="198"/>
      <c r="B386" s="178" t="s">
        <v>49</v>
      </c>
      <c r="C386" s="198">
        <v>22000</v>
      </c>
    </row>
    <row r="387" spans="1:3">
      <c r="A387" s="198"/>
      <c r="B387" s="178" t="s">
        <v>32</v>
      </c>
      <c r="C387" s="198">
        <v>19100</v>
      </c>
    </row>
    <row r="388" spans="1:3">
      <c r="A388" s="198"/>
      <c r="B388" s="178" t="s">
        <v>525</v>
      </c>
      <c r="C388" s="198">
        <v>32904</v>
      </c>
    </row>
    <row r="389" spans="1:3">
      <c r="A389" s="198"/>
      <c r="B389" s="178" t="s">
        <v>117</v>
      </c>
      <c r="C389" s="198">
        <v>33100</v>
      </c>
    </row>
    <row r="390" spans="1:3">
      <c r="A390" s="198"/>
      <c r="B390" s="178" t="s">
        <v>119</v>
      </c>
      <c r="C390" s="198">
        <v>33200</v>
      </c>
    </row>
    <row r="391" spans="1:3">
      <c r="A391" s="198"/>
      <c r="B391" s="178" t="s">
        <v>123</v>
      </c>
      <c r="C391" s="198">
        <v>33205</v>
      </c>
    </row>
    <row r="392" spans="1:3">
      <c r="A392" s="198"/>
      <c r="B392" s="178" t="s">
        <v>35</v>
      </c>
      <c r="C392" s="198">
        <v>20300</v>
      </c>
    </row>
    <row r="393" spans="1:3">
      <c r="A393" s="198"/>
      <c r="B393" s="178" t="s">
        <v>290</v>
      </c>
      <c r="C393" s="198">
        <v>39208</v>
      </c>
    </row>
    <row r="394" spans="1:3">
      <c r="A394" s="198"/>
      <c r="B394" s="178" t="s">
        <v>96</v>
      </c>
      <c r="C394" s="198">
        <v>32100</v>
      </c>
    </row>
    <row r="395" spans="1:3">
      <c r="A395" s="198"/>
      <c r="B395" s="178" t="s">
        <v>125</v>
      </c>
      <c r="C395" s="198">
        <v>33300</v>
      </c>
    </row>
    <row r="396" spans="1:3">
      <c r="A396" s="198"/>
      <c r="B396" s="178" t="s">
        <v>126</v>
      </c>
      <c r="C396" s="198">
        <v>33305</v>
      </c>
    </row>
    <row r="397" spans="1:3">
      <c r="A397" s="198"/>
      <c r="B397" s="178" t="s">
        <v>212</v>
      </c>
      <c r="C397" s="198">
        <v>37000</v>
      </c>
    </row>
    <row r="398" spans="1:3">
      <c r="A398" s="198"/>
      <c r="B398" s="178" t="s">
        <v>36</v>
      </c>
      <c r="C398" s="198">
        <v>20400</v>
      </c>
    </row>
    <row r="399" spans="1:3">
      <c r="A399" s="198"/>
      <c r="B399" s="178" t="s">
        <v>251</v>
      </c>
      <c r="C399" s="198">
        <v>38620</v>
      </c>
    </row>
    <row r="400" spans="1:3">
      <c r="A400" s="198"/>
      <c r="B400" s="178" t="s">
        <v>262</v>
      </c>
      <c r="C400" s="198">
        <v>39201</v>
      </c>
    </row>
    <row r="401" spans="1:3">
      <c r="A401" s="198"/>
      <c r="B401" s="178" t="s">
        <v>11</v>
      </c>
      <c r="C401" s="198">
        <v>11300</v>
      </c>
    </row>
    <row r="402" spans="1:3">
      <c r="A402" s="198"/>
      <c r="B402" s="178" t="s">
        <v>75</v>
      </c>
      <c r="C402" s="198">
        <v>31102</v>
      </c>
    </row>
    <row r="403" spans="1:3">
      <c r="A403" s="198"/>
      <c r="B403" s="178" t="s">
        <v>74</v>
      </c>
      <c r="C403" s="198">
        <v>31101</v>
      </c>
    </row>
    <row r="404" spans="1:3">
      <c r="A404" s="198"/>
      <c r="B404" s="178" t="s">
        <v>37</v>
      </c>
      <c r="C404" s="198">
        <v>20600</v>
      </c>
    </row>
    <row r="405" spans="1:3">
      <c r="A405" s="198"/>
      <c r="B405" s="178" t="s">
        <v>107</v>
      </c>
      <c r="C405" s="198">
        <v>32605</v>
      </c>
    </row>
    <row r="406" spans="1:3">
      <c r="A406" s="198"/>
      <c r="B406" s="178" t="s">
        <v>379</v>
      </c>
      <c r="C406" s="198">
        <v>36310</v>
      </c>
    </row>
    <row r="407" spans="1:3">
      <c r="A407" s="198"/>
      <c r="B407" s="178" t="s">
        <v>129</v>
      </c>
      <c r="C407" s="198">
        <v>33405</v>
      </c>
    </row>
    <row r="408" spans="1:3">
      <c r="A408" s="198"/>
      <c r="B408" s="178" t="s">
        <v>130</v>
      </c>
      <c r="C408" s="198">
        <v>33500</v>
      </c>
    </row>
    <row r="409" spans="1:3">
      <c r="A409" s="198"/>
      <c r="B409" s="178" t="s">
        <v>133</v>
      </c>
      <c r="C409" s="198">
        <v>33605</v>
      </c>
    </row>
    <row r="410" spans="1:3">
      <c r="A410" s="198"/>
      <c r="B410" s="178" t="s">
        <v>201</v>
      </c>
      <c r="C410" s="198">
        <v>36601</v>
      </c>
    </row>
    <row r="411" spans="1:3">
      <c r="A411" s="198"/>
      <c r="B411" s="178" t="s">
        <v>132</v>
      </c>
      <c r="C411" s="198">
        <v>33600</v>
      </c>
    </row>
    <row r="412" spans="1:3">
      <c r="A412" s="198"/>
      <c r="B412" s="178" t="s">
        <v>134</v>
      </c>
      <c r="C412" s="198">
        <v>33700</v>
      </c>
    </row>
    <row r="413" spans="1:3">
      <c r="A413" s="198"/>
      <c r="B413" s="178" t="s">
        <v>17</v>
      </c>
      <c r="C413" s="198">
        <v>12160</v>
      </c>
    </row>
    <row r="414" spans="1:3">
      <c r="A414" s="198"/>
      <c r="B414" s="178" t="s">
        <v>15</v>
      </c>
      <c r="C414" s="198">
        <v>12100</v>
      </c>
    </row>
    <row r="415" spans="1:3">
      <c r="A415" s="198"/>
      <c r="B415" s="178" t="s">
        <v>135</v>
      </c>
      <c r="C415" s="198">
        <v>33800</v>
      </c>
    </row>
    <row r="416" spans="1:3">
      <c r="A416" s="198"/>
      <c r="B416" s="178" t="s">
        <v>65</v>
      </c>
      <c r="C416" s="198">
        <v>30601</v>
      </c>
    </row>
    <row r="417" spans="1:3">
      <c r="A417" s="198"/>
      <c r="B417" s="178" t="s">
        <v>136</v>
      </c>
      <c r="C417" s="198">
        <v>33900</v>
      </c>
    </row>
    <row r="418" spans="1:3">
      <c r="A418" s="198"/>
      <c r="B418" s="178" t="s">
        <v>243</v>
      </c>
      <c r="C418" s="198">
        <v>38402</v>
      </c>
    </row>
    <row r="419" spans="1:3">
      <c r="A419" s="198"/>
      <c r="B419" s="178" t="s">
        <v>137</v>
      </c>
      <c r="C419" s="198">
        <v>34000</v>
      </c>
    </row>
    <row r="420" spans="1:3">
      <c r="A420" s="198"/>
      <c r="B420" s="178" t="s">
        <v>138</v>
      </c>
      <c r="C420" s="198">
        <v>34100</v>
      </c>
    </row>
    <row r="421" spans="1:3">
      <c r="A421" s="198"/>
      <c r="B421" s="178" t="s">
        <v>139</v>
      </c>
      <c r="C421" s="198">
        <v>34105</v>
      </c>
    </row>
    <row r="422" spans="1:3">
      <c r="A422" s="198"/>
      <c r="B422" s="178" t="s">
        <v>141</v>
      </c>
      <c r="C422" s="198">
        <v>34205</v>
      </c>
    </row>
    <row r="423" spans="1:3">
      <c r="A423" s="198"/>
      <c r="B423" s="178" t="s">
        <v>140</v>
      </c>
      <c r="C423" s="198">
        <v>34200</v>
      </c>
    </row>
    <row r="424" spans="1:3">
      <c r="A424" s="198"/>
      <c r="B424" s="178" t="s">
        <v>267</v>
      </c>
      <c r="C424" s="198">
        <v>39301</v>
      </c>
    </row>
    <row r="425" spans="1:3">
      <c r="A425" s="198"/>
      <c r="B425" s="178" t="s">
        <v>144</v>
      </c>
      <c r="C425" s="198">
        <v>34300</v>
      </c>
    </row>
    <row r="426" spans="1:3">
      <c r="A426" s="198"/>
      <c r="B426" s="178" t="s">
        <v>145</v>
      </c>
      <c r="C426" s="198">
        <v>34400</v>
      </c>
    </row>
    <row r="427" spans="1:3">
      <c r="A427" s="198"/>
      <c r="B427" s="178" t="s">
        <v>146</v>
      </c>
      <c r="C427" s="198">
        <v>34405</v>
      </c>
    </row>
    <row r="428" spans="1:3">
      <c r="A428" s="198"/>
      <c r="B428" s="178" t="s">
        <v>18</v>
      </c>
      <c r="C428" s="198">
        <v>12220</v>
      </c>
    </row>
    <row r="429" spans="1:3">
      <c r="A429" s="198"/>
      <c r="B429" s="178" t="s">
        <v>121</v>
      </c>
      <c r="C429" s="198">
        <v>33203</v>
      </c>
    </row>
    <row r="430" spans="1:3">
      <c r="A430" s="198"/>
      <c r="B430" s="178" t="s">
        <v>269</v>
      </c>
      <c r="C430" s="198">
        <v>39401</v>
      </c>
    </row>
    <row r="431" spans="1:3">
      <c r="A431" s="198"/>
      <c r="B431" s="178" t="s">
        <v>147</v>
      </c>
      <c r="C431" s="198">
        <v>34500</v>
      </c>
    </row>
    <row r="432" spans="1:3">
      <c r="A432" s="198"/>
      <c r="B432" s="178" t="s">
        <v>150</v>
      </c>
      <c r="C432" s="198">
        <v>34600</v>
      </c>
    </row>
    <row r="433" spans="1:3">
      <c r="A433" s="198"/>
      <c r="B433" s="178" t="s">
        <v>91</v>
      </c>
      <c r="C433" s="198">
        <v>31810</v>
      </c>
    </row>
    <row r="434" spans="1:3">
      <c r="A434" s="198"/>
      <c r="B434" s="178" t="s">
        <v>369</v>
      </c>
      <c r="C434" s="198">
        <v>51000.2</v>
      </c>
    </row>
    <row r="435" spans="1:3">
      <c r="A435" s="198"/>
      <c r="B435" s="178" t="s">
        <v>369</v>
      </c>
      <c r="C435" s="198">
        <v>51000.2</v>
      </c>
    </row>
    <row r="436" spans="1:3">
      <c r="A436" s="198"/>
      <c r="B436" s="178" t="s">
        <v>370</v>
      </c>
      <c r="C436" s="198">
        <v>51000.3</v>
      </c>
    </row>
    <row r="437" spans="1:3">
      <c r="A437" s="198"/>
      <c r="B437" s="178" t="s">
        <v>370</v>
      </c>
      <c r="C437" s="248">
        <v>51000.3</v>
      </c>
    </row>
    <row r="438" spans="1:3">
      <c r="A438" s="198"/>
      <c r="B438" s="178" t="s">
        <v>368</v>
      </c>
      <c r="C438" s="198">
        <v>51000</v>
      </c>
    </row>
    <row r="439" spans="1:3">
      <c r="A439" s="198"/>
      <c r="B439" s="178" t="s">
        <v>368</v>
      </c>
      <c r="C439" s="198">
        <v>51000</v>
      </c>
    </row>
    <row r="440" spans="1:3">
      <c r="A440" s="198"/>
      <c r="B440" s="178" t="s">
        <v>152</v>
      </c>
      <c r="C440" s="198">
        <v>34700</v>
      </c>
    </row>
    <row r="441" spans="1:3">
      <c r="A441" s="198"/>
      <c r="B441" s="178" t="s">
        <v>153</v>
      </c>
      <c r="C441" s="198">
        <v>34800</v>
      </c>
    </row>
    <row r="442" spans="1:3">
      <c r="A442" s="198"/>
      <c r="B442" s="178" t="s">
        <v>8</v>
      </c>
      <c r="C442" s="198">
        <v>10930</v>
      </c>
    </row>
    <row r="443" spans="1:3">
      <c r="A443" s="198"/>
      <c r="B443" s="178" t="s">
        <v>20</v>
      </c>
      <c r="C443" s="198">
        <v>12600</v>
      </c>
    </row>
    <row r="444" spans="1:3">
      <c r="A444" s="198"/>
      <c r="B444" s="178" t="s">
        <v>343</v>
      </c>
      <c r="C444" s="198">
        <v>33207</v>
      </c>
    </row>
    <row r="445" spans="1:3">
      <c r="A445" s="198"/>
      <c r="B445" s="178" t="s">
        <v>285</v>
      </c>
      <c r="C445" s="198">
        <v>32901</v>
      </c>
    </row>
    <row r="446" spans="1:3">
      <c r="A446" s="198"/>
      <c r="B446" s="178" t="s">
        <v>287</v>
      </c>
      <c r="C446" s="198">
        <v>34900</v>
      </c>
    </row>
    <row r="447" spans="1:3">
      <c r="A447" s="198"/>
      <c r="B447" s="178" t="s">
        <v>237</v>
      </c>
      <c r="C447" s="198">
        <v>38105</v>
      </c>
    </row>
    <row r="448" spans="1:3">
      <c r="A448" s="198"/>
      <c r="B448" s="178" t="s">
        <v>157</v>
      </c>
      <c r="C448" s="198">
        <v>35000</v>
      </c>
    </row>
    <row r="449" spans="1:3">
      <c r="A449" s="198"/>
      <c r="B449" s="178" t="s">
        <v>118</v>
      </c>
      <c r="C449" s="198">
        <v>33105</v>
      </c>
    </row>
    <row r="450" spans="1:3">
      <c r="A450" s="198"/>
      <c r="B450" s="178" t="s">
        <v>159</v>
      </c>
      <c r="C450" s="198">
        <v>35100</v>
      </c>
    </row>
    <row r="451" spans="1:3">
      <c r="A451" s="198"/>
      <c r="B451" s="178" t="s">
        <v>160</v>
      </c>
      <c r="C451" s="198">
        <v>35105</v>
      </c>
    </row>
    <row r="452" spans="1:3">
      <c r="A452" s="198"/>
      <c r="B452" s="178" t="s">
        <v>162</v>
      </c>
      <c r="C452" s="198">
        <v>35200</v>
      </c>
    </row>
    <row r="453" spans="1:3">
      <c r="A453" s="198"/>
      <c r="B453" s="178" t="s">
        <v>82</v>
      </c>
      <c r="C453" s="198">
        <v>31320</v>
      </c>
    </row>
    <row r="454" spans="1:3">
      <c r="A454" s="198"/>
      <c r="B454" s="178" t="s">
        <v>186</v>
      </c>
      <c r="C454" s="198">
        <v>36102</v>
      </c>
    </row>
    <row r="455" spans="1:3">
      <c r="A455" s="198"/>
      <c r="B455" s="178" t="s">
        <v>21</v>
      </c>
      <c r="C455" s="198">
        <v>12700</v>
      </c>
    </row>
    <row r="456" spans="1:3">
      <c r="A456" s="198"/>
      <c r="B456" s="178" t="s">
        <v>181</v>
      </c>
      <c r="C456" s="198">
        <v>36006</v>
      </c>
    </row>
    <row r="457" spans="1:3">
      <c r="A457" s="198"/>
      <c r="B457" s="178" t="s">
        <v>168</v>
      </c>
      <c r="C457" s="198">
        <v>35405</v>
      </c>
    </row>
    <row r="458" spans="1:3">
      <c r="A458" s="198"/>
      <c r="B458" s="178" t="s">
        <v>165</v>
      </c>
      <c r="C458" s="198">
        <v>35400</v>
      </c>
    </row>
    <row r="459" spans="1:3">
      <c r="A459" s="198"/>
      <c r="B459" s="178" t="s">
        <v>112</v>
      </c>
      <c r="C459" s="198">
        <v>32910</v>
      </c>
    </row>
    <row r="460" spans="1:3">
      <c r="A460" s="198"/>
      <c r="B460" s="178" t="s">
        <v>169</v>
      </c>
      <c r="C460" s="198">
        <v>35500</v>
      </c>
    </row>
    <row r="461" spans="1:3">
      <c r="A461" s="198"/>
      <c r="B461" s="178" t="s">
        <v>16</v>
      </c>
      <c r="C461" s="198">
        <v>12150</v>
      </c>
    </row>
    <row r="462" spans="1:3">
      <c r="A462" s="198"/>
      <c r="B462" s="178" t="s">
        <v>170</v>
      </c>
      <c r="C462" s="198">
        <v>35600</v>
      </c>
    </row>
    <row r="463" spans="1:3">
      <c r="A463" s="198"/>
      <c r="B463" s="178" t="s">
        <v>171</v>
      </c>
      <c r="C463" s="198">
        <v>35700</v>
      </c>
    </row>
    <row r="464" spans="1:3">
      <c r="A464" s="198"/>
      <c r="B464" s="178" t="s">
        <v>173</v>
      </c>
      <c r="C464" s="198">
        <v>35805</v>
      </c>
    </row>
    <row r="465" spans="1:3">
      <c r="A465" s="198"/>
      <c r="B465" s="178" t="s">
        <v>172</v>
      </c>
      <c r="C465" s="198">
        <v>35800</v>
      </c>
    </row>
    <row r="466" spans="1:3">
      <c r="A466" s="198"/>
      <c r="B466" s="178" t="s">
        <v>187</v>
      </c>
      <c r="C466" s="198">
        <v>36105</v>
      </c>
    </row>
    <row r="467" spans="1:3">
      <c r="A467" s="198"/>
      <c r="B467" s="178" t="s">
        <v>174</v>
      </c>
      <c r="C467" s="198">
        <v>35900</v>
      </c>
    </row>
    <row r="468" spans="1:3">
      <c r="A468" s="198"/>
      <c r="B468" s="178" t="s">
        <v>175</v>
      </c>
      <c r="C468" s="198">
        <v>35905</v>
      </c>
    </row>
    <row r="469" spans="1:3">
      <c r="A469" s="198"/>
      <c r="B469" s="178" t="s">
        <v>248</v>
      </c>
      <c r="C469" s="198">
        <v>38602</v>
      </c>
    </row>
    <row r="470" spans="1:3">
      <c r="A470" s="198"/>
      <c r="B470" s="178" t="s">
        <v>155</v>
      </c>
      <c r="C470" s="198">
        <v>34905</v>
      </c>
    </row>
    <row r="471" spans="1:3">
      <c r="A471" s="198"/>
      <c r="B471" s="178" t="s">
        <v>185</v>
      </c>
      <c r="C471" s="198">
        <v>36100</v>
      </c>
    </row>
    <row r="472" spans="1:3">
      <c r="A472" s="198"/>
      <c r="B472" s="178" t="s">
        <v>189</v>
      </c>
      <c r="C472" s="198">
        <v>36205</v>
      </c>
    </row>
    <row r="473" spans="1:3">
      <c r="A473" s="198"/>
      <c r="B473" s="178" t="s">
        <v>188</v>
      </c>
      <c r="C473" s="198">
        <v>36200</v>
      </c>
    </row>
    <row r="474" spans="1:3">
      <c r="A474" s="198"/>
      <c r="B474" s="178" t="s">
        <v>190</v>
      </c>
      <c r="C474" s="198">
        <v>36300</v>
      </c>
    </row>
    <row r="475" spans="1:3">
      <c r="A475" s="198"/>
      <c r="B475" s="178" t="s">
        <v>156</v>
      </c>
      <c r="C475" s="198">
        <v>34910</v>
      </c>
    </row>
    <row r="476" spans="1:3">
      <c r="A476" s="198"/>
      <c r="B476" s="178" t="s">
        <v>250</v>
      </c>
      <c r="C476" s="198">
        <v>38610</v>
      </c>
    </row>
    <row r="477" spans="1:3">
      <c r="A477" s="198"/>
      <c r="B477" s="178" t="s">
        <v>148</v>
      </c>
      <c r="C477" s="198">
        <v>34501</v>
      </c>
    </row>
    <row r="478" spans="1:3">
      <c r="A478" s="198"/>
      <c r="B478" s="178" t="s">
        <v>253</v>
      </c>
      <c r="C478" s="198">
        <v>38701</v>
      </c>
    </row>
    <row r="479" spans="1:3">
      <c r="A479" s="198"/>
      <c r="B479" s="178" t="s">
        <v>29</v>
      </c>
      <c r="C479" s="198">
        <v>18740</v>
      </c>
    </row>
    <row r="480" spans="1:3">
      <c r="A480" s="198"/>
      <c r="B480" s="178" t="s">
        <v>39</v>
      </c>
      <c r="C480" s="198">
        <v>20800</v>
      </c>
    </row>
    <row r="481" spans="1:3">
      <c r="A481" s="198"/>
      <c r="B481" s="178" t="s">
        <v>10</v>
      </c>
      <c r="C481" s="198">
        <v>10950</v>
      </c>
    </row>
    <row r="482" spans="1:3">
      <c r="A482" s="198"/>
      <c r="B482" s="178" t="s">
        <v>34</v>
      </c>
      <c r="C482" s="198">
        <v>20200</v>
      </c>
    </row>
    <row r="483" spans="1:3">
      <c r="A483" s="198"/>
      <c r="B483" s="178" t="s">
        <v>30</v>
      </c>
      <c r="C483" s="198">
        <v>18780</v>
      </c>
    </row>
    <row r="484" spans="1:3">
      <c r="A484" s="198"/>
      <c r="B484" s="178" t="s">
        <v>42</v>
      </c>
      <c r="C484" s="198">
        <v>21300</v>
      </c>
    </row>
    <row r="485" spans="1:3">
      <c r="A485" s="198"/>
      <c r="B485" s="178" t="s">
        <v>367</v>
      </c>
      <c r="C485" s="198">
        <v>37001</v>
      </c>
    </row>
    <row r="486" spans="1:3">
      <c r="A486" s="198"/>
      <c r="B486" s="178" t="s">
        <v>115</v>
      </c>
      <c r="C486" s="198">
        <v>33001</v>
      </c>
    </row>
    <row r="487" spans="1:3">
      <c r="A487" s="198"/>
      <c r="B487" s="178" t="s">
        <v>195</v>
      </c>
      <c r="C487" s="198">
        <v>36405</v>
      </c>
    </row>
    <row r="488" spans="1:3">
      <c r="A488" s="198"/>
      <c r="B488" s="178" t="s">
        <v>194</v>
      </c>
      <c r="C488" s="198">
        <v>36400</v>
      </c>
    </row>
    <row r="489" spans="1:3">
      <c r="A489" s="198"/>
      <c r="B489" s="178" t="s">
        <v>38</v>
      </c>
      <c r="C489" s="198">
        <v>20700</v>
      </c>
    </row>
    <row r="490" spans="1:3">
      <c r="A490" s="198"/>
      <c r="B490" s="178" t="s">
        <v>431</v>
      </c>
      <c r="C490" s="198">
        <v>11050</v>
      </c>
    </row>
    <row r="491" spans="1:3">
      <c r="A491" s="198"/>
      <c r="B491" s="178" t="s">
        <v>12</v>
      </c>
      <c r="C491" s="198">
        <v>11310</v>
      </c>
    </row>
    <row r="492" spans="1:3">
      <c r="A492" s="198"/>
      <c r="B492" s="178" t="s">
        <v>161</v>
      </c>
      <c r="C492" s="198">
        <v>35106</v>
      </c>
    </row>
    <row r="493" spans="1:3">
      <c r="A493" s="198"/>
      <c r="B493" s="178" t="s">
        <v>104</v>
      </c>
      <c r="C493" s="198">
        <v>32500</v>
      </c>
    </row>
    <row r="494" spans="1:3">
      <c r="A494" s="198"/>
      <c r="B494" s="178" t="s">
        <v>196</v>
      </c>
      <c r="C494" s="198">
        <v>36500</v>
      </c>
    </row>
    <row r="495" spans="1:3">
      <c r="A495" s="198"/>
      <c r="B495" s="178" t="s">
        <v>92</v>
      </c>
      <c r="C495" s="198">
        <v>31820</v>
      </c>
    </row>
    <row r="496" spans="1:3">
      <c r="A496" s="198"/>
      <c r="B496" s="178" t="s">
        <v>27</v>
      </c>
      <c r="C496" s="198">
        <v>18640</v>
      </c>
    </row>
    <row r="497" spans="1:3">
      <c r="A497" s="198"/>
      <c r="B497" s="178" t="s">
        <v>0</v>
      </c>
      <c r="C497" s="198">
        <v>10200</v>
      </c>
    </row>
    <row r="498" spans="1:3">
      <c r="A498" s="198"/>
      <c r="B498" s="178" t="s">
        <v>516</v>
      </c>
      <c r="C498" s="198">
        <v>39220</v>
      </c>
    </row>
    <row r="499" spans="1:3">
      <c r="A499" s="198"/>
      <c r="B499" s="178" t="s">
        <v>200</v>
      </c>
      <c r="C499" s="198">
        <v>36600</v>
      </c>
    </row>
    <row r="500" spans="1:3">
      <c r="A500" s="198"/>
      <c r="B500" s="178" t="s">
        <v>5</v>
      </c>
      <c r="C500" s="198">
        <v>10850</v>
      </c>
    </row>
    <row r="501" spans="1:3">
      <c r="A501" s="198"/>
      <c r="B501" s="178" t="s">
        <v>7</v>
      </c>
      <c r="C501" s="198">
        <v>10910</v>
      </c>
    </row>
    <row r="502" spans="1:3">
      <c r="A502" s="198"/>
      <c r="B502" s="178" t="s">
        <v>9</v>
      </c>
      <c r="C502" s="198">
        <v>10940</v>
      </c>
    </row>
    <row r="503" spans="1:3">
      <c r="A503" s="198"/>
      <c r="B503" s="178" t="s">
        <v>202</v>
      </c>
      <c r="C503" s="198">
        <v>36700</v>
      </c>
    </row>
    <row r="504" spans="1:3">
      <c r="A504" s="198"/>
      <c r="B504" s="178" t="s">
        <v>207</v>
      </c>
      <c r="C504" s="198">
        <v>36802</v>
      </c>
    </row>
    <row r="505" spans="1:3">
      <c r="A505" s="198"/>
      <c r="B505" s="178" t="s">
        <v>205</v>
      </c>
      <c r="C505" s="198">
        <v>36800</v>
      </c>
    </row>
    <row r="506" spans="1:3">
      <c r="A506" s="198"/>
      <c r="B506" s="178" t="s">
        <v>211</v>
      </c>
      <c r="C506" s="198">
        <v>36905</v>
      </c>
    </row>
    <row r="507" spans="1:3">
      <c r="A507" s="198"/>
      <c r="B507" s="178" t="s">
        <v>209</v>
      </c>
      <c r="C507" s="198">
        <v>36900</v>
      </c>
    </row>
    <row r="508" spans="1:3">
      <c r="A508" s="198"/>
      <c r="B508" s="178" t="s">
        <v>214</v>
      </c>
      <c r="C508" s="198">
        <v>37100</v>
      </c>
    </row>
    <row r="509" spans="1:3">
      <c r="A509" s="198"/>
      <c r="B509" s="178" t="s">
        <v>215</v>
      </c>
      <c r="C509" s="198">
        <v>37200</v>
      </c>
    </row>
    <row r="510" spans="1:3">
      <c r="A510" s="198"/>
      <c r="B510" s="178" t="s">
        <v>216</v>
      </c>
      <c r="C510" s="198">
        <v>37300</v>
      </c>
    </row>
    <row r="511" spans="1:3">
      <c r="A511" s="198"/>
      <c r="B511" s="178" t="s">
        <v>218</v>
      </c>
      <c r="C511" s="198">
        <v>37305</v>
      </c>
    </row>
    <row r="512" spans="1:3">
      <c r="A512" s="198"/>
      <c r="B512" s="178" t="s">
        <v>183</v>
      </c>
      <c r="C512" s="198">
        <v>36008</v>
      </c>
    </row>
    <row r="513" spans="1:3">
      <c r="A513" s="198"/>
      <c r="B513" s="178" t="s">
        <v>275</v>
      </c>
      <c r="C513" s="198">
        <v>39703</v>
      </c>
    </row>
    <row r="514" spans="1:3">
      <c r="A514" s="198"/>
      <c r="B514" s="178" t="s">
        <v>345</v>
      </c>
      <c r="C514" s="198">
        <v>33209</v>
      </c>
    </row>
    <row r="515" spans="1:3">
      <c r="A515" s="198"/>
      <c r="B515" s="178" t="s">
        <v>220</v>
      </c>
      <c r="C515" s="198">
        <v>37405</v>
      </c>
    </row>
    <row r="516" spans="1:3">
      <c r="A516" s="198"/>
      <c r="B516" s="178" t="s">
        <v>219</v>
      </c>
      <c r="C516" s="198">
        <v>37400</v>
      </c>
    </row>
    <row r="517" spans="1:3">
      <c r="A517" s="198"/>
      <c r="B517" s="178" t="s">
        <v>221</v>
      </c>
      <c r="C517" s="198">
        <v>37500</v>
      </c>
    </row>
    <row r="518" spans="1:3">
      <c r="A518" s="198"/>
      <c r="B518" s="178" t="s">
        <v>224</v>
      </c>
      <c r="C518" s="198">
        <v>37605</v>
      </c>
    </row>
    <row r="519" spans="1:3">
      <c r="A519" s="198"/>
      <c r="B519" s="178" t="s">
        <v>222</v>
      </c>
      <c r="C519" s="198">
        <v>37600</v>
      </c>
    </row>
    <row r="520" spans="1:3">
      <c r="A520" s="198"/>
      <c r="B520" s="178" t="s">
        <v>22</v>
      </c>
      <c r="C520" s="198">
        <v>13500</v>
      </c>
    </row>
    <row r="521" spans="1:3">
      <c r="A521" s="198"/>
      <c r="B521" s="178" t="s">
        <v>226</v>
      </c>
      <c r="C521" s="198">
        <v>37700</v>
      </c>
    </row>
    <row r="522" spans="1:3">
      <c r="A522" s="198"/>
      <c r="B522" s="178" t="s">
        <v>227</v>
      </c>
      <c r="C522" s="198">
        <v>37705</v>
      </c>
    </row>
    <row r="523" spans="1:3">
      <c r="A523" s="198"/>
      <c r="B523" s="178" t="s">
        <v>56</v>
      </c>
      <c r="C523" s="198">
        <v>30103</v>
      </c>
    </row>
    <row r="524" spans="1:3">
      <c r="A524" s="198"/>
      <c r="B524" s="178" t="s">
        <v>142</v>
      </c>
      <c r="C524" s="198">
        <v>34220</v>
      </c>
    </row>
    <row r="525" spans="1:3">
      <c r="A525" s="198"/>
      <c r="B525" s="178" t="s">
        <v>151</v>
      </c>
      <c r="C525" s="198">
        <v>34605</v>
      </c>
    </row>
    <row r="526" spans="1:3">
      <c r="A526" s="198"/>
      <c r="B526" s="178" t="s">
        <v>230</v>
      </c>
      <c r="C526" s="198">
        <v>37805</v>
      </c>
    </row>
    <row r="527" spans="1:3">
      <c r="A527" s="198"/>
      <c r="B527" s="178" t="s">
        <v>228</v>
      </c>
      <c r="C527" s="198">
        <v>37800</v>
      </c>
    </row>
    <row r="528" spans="1:3">
      <c r="A528" s="198"/>
      <c r="B528" s="178" t="s">
        <v>233</v>
      </c>
      <c r="C528" s="198">
        <v>37905</v>
      </c>
    </row>
    <row r="529" spans="1:3">
      <c r="A529" s="198"/>
      <c r="B529" s="178" t="s">
        <v>231</v>
      </c>
      <c r="C529" s="198">
        <v>37900</v>
      </c>
    </row>
    <row r="530" spans="1:3">
      <c r="A530" s="198"/>
      <c r="B530" s="178" t="s">
        <v>235</v>
      </c>
      <c r="C530" s="198">
        <v>38005</v>
      </c>
    </row>
    <row r="531" spans="1:3">
      <c r="A531" s="198"/>
      <c r="B531" s="178" t="s">
        <v>234</v>
      </c>
      <c r="C531" s="198">
        <v>38000</v>
      </c>
    </row>
    <row r="532" spans="1:3">
      <c r="A532" s="198"/>
      <c r="B532" s="178" t="s">
        <v>217</v>
      </c>
      <c r="C532" s="198">
        <v>37301</v>
      </c>
    </row>
    <row r="533" spans="1:3">
      <c r="A533" s="198"/>
      <c r="B533" s="178" t="s">
        <v>236</v>
      </c>
      <c r="C533" s="198">
        <v>38100</v>
      </c>
    </row>
    <row r="534" spans="1:3">
      <c r="A534" s="198"/>
      <c r="B534" s="178" t="s">
        <v>239</v>
      </c>
      <c r="C534" s="198">
        <v>38205</v>
      </c>
    </row>
    <row r="535" spans="1:3">
      <c r="A535" s="198"/>
      <c r="B535" s="178" t="s">
        <v>238</v>
      </c>
      <c r="C535" s="198">
        <v>38200</v>
      </c>
    </row>
    <row r="536" spans="1:3">
      <c r="A536" s="198"/>
      <c r="B536" s="178" t="s">
        <v>193</v>
      </c>
      <c r="C536" s="198">
        <v>36305</v>
      </c>
    </row>
    <row r="537" spans="1:3">
      <c r="A537" s="198"/>
      <c r="B537" s="178" t="s">
        <v>163</v>
      </c>
      <c r="C537" s="198">
        <v>35300</v>
      </c>
    </row>
    <row r="538" spans="1:3">
      <c r="A538" s="198"/>
      <c r="B538" s="178" t="s">
        <v>241</v>
      </c>
      <c r="C538" s="198">
        <v>38300</v>
      </c>
    </row>
    <row r="539" spans="1:3">
      <c r="A539" s="198"/>
      <c r="B539" s="178" t="s">
        <v>23</v>
      </c>
      <c r="C539" s="198">
        <v>13700</v>
      </c>
    </row>
    <row r="540" spans="1:3">
      <c r="A540" s="198"/>
      <c r="B540" s="178" t="s">
        <v>182</v>
      </c>
      <c r="C540" s="198">
        <v>36007</v>
      </c>
    </row>
    <row r="541" spans="1:3">
      <c r="A541" s="198"/>
      <c r="B541" s="178" t="s">
        <v>62</v>
      </c>
      <c r="C541" s="198">
        <v>30405</v>
      </c>
    </row>
    <row r="542" spans="1:3">
      <c r="A542" s="198"/>
      <c r="B542" s="178" t="s">
        <v>229</v>
      </c>
      <c r="C542" s="198">
        <v>37801</v>
      </c>
    </row>
    <row r="543" spans="1:3">
      <c r="A543" s="198"/>
      <c r="B543" s="178" t="s">
        <v>101</v>
      </c>
      <c r="C543" s="198">
        <v>32405</v>
      </c>
    </row>
    <row r="544" spans="1:3">
      <c r="A544" s="198"/>
      <c r="B544" s="178" t="s">
        <v>263</v>
      </c>
      <c r="C544" s="198">
        <v>39204</v>
      </c>
    </row>
    <row r="545" spans="1:3">
      <c r="A545" s="198"/>
      <c r="B545" s="178" t="s">
        <v>158</v>
      </c>
      <c r="C545" s="198">
        <v>35005</v>
      </c>
    </row>
    <row r="546" spans="1:3">
      <c r="A546" s="198"/>
      <c r="B546" s="178" t="s">
        <v>244</v>
      </c>
      <c r="C546" s="198">
        <v>38405</v>
      </c>
    </row>
    <row r="547" spans="1:3">
      <c r="A547" s="198"/>
      <c r="B547" s="178" t="s">
        <v>242</v>
      </c>
      <c r="C547" s="198">
        <v>38400</v>
      </c>
    </row>
    <row r="548" spans="1:3">
      <c r="A548" s="198"/>
      <c r="B548" s="178" t="s">
        <v>192</v>
      </c>
      <c r="C548" s="198">
        <v>36302</v>
      </c>
    </row>
    <row r="549" spans="1:3">
      <c r="A549" s="198"/>
      <c r="B549" s="178" t="s">
        <v>2</v>
      </c>
      <c r="C549" s="198">
        <v>10500</v>
      </c>
    </row>
    <row r="550" spans="1:3">
      <c r="A550" s="198"/>
      <c r="B550" s="178" t="s">
        <v>14</v>
      </c>
      <c r="C550" s="198">
        <v>11900</v>
      </c>
    </row>
    <row r="551" spans="1:3">
      <c r="A551" s="198"/>
      <c r="B551" s="178" t="s">
        <v>364</v>
      </c>
      <c r="C551" s="198">
        <v>14300.2</v>
      </c>
    </row>
    <row r="552" spans="1:3">
      <c r="A552" s="198"/>
      <c r="B552" s="178" t="s">
        <v>363</v>
      </c>
      <c r="C552" s="198">
        <v>14300</v>
      </c>
    </row>
    <row r="553" spans="1:3">
      <c r="A553" s="198"/>
      <c r="B553" s="178" t="s">
        <v>245</v>
      </c>
      <c r="C553" s="198">
        <v>38500</v>
      </c>
    </row>
    <row r="554" spans="1:3">
      <c r="A554" s="198"/>
      <c r="B554" s="178" t="s">
        <v>154</v>
      </c>
      <c r="C554" s="198">
        <v>34903</v>
      </c>
    </row>
    <row r="555" spans="1:3">
      <c r="A555" s="198"/>
      <c r="B555" s="178" t="s">
        <v>249</v>
      </c>
      <c r="C555" s="198">
        <v>38605</v>
      </c>
    </row>
    <row r="556" spans="1:3">
      <c r="A556" s="198"/>
      <c r="B556" s="178" t="s">
        <v>246</v>
      </c>
      <c r="C556" s="198">
        <v>38600</v>
      </c>
    </row>
    <row r="557" spans="1:3">
      <c r="A557" s="198"/>
      <c r="B557" s="178" t="s">
        <v>252</v>
      </c>
      <c r="C557" s="198">
        <v>38700</v>
      </c>
    </row>
    <row r="558" spans="1:3">
      <c r="A558" s="198"/>
      <c r="B558" s="178" t="s">
        <v>57</v>
      </c>
      <c r="C558" s="198">
        <v>30104</v>
      </c>
    </row>
    <row r="559" spans="1:3">
      <c r="A559" s="198"/>
      <c r="B559" s="178" t="s">
        <v>394</v>
      </c>
      <c r="C559" s="198">
        <v>36303</v>
      </c>
    </row>
    <row r="560" spans="1:3">
      <c r="A560" s="198"/>
      <c r="B560" s="178" t="s">
        <v>113</v>
      </c>
      <c r="C560" s="198">
        <v>32920</v>
      </c>
    </row>
    <row r="561" spans="1:3">
      <c r="A561" s="198"/>
      <c r="B561" s="178" t="s">
        <v>254</v>
      </c>
      <c r="C561" s="198">
        <v>38800</v>
      </c>
    </row>
    <row r="562" spans="1:3">
      <c r="A562" s="198"/>
      <c r="B562" s="178" t="s">
        <v>95</v>
      </c>
      <c r="C562" s="198">
        <v>32005</v>
      </c>
    </row>
    <row r="563" spans="1:3">
      <c r="A563" s="198"/>
      <c r="B563" s="178" t="s">
        <v>271</v>
      </c>
      <c r="C563" s="198">
        <v>39501</v>
      </c>
    </row>
    <row r="564" spans="1:3">
      <c r="A564" s="198"/>
      <c r="B564" s="178" t="s">
        <v>256</v>
      </c>
      <c r="C564" s="198">
        <v>38900</v>
      </c>
    </row>
    <row r="565" spans="1:3">
      <c r="A565" s="198"/>
      <c r="B565" s="178" t="s">
        <v>41</v>
      </c>
      <c r="C565" s="198">
        <v>21200</v>
      </c>
    </row>
    <row r="566" spans="1:3">
      <c r="A566" s="198"/>
      <c r="B566" s="178" t="s">
        <v>45</v>
      </c>
      <c r="C566" s="198">
        <v>21550</v>
      </c>
    </row>
    <row r="567" spans="1:3">
      <c r="A567" s="198"/>
      <c r="B567" s="178" t="s">
        <v>43</v>
      </c>
      <c r="C567" s="198">
        <v>21520</v>
      </c>
    </row>
    <row r="568" spans="1:3">
      <c r="A568" s="198"/>
      <c r="B568" s="178" t="s">
        <v>366</v>
      </c>
      <c r="C568" s="198">
        <v>21525.200000000001</v>
      </c>
    </row>
    <row r="569" spans="1:3">
      <c r="A569" s="198"/>
      <c r="B569" s="178" t="s">
        <v>365</v>
      </c>
      <c r="C569" s="198">
        <v>21525</v>
      </c>
    </row>
    <row r="570" spans="1:3">
      <c r="A570" s="198"/>
      <c r="B570" s="178" t="s">
        <v>257</v>
      </c>
      <c r="C570" s="198">
        <v>39000</v>
      </c>
    </row>
    <row r="571" spans="1:3">
      <c r="A571" s="198"/>
      <c r="B571" s="178" t="s">
        <v>50</v>
      </c>
      <c r="C571" s="198">
        <v>23000</v>
      </c>
    </row>
    <row r="572" spans="1:3">
      <c r="A572" s="198"/>
      <c r="B572" s="178" t="s">
        <v>51</v>
      </c>
      <c r="C572" s="198">
        <v>23100</v>
      </c>
    </row>
    <row r="573" spans="1:3">
      <c r="A573" s="198"/>
      <c r="B573" s="178" t="s">
        <v>40</v>
      </c>
      <c r="C573" s="198">
        <v>20900</v>
      </c>
    </row>
    <row r="574" spans="1:3">
      <c r="A574" s="198"/>
      <c r="B574" s="178" t="s">
        <v>52</v>
      </c>
      <c r="C574" s="198">
        <v>23200</v>
      </c>
    </row>
    <row r="575" spans="1:3">
      <c r="A575" s="198"/>
      <c r="B575" s="178" t="s">
        <v>46</v>
      </c>
      <c r="C575" s="198">
        <v>21570</v>
      </c>
    </row>
    <row r="576" spans="1:3">
      <c r="A576" s="198"/>
      <c r="B576" s="178" t="s">
        <v>223</v>
      </c>
      <c r="C576" s="198">
        <v>37601</v>
      </c>
    </row>
    <row r="577" spans="1:3">
      <c r="A577" s="198"/>
      <c r="B577" s="178" t="s">
        <v>259</v>
      </c>
      <c r="C577" s="198">
        <v>39101</v>
      </c>
    </row>
    <row r="578" spans="1:3">
      <c r="A578" s="198"/>
      <c r="B578" s="178" t="s">
        <v>258</v>
      </c>
      <c r="C578" s="198">
        <v>39100</v>
      </c>
    </row>
    <row r="579" spans="1:3">
      <c r="A579" s="198"/>
      <c r="B579" s="178" t="s">
        <v>260</v>
      </c>
      <c r="C579" s="198">
        <v>39105</v>
      </c>
    </row>
    <row r="580" spans="1:3">
      <c r="A580" s="198"/>
      <c r="B580" s="178" t="s">
        <v>122</v>
      </c>
      <c r="C580" s="198">
        <v>33204</v>
      </c>
    </row>
    <row r="581" spans="1:3">
      <c r="A581" s="198"/>
      <c r="B581" s="178" t="s">
        <v>261</v>
      </c>
      <c r="C581" s="198">
        <v>39200</v>
      </c>
    </row>
    <row r="582" spans="1:3">
      <c r="A582" s="198"/>
      <c r="B582" s="178" t="s">
        <v>264</v>
      </c>
      <c r="C582" s="198">
        <v>39205</v>
      </c>
    </row>
    <row r="583" spans="1:3">
      <c r="A583" s="198"/>
      <c r="B583" s="178" t="s">
        <v>266</v>
      </c>
      <c r="C583" s="198">
        <v>39300</v>
      </c>
    </row>
    <row r="584" spans="1:3">
      <c r="A584" s="198"/>
      <c r="B584" s="178" t="s">
        <v>268</v>
      </c>
      <c r="C584" s="198">
        <v>39400</v>
      </c>
    </row>
    <row r="585" spans="1:3">
      <c r="A585" s="198"/>
      <c r="B585" s="178" t="s">
        <v>270</v>
      </c>
      <c r="C585" s="198">
        <v>39500</v>
      </c>
    </row>
    <row r="586" spans="1:3">
      <c r="A586" s="198"/>
      <c r="B586" s="178" t="s">
        <v>273</v>
      </c>
      <c r="C586" s="198">
        <v>39605</v>
      </c>
    </row>
    <row r="587" spans="1:3">
      <c r="A587" s="198"/>
      <c r="B587" s="178" t="s">
        <v>272</v>
      </c>
      <c r="C587" s="198">
        <v>39600</v>
      </c>
    </row>
    <row r="588" spans="1:3">
      <c r="A588" s="198"/>
      <c r="B588" s="178" t="s">
        <v>143</v>
      </c>
      <c r="C588" s="198">
        <v>34230</v>
      </c>
    </row>
    <row r="589" spans="1:3">
      <c r="A589" s="198"/>
      <c r="B589" s="178" t="s">
        <v>47</v>
      </c>
      <c r="C589" s="198">
        <v>21800</v>
      </c>
    </row>
    <row r="590" spans="1:3">
      <c r="A590" s="198"/>
      <c r="B590" s="178" t="s">
        <v>79</v>
      </c>
      <c r="C590" s="198">
        <v>31205</v>
      </c>
    </row>
    <row r="591" spans="1:3">
      <c r="A591" s="198"/>
      <c r="B591" s="178" t="s">
        <v>102</v>
      </c>
      <c r="C591" s="198">
        <v>32410</v>
      </c>
    </row>
    <row r="592" spans="1:3">
      <c r="A592" s="198"/>
      <c r="B592" s="178" t="s">
        <v>13</v>
      </c>
      <c r="C592" s="198">
        <v>11600</v>
      </c>
    </row>
    <row r="593" spans="1:3">
      <c r="A593" s="198"/>
      <c r="B593" s="178" t="s">
        <v>276</v>
      </c>
      <c r="C593" s="198">
        <v>39705</v>
      </c>
    </row>
    <row r="594" spans="1:3">
      <c r="A594" s="198"/>
      <c r="B594" s="178" t="s">
        <v>274</v>
      </c>
      <c r="C594" s="198">
        <v>39700</v>
      </c>
    </row>
    <row r="595" spans="1:3">
      <c r="A595" s="198"/>
      <c r="B595" s="178" t="s">
        <v>198</v>
      </c>
      <c r="C595" s="198">
        <v>36502</v>
      </c>
    </row>
    <row r="596" spans="1:3">
      <c r="A596" s="198"/>
      <c r="B596" s="178" t="s">
        <v>278</v>
      </c>
      <c r="C596" s="198">
        <v>39805</v>
      </c>
    </row>
    <row r="597" spans="1:3">
      <c r="A597" s="198"/>
      <c r="B597" s="178" t="s">
        <v>277</v>
      </c>
      <c r="C597" s="198">
        <v>39800</v>
      </c>
    </row>
    <row r="598" spans="1:3">
      <c r="A598" s="198"/>
      <c r="B598" s="178" t="s">
        <v>48</v>
      </c>
      <c r="C598" s="198">
        <v>21900</v>
      </c>
    </row>
    <row r="599" spans="1:3">
      <c r="A599" s="198"/>
      <c r="B599" s="178" t="s">
        <v>127</v>
      </c>
      <c r="C599" s="198">
        <v>33400</v>
      </c>
    </row>
    <row r="600" spans="1:3">
      <c r="A600" s="198"/>
      <c r="B600" s="178" t="s">
        <v>279</v>
      </c>
      <c r="C600" s="198">
        <v>39900</v>
      </c>
    </row>
    <row r="601" spans="1:3">
      <c r="A601" s="198"/>
      <c r="B601" s="178" t="s">
        <v>53</v>
      </c>
      <c r="C601" s="198">
        <v>30000</v>
      </c>
    </row>
    <row r="602" spans="1:3">
      <c r="A602" s="248"/>
      <c r="B602" s="178" t="s">
        <v>203</v>
      </c>
      <c r="C602" s="198">
        <v>36701</v>
      </c>
    </row>
    <row r="603" spans="1:3">
      <c r="C603" s="198"/>
    </row>
    <row r="604" spans="1:3">
      <c r="C604" s="198"/>
    </row>
    <row r="605" spans="1:3">
      <c r="C605" s="198"/>
    </row>
    <row r="606" spans="1:3">
      <c r="C606" s="198"/>
    </row>
    <row r="607" spans="1:3">
      <c r="C607" s="198"/>
    </row>
  </sheetData>
  <sheetProtection algorithmName="SHA-512" hashValue="XGYUJPfrhl35Qg+ylHB6WysF28boPUz919B34l4dIa2Sd3VTHoMMNRrj32uZ8J7S0hVj8NK9NsX4mgazHpQm/g==" saltValue="8gGuHqs3h8HzPquJCKna/A==" spinCount="100000" sheet="1" objects="1" scenarios="1"/>
  <sortState xmlns:xlrd2="http://schemas.microsoft.com/office/spreadsheetml/2017/richdata2" ref="B306:C602">
    <sortCondition ref="B306:B602"/>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4E95-3D3B-43D7-90B0-2FEDB8DCF546}">
  <sheetPr>
    <tabColor theme="0"/>
  </sheetPr>
  <dimension ref="A1:Y610"/>
  <sheetViews>
    <sheetView workbookViewId="0"/>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7" width="15.28515625" style="178" bestFit="1" customWidth="1"/>
    <col min="8" max="8" width="18.5703125" style="178"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5">
      <c r="A1" s="179" t="s">
        <v>529</v>
      </c>
      <c r="B1" s="179"/>
      <c r="C1" s="211"/>
      <c r="D1" s="179"/>
      <c r="E1" s="24"/>
    </row>
    <row r="2" spans="1:25">
      <c r="A2" s="179" t="s">
        <v>424</v>
      </c>
      <c r="B2" s="179"/>
      <c r="C2" s="242">
        <v>0</v>
      </c>
      <c r="D2" s="242">
        <v>0</v>
      </c>
      <c r="E2" s="183">
        <v>0</v>
      </c>
      <c r="G2" s="183">
        <v>0</v>
      </c>
      <c r="H2" s="183">
        <v>0</v>
      </c>
      <c r="I2" s="183">
        <v>0</v>
      </c>
      <c r="J2" s="183">
        <v>0</v>
      </c>
      <c r="L2" s="183">
        <v>0</v>
      </c>
      <c r="M2" s="183">
        <v>0</v>
      </c>
      <c r="N2" s="183">
        <v>0</v>
      </c>
      <c r="O2" s="183">
        <v>0</v>
      </c>
      <c r="P2" s="183"/>
      <c r="Q2" s="183">
        <v>0</v>
      </c>
      <c r="R2" s="183">
        <v>0</v>
      </c>
      <c r="S2" s="183">
        <v>0</v>
      </c>
      <c r="T2" s="183"/>
      <c r="U2" s="183"/>
    </row>
    <row r="3" spans="1:25">
      <c r="A3" s="179"/>
      <c r="B3" s="179" t="s">
        <v>503</v>
      </c>
      <c r="C3" s="242">
        <v>1.0000000000000002</v>
      </c>
      <c r="D3" s="242">
        <v>0.99999999999999967</v>
      </c>
      <c r="E3" s="243">
        <v>4682600999</v>
      </c>
      <c r="F3" s="190"/>
      <c r="G3" s="243">
        <v>263214997</v>
      </c>
      <c r="H3" s="243">
        <v>0</v>
      </c>
      <c r="I3" s="243">
        <v>1756494004</v>
      </c>
      <c r="J3" s="243">
        <v>233210155.97999999</v>
      </c>
      <c r="K3" s="243"/>
      <c r="L3" s="243">
        <v>106347002</v>
      </c>
      <c r="M3" s="243">
        <v>5801800998</v>
      </c>
      <c r="N3" s="243">
        <v>0</v>
      </c>
      <c r="O3" s="243">
        <v>233210072</v>
      </c>
      <c r="P3" s="243"/>
      <c r="Q3" s="243">
        <v>1258702997</v>
      </c>
      <c r="R3" s="243">
        <v>-8</v>
      </c>
      <c r="S3" s="243">
        <v>1258702989</v>
      </c>
      <c r="T3" s="243">
        <v>15707207998</v>
      </c>
      <c r="U3" s="243">
        <v>-4481610997</v>
      </c>
    </row>
    <row r="4" spans="1:25">
      <c r="A4" s="250"/>
      <c r="B4" s="114" t="s">
        <v>371</v>
      </c>
      <c r="C4" s="251">
        <v>0.99999999999999967</v>
      </c>
      <c r="D4" s="252">
        <v>0.99999999999999944</v>
      </c>
      <c r="E4" s="253">
        <v>4682600999</v>
      </c>
      <c r="F4" s="254"/>
      <c r="G4" s="259">
        <v>263214997</v>
      </c>
      <c r="H4" s="259">
        <v>0</v>
      </c>
      <c r="I4" s="259">
        <v>1756494004</v>
      </c>
      <c r="J4" s="259">
        <v>233210155.97999999</v>
      </c>
      <c r="K4" s="253"/>
      <c r="L4" s="259">
        <v>106347002</v>
      </c>
      <c r="M4" s="259">
        <v>5801800998</v>
      </c>
      <c r="N4" s="259">
        <v>0</v>
      </c>
      <c r="O4" s="259">
        <v>233210072</v>
      </c>
      <c r="P4" s="253"/>
      <c r="Q4" s="254">
        <v>1258702997</v>
      </c>
      <c r="R4" s="253">
        <v>-8</v>
      </c>
      <c r="S4" s="253">
        <v>1258702989</v>
      </c>
      <c r="T4" s="253">
        <v>15707207998</v>
      </c>
      <c r="U4" s="253">
        <v>4481610997</v>
      </c>
      <c r="V4" s="253"/>
      <c r="X4" s="253">
        <v>3976940998</v>
      </c>
      <c r="Y4" s="253">
        <v>21744756996</v>
      </c>
    </row>
    <row r="5" spans="1:25">
      <c r="G5" s="180" t="s">
        <v>291</v>
      </c>
      <c r="H5" s="180"/>
      <c r="I5" s="180"/>
      <c r="J5" s="180"/>
      <c r="L5" s="180" t="s">
        <v>292</v>
      </c>
      <c r="M5" s="180"/>
      <c r="N5" s="180"/>
      <c r="O5" s="180"/>
      <c r="Q5" s="180" t="s">
        <v>293</v>
      </c>
      <c r="R5" s="180"/>
      <c r="S5" s="180"/>
    </row>
    <row r="6" spans="1:25"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541</v>
      </c>
      <c r="U6" s="181" t="s">
        <v>542</v>
      </c>
    </row>
    <row r="7" spans="1:25">
      <c r="A7" s="198">
        <v>10200</v>
      </c>
      <c r="B7" s="178" t="s">
        <v>0</v>
      </c>
      <c r="C7" s="182">
        <v>1.1975E-3</v>
      </c>
      <c r="D7" s="182">
        <v>1.1367E-3</v>
      </c>
      <c r="E7" s="183">
        <v>5607415</v>
      </c>
      <c r="F7" s="232"/>
      <c r="G7" s="183">
        <v>315200</v>
      </c>
      <c r="H7" s="183"/>
      <c r="I7" s="183">
        <v>2103402</v>
      </c>
      <c r="J7" s="183">
        <v>756713</v>
      </c>
      <c r="K7" s="184"/>
      <c r="L7" s="183">
        <v>127351</v>
      </c>
      <c r="M7" s="183">
        <v>6947657</v>
      </c>
      <c r="N7" s="183">
        <v>0</v>
      </c>
      <c r="O7" s="183">
        <v>9249</v>
      </c>
      <c r="P7" s="184"/>
      <c r="Q7" s="183">
        <v>1507297</v>
      </c>
      <c r="R7" s="183">
        <v>276718</v>
      </c>
      <c r="S7" s="183">
        <v>1784015</v>
      </c>
      <c r="T7" s="183">
        <v>18809382</v>
      </c>
      <c r="U7" s="183">
        <v>-5366729</v>
      </c>
      <c r="V7" s="185"/>
      <c r="W7" s="185">
        <v>15707208350.730688</v>
      </c>
      <c r="X7" s="185">
        <v>-4481610855.9498959</v>
      </c>
      <c r="Y7" s="206"/>
    </row>
    <row r="8" spans="1:25">
      <c r="A8" s="198">
        <v>10400</v>
      </c>
      <c r="B8" s="178" t="s">
        <v>1</v>
      </c>
      <c r="C8" s="182">
        <v>3.3695999999999999E-3</v>
      </c>
      <c r="D8" s="182">
        <v>3.1578000000000001E-3</v>
      </c>
      <c r="E8" s="183">
        <v>15778492</v>
      </c>
      <c r="F8" s="232"/>
      <c r="G8" s="183">
        <v>886929</v>
      </c>
      <c r="H8" s="183"/>
      <c r="I8" s="183">
        <v>5918682</v>
      </c>
      <c r="J8" s="183">
        <v>1804315</v>
      </c>
      <c r="K8" s="184"/>
      <c r="L8" s="183">
        <v>358347</v>
      </c>
      <c r="M8" s="183">
        <v>19549749</v>
      </c>
      <c r="N8" s="185">
        <v>0</v>
      </c>
      <c r="O8" s="183">
        <v>0</v>
      </c>
      <c r="P8" s="184"/>
      <c r="Q8" s="183">
        <v>4241326</v>
      </c>
      <c r="R8" s="183">
        <v>584089</v>
      </c>
      <c r="S8" s="183">
        <v>4825415</v>
      </c>
      <c r="T8" s="183">
        <v>52927008</v>
      </c>
      <c r="U8" s="183">
        <v>-15101236</v>
      </c>
      <c r="W8" s="185">
        <v>15707207977.207977</v>
      </c>
      <c r="X8" s="185">
        <v>-4481610873.6942072</v>
      </c>
    </row>
    <row r="9" spans="1:25">
      <c r="A9" s="198">
        <v>10500</v>
      </c>
      <c r="B9" s="178" t="s">
        <v>2</v>
      </c>
      <c r="C9" s="182">
        <v>7.783E-4</v>
      </c>
      <c r="D9" s="182">
        <v>7.4220000000000004E-4</v>
      </c>
      <c r="E9" s="183">
        <v>3644468</v>
      </c>
      <c r="F9" s="232"/>
      <c r="G9" s="183">
        <v>204860</v>
      </c>
      <c r="H9" s="183"/>
      <c r="I9" s="183">
        <v>1367079</v>
      </c>
      <c r="J9" s="183">
        <v>320909</v>
      </c>
      <c r="K9" s="184"/>
      <c r="L9" s="183">
        <v>82770</v>
      </c>
      <c r="M9" s="183">
        <v>4515542</v>
      </c>
      <c r="N9" s="185">
        <v>0</v>
      </c>
      <c r="O9" s="183">
        <v>95661</v>
      </c>
      <c r="P9" s="184"/>
      <c r="Q9" s="183">
        <v>979649</v>
      </c>
      <c r="R9" s="183">
        <v>22806</v>
      </c>
      <c r="S9" s="183">
        <v>1002455</v>
      </c>
      <c r="T9" s="183">
        <v>12224920</v>
      </c>
      <c r="U9" s="183">
        <v>-3488038</v>
      </c>
      <c r="W9" s="185">
        <v>15707208017.473982</v>
      </c>
      <c r="X9" s="185">
        <v>-4481611203.9059486</v>
      </c>
    </row>
    <row r="10" spans="1:25">
      <c r="A10" s="198">
        <v>10700</v>
      </c>
      <c r="B10" s="178" t="s">
        <v>385</v>
      </c>
      <c r="C10" s="182">
        <v>5.1545999999999996E-3</v>
      </c>
      <c r="D10" s="182">
        <v>4.9981000000000001E-3</v>
      </c>
      <c r="E10" s="183">
        <v>24136935</v>
      </c>
      <c r="F10" s="232"/>
      <c r="G10" s="183">
        <v>1356768</v>
      </c>
      <c r="H10" s="183"/>
      <c r="I10" s="183">
        <v>9054024</v>
      </c>
      <c r="J10" s="183">
        <v>2006706</v>
      </c>
      <c r="K10" s="184"/>
      <c r="L10" s="183">
        <v>548176</v>
      </c>
      <c r="M10" s="183">
        <v>29905963</v>
      </c>
      <c r="N10" s="185">
        <v>0</v>
      </c>
      <c r="O10" s="183">
        <v>0</v>
      </c>
      <c r="P10" s="184"/>
      <c r="Q10" s="183">
        <v>6488110</v>
      </c>
      <c r="R10" s="183">
        <v>1427805</v>
      </c>
      <c r="S10" s="183">
        <v>7915915</v>
      </c>
      <c r="T10" s="183">
        <v>80964374</v>
      </c>
      <c r="U10" s="183">
        <v>-23100912</v>
      </c>
      <c r="W10" s="185">
        <v>15707207930.780275</v>
      </c>
      <c r="X10" s="185">
        <v>-4481610988.2435112</v>
      </c>
    </row>
    <row r="11" spans="1:25">
      <c r="A11" s="198">
        <v>10800</v>
      </c>
      <c r="B11" s="178" t="s">
        <v>4</v>
      </c>
      <c r="C11" s="182">
        <v>2.1119599999999999E-2</v>
      </c>
      <c r="D11" s="182">
        <v>2.0305199999999999E-2</v>
      </c>
      <c r="E11" s="183">
        <v>98894660</v>
      </c>
      <c r="F11" s="232"/>
      <c r="G11" s="183">
        <v>5558996</v>
      </c>
      <c r="H11" s="183"/>
      <c r="I11" s="183">
        <v>37096451</v>
      </c>
      <c r="J11" s="183">
        <v>10771507</v>
      </c>
      <c r="K11" s="184"/>
      <c r="L11" s="183">
        <v>2246006</v>
      </c>
      <c r="M11" s="183">
        <v>122531716</v>
      </c>
      <c r="N11" s="185">
        <v>0</v>
      </c>
      <c r="O11" s="183">
        <v>0</v>
      </c>
      <c r="P11" s="184"/>
      <c r="Q11" s="183">
        <v>26583304</v>
      </c>
      <c r="R11" s="183">
        <v>5627476</v>
      </c>
      <c r="S11" s="183">
        <v>32210780</v>
      </c>
      <c r="T11" s="183">
        <v>331729950</v>
      </c>
      <c r="U11" s="183">
        <v>-94649832</v>
      </c>
      <c r="W11" s="185">
        <v>15707207996.363569</v>
      </c>
      <c r="X11" s="185">
        <v>-4481611015.3601398</v>
      </c>
    </row>
    <row r="12" spans="1:25">
      <c r="A12" s="198">
        <v>10850</v>
      </c>
      <c r="B12" s="178" t="s">
        <v>5</v>
      </c>
      <c r="C12" s="182">
        <v>1.7780000000000001E-4</v>
      </c>
      <c r="D12" s="182">
        <v>1.727E-4</v>
      </c>
      <c r="E12" s="183">
        <v>832566</v>
      </c>
      <c r="F12" s="232"/>
      <c r="G12" s="183">
        <v>46800</v>
      </c>
      <c r="H12" s="183"/>
      <c r="I12" s="183">
        <v>312305</v>
      </c>
      <c r="J12" s="183">
        <v>292971</v>
      </c>
      <c r="K12" s="184"/>
      <c r="L12" s="183">
        <v>18908</v>
      </c>
      <c r="M12" s="183">
        <v>1031560</v>
      </c>
      <c r="N12" s="185">
        <v>0</v>
      </c>
      <c r="O12" s="183">
        <v>0</v>
      </c>
      <c r="P12" s="184"/>
      <c r="Q12" s="183">
        <v>223797</v>
      </c>
      <c r="R12" s="183">
        <v>191283</v>
      </c>
      <c r="S12" s="183">
        <v>415080</v>
      </c>
      <c r="T12" s="183">
        <v>2792742</v>
      </c>
      <c r="U12" s="183">
        <v>-796830</v>
      </c>
      <c r="W12" s="185">
        <v>15707210348.706411</v>
      </c>
      <c r="X12" s="185">
        <v>-4481608548.9313831</v>
      </c>
    </row>
    <row r="13" spans="1:25">
      <c r="A13" s="198">
        <v>10900</v>
      </c>
      <c r="B13" s="178" t="s">
        <v>6</v>
      </c>
      <c r="C13" s="182">
        <v>1.761E-3</v>
      </c>
      <c r="D13" s="182">
        <v>1.5812000000000001E-3</v>
      </c>
      <c r="E13" s="183">
        <v>8246060</v>
      </c>
      <c r="F13" s="232"/>
      <c r="G13" s="183">
        <v>463522</v>
      </c>
      <c r="H13" s="183"/>
      <c r="I13" s="183">
        <v>3093186</v>
      </c>
      <c r="J13" s="183">
        <v>2407717</v>
      </c>
      <c r="K13" s="184"/>
      <c r="L13" s="183">
        <v>187277</v>
      </c>
      <c r="M13" s="183">
        <v>10216972</v>
      </c>
      <c r="N13" s="185">
        <v>0</v>
      </c>
      <c r="O13" s="183">
        <v>0</v>
      </c>
      <c r="P13" s="184"/>
      <c r="Q13" s="183">
        <v>2216576</v>
      </c>
      <c r="R13" s="183">
        <v>855772</v>
      </c>
      <c r="S13" s="183">
        <v>3072348</v>
      </c>
      <c r="T13" s="183">
        <v>27660393</v>
      </c>
      <c r="U13" s="183">
        <v>-7892117</v>
      </c>
      <c r="W13" s="185">
        <v>15707207836.456558</v>
      </c>
      <c r="X13" s="185">
        <v>-4481611016.4679155</v>
      </c>
    </row>
    <row r="14" spans="1:25">
      <c r="A14" s="198">
        <v>10910</v>
      </c>
      <c r="B14" s="178" t="s">
        <v>7</v>
      </c>
      <c r="C14" s="182">
        <v>4.5859999999999998E-4</v>
      </c>
      <c r="D14" s="182">
        <v>3.7169999999999998E-4</v>
      </c>
      <c r="E14" s="183">
        <v>2147441</v>
      </c>
      <c r="F14" s="232"/>
      <c r="G14" s="183">
        <v>120710</v>
      </c>
      <c r="H14" s="183"/>
      <c r="I14" s="183">
        <v>805528</v>
      </c>
      <c r="J14" s="183">
        <v>850795</v>
      </c>
      <c r="K14" s="184"/>
      <c r="L14" s="183">
        <v>48771</v>
      </c>
      <c r="M14" s="183">
        <v>2660706</v>
      </c>
      <c r="N14" s="185">
        <v>0</v>
      </c>
      <c r="O14" s="183">
        <v>0</v>
      </c>
      <c r="P14" s="184"/>
      <c r="Q14" s="183">
        <v>577241</v>
      </c>
      <c r="R14" s="183">
        <v>349224</v>
      </c>
      <c r="S14" s="183">
        <v>926465</v>
      </c>
      <c r="T14" s="183">
        <v>7203326</v>
      </c>
      <c r="U14" s="183">
        <v>-2055267</v>
      </c>
      <c r="W14" s="185">
        <v>15707208896.641954</v>
      </c>
      <c r="X14" s="185">
        <v>-4481611426.0793724</v>
      </c>
    </row>
    <row r="15" spans="1:25">
      <c r="A15" s="198">
        <v>10930</v>
      </c>
      <c r="B15" s="178" t="s">
        <v>8</v>
      </c>
      <c r="C15" s="182">
        <v>5.7762000000000004E-3</v>
      </c>
      <c r="D15" s="182">
        <v>5.306E-3</v>
      </c>
      <c r="E15" s="183">
        <v>27047640</v>
      </c>
      <c r="F15" s="232"/>
      <c r="G15" s="183">
        <v>1520382</v>
      </c>
      <c r="H15" s="183"/>
      <c r="I15" s="183">
        <v>10145861</v>
      </c>
      <c r="J15" s="183">
        <v>11843286</v>
      </c>
      <c r="K15" s="184"/>
      <c r="L15" s="183">
        <v>614282</v>
      </c>
      <c r="M15" s="183">
        <v>33512363</v>
      </c>
      <c r="N15" s="185">
        <v>0</v>
      </c>
      <c r="O15" s="183">
        <v>0</v>
      </c>
      <c r="P15" s="184"/>
      <c r="Q15" s="183">
        <v>7270520</v>
      </c>
      <c r="R15" s="183">
        <v>7154780</v>
      </c>
      <c r="S15" s="183">
        <v>14425300</v>
      </c>
      <c r="T15" s="183">
        <v>90727975</v>
      </c>
      <c r="U15" s="183">
        <v>-25886681</v>
      </c>
      <c r="W15" s="185">
        <v>15707208026.037878</v>
      </c>
      <c r="X15" s="185">
        <v>-4481610920.6744919</v>
      </c>
    </row>
    <row r="16" spans="1:25">
      <c r="A16" s="198">
        <v>10940</v>
      </c>
      <c r="B16" s="178" t="s">
        <v>9</v>
      </c>
      <c r="C16" s="182">
        <v>7.1299999999999998E-4</v>
      </c>
      <c r="D16" s="182">
        <v>6.9160000000000001E-4</v>
      </c>
      <c r="E16" s="183">
        <v>3338695</v>
      </c>
      <c r="F16" s="232"/>
      <c r="G16" s="183">
        <v>187672</v>
      </c>
      <c r="H16" s="183"/>
      <c r="I16" s="183">
        <v>1252380</v>
      </c>
      <c r="J16" s="183">
        <v>674905</v>
      </c>
      <c r="K16" s="184"/>
      <c r="L16" s="183">
        <v>75825</v>
      </c>
      <c r="M16" s="183">
        <v>4136684</v>
      </c>
      <c r="N16" s="185">
        <v>0</v>
      </c>
      <c r="O16" s="183">
        <v>7874</v>
      </c>
      <c r="P16" s="184"/>
      <c r="Q16" s="183">
        <v>897455</v>
      </c>
      <c r="R16" s="183">
        <v>317467</v>
      </c>
      <c r="S16" s="183">
        <v>1214922</v>
      </c>
      <c r="T16" s="183">
        <v>11199239</v>
      </c>
      <c r="U16" s="183">
        <v>-3195389</v>
      </c>
      <c r="W16" s="185">
        <v>15707207573.63254</v>
      </c>
      <c r="X16" s="185">
        <v>-4481611500.7012625</v>
      </c>
    </row>
    <row r="17" spans="1:24">
      <c r="A17" s="198">
        <v>10950</v>
      </c>
      <c r="B17" s="178" t="s">
        <v>10</v>
      </c>
      <c r="C17" s="182">
        <v>6.8780000000000002E-4</v>
      </c>
      <c r="D17" s="182">
        <v>6.8769999999999996E-4</v>
      </c>
      <c r="E17" s="183">
        <v>3220693</v>
      </c>
      <c r="F17" s="232"/>
      <c r="G17" s="183">
        <v>181039</v>
      </c>
      <c r="H17" s="183"/>
      <c r="I17" s="183">
        <v>1208117</v>
      </c>
      <c r="J17" s="183">
        <v>180461</v>
      </c>
      <c r="K17" s="184"/>
      <c r="L17" s="183">
        <v>73145</v>
      </c>
      <c r="M17" s="183">
        <v>3990479</v>
      </c>
      <c r="N17" s="185">
        <v>0</v>
      </c>
      <c r="O17" s="183">
        <v>0</v>
      </c>
      <c r="P17" s="184"/>
      <c r="Q17" s="183">
        <v>865736</v>
      </c>
      <c r="R17" s="183">
        <v>117780</v>
      </c>
      <c r="S17" s="183">
        <v>983516</v>
      </c>
      <c r="T17" s="183">
        <v>10803418</v>
      </c>
      <c r="U17" s="183">
        <v>-3082452</v>
      </c>
      <c r="W17" s="185">
        <v>15707208490.840361</v>
      </c>
      <c r="X17" s="185">
        <v>-4481610933.4108753</v>
      </c>
    </row>
    <row r="18" spans="1:24">
      <c r="A18" s="198">
        <v>11050</v>
      </c>
      <c r="B18" s="178" t="s">
        <v>431</v>
      </c>
      <c r="C18" s="182">
        <v>2.7720000000000002E-4</v>
      </c>
      <c r="D18" s="182">
        <v>2.499E-4</v>
      </c>
      <c r="E18" s="183">
        <v>1298017</v>
      </c>
      <c r="F18" s="232"/>
      <c r="G18" s="183">
        <v>72963</v>
      </c>
      <c r="H18" s="183"/>
      <c r="I18" s="183">
        <v>486900</v>
      </c>
      <c r="J18" s="183">
        <v>363701</v>
      </c>
      <c r="K18" s="184"/>
      <c r="L18" s="183">
        <v>29479</v>
      </c>
      <c r="M18" s="183">
        <v>1608259</v>
      </c>
      <c r="N18" s="185">
        <v>0</v>
      </c>
      <c r="O18" s="183">
        <v>0</v>
      </c>
      <c r="P18" s="184"/>
      <c r="Q18" s="183">
        <v>348912</v>
      </c>
      <c r="R18" s="183">
        <v>508395</v>
      </c>
      <c r="S18" s="183">
        <v>857307</v>
      </c>
      <c r="T18" s="183">
        <v>4354038</v>
      </c>
      <c r="U18" s="183">
        <v>-1242303</v>
      </c>
      <c r="W18" s="185">
        <v>15707207792.20779</v>
      </c>
      <c r="X18" s="185">
        <v>-4481612554.1125536</v>
      </c>
    </row>
    <row r="19" spans="1:24">
      <c r="A19" s="198">
        <v>11300</v>
      </c>
      <c r="B19" s="178" t="s">
        <v>432</v>
      </c>
      <c r="C19" s="182">
        <v>4.9665999999999998E-3</v>
      </c>
      <c r="D19" s="182">
        <v>4.8214E-3</v>
      </c>
      <c r="E19" s="183">
        <v>23256606</v>
      </c>
      <c r="F19" s="232"/>
      <c r="G19" s="183">
        <v>1307284</v>
      </c>
      <c r="H19" s="183"/>
      <c r="I19" s="183">
        <v>8723803</v>
      </c>
      <c r="J19" s="183">
        <v>3575380</v>
      </c>
      <c r="K19" s="184"/>
      <c r="L19" s="183">
        <v>528183</v>
      </c>
      <c r="M19" s="183">
        <v>28815225</v>
      </c>
      <c r="N19" s="185">
        <v>0</v>
      </c>
      <c r="O19" s="183">
        <v>0</v>
      </c>
      <c r="P19" s="184"/>
      <c r="Q19" s="183">
        <v>6251474</v>
      </c>
      <c r="R19" s="183">
        <v>1854185</v>
      </c>
      <c r="S19" s="183">
        <v>8105659</v>
      </c>
      <c r="T19" s="183">
        <v>78011419</v>
      </c>
      <c r="U19" s="183">
        <v>-22258369</v>
      </c>
      <c r="W19" s="185">
        <v>15707207949.099989</v>
      </c>
      <c r="X19" s="185">
        <v>-4481610961.2209558</v>
      </c>
    </row>
    <row r="20" spans="1:24">
      <c r="A20" s="198">
        <v>11310</v>
      </c>
      <c r="B20" s="178" t="s">
        <v>12</v>
      </c>
      <c r="C20" s="182">
        <v>5.8290000000000002E-4</v>
      </c>
      <c r="D20" s="182">
        <v>5.641E-4</v>
      </c>
      <c r="E20" s="183">
        <v>2729488</v>
      </c>
      <c r="F20" s="232"/>
      <c r="G20" s="183">
        <v>153428</v>
      </c>
      <c r="H20" s="183"/>
      <c r="I20" s="183">
        <v>1023860</v>
      </c>
      <c r="J20" s="183">
        <v>371816</v>
      </c>
      <c r="K20" s="184"/>
      <c r="L20" s="183">
        <v>61990</v>
      </c>
      <c r="M20" s="183">
        <v>3381870</v>
      </c>
      <c r="N20" s="185">
        <v>0</v>
      </c>
      <c r="O20" s="183">
        <v>0</v>
      </c>
      <c r="P20" s="184"/>
      <c r="Q20" s="183">
        <v>733698</v>
      </c>
      <c r="R20" s="183">
        <v>221589</v>
      </c>
      <c r="S20" s="183">
        <v>955287</v>
      </c>
      <c r="T20" s="183">
        <v>9155732</v>
      </c>
      <c r="U20" s="183">
        <v>-2612331</v>
      </c>
      <c r="W20" s="185">
        <v>15707208783.667868</v>
      </c>
      <c r="X20" s="185">
        <v>-4481610910.962429</v>
      </c>
    </row>
    <row r="21" spans="1:24">
      <c r="A21" s="198">
        <v>11600</v>
      </c>
      <c r="B21" s="178" t="s">
        <v>13</v>
      </c>
      <c r="C21" s="182">
        <v>2.3923E-3</v>
      </c>
      <c r="D21" s="182">
        <v>2.3882999999999999E-3</v>
      </c>
      <c r="E21" s="183">
        <v>11202186</v>
      </c>
      <c r="F21" s="232"/>
      <c r="G21" s="183">
        <v>629689</v>
      </c>
      <c r="H21" s="183"/>
      <c r="I21" s="183">
        <v>4202061</v>
      </c>
      <c r="J21" s="183">
        <v>450045</v>
      </c>
      <c r="K21" s="184"/>
      <c r="L21" s="183">
        <v>254414</v>
      </c>
      <c r="M21" s="183">
        <v>13879649</v>
      </c>
      <c r="N21" s="185">
        <v>0</v>
      </c>
      <c r="O21" s="183">
        <v>1687</v>
      </c>
      <c r="P21" s="184"/>
      <c r="Q21" s="183">
        <v>3011195</v>
      </c>
      <c r="R21" s="183">
        <v>340721</v>
      </c>
      <c r="S21" s="183">
        <v>3351916</v>
      </c>
      <c r="T21" s="183">
        <v>37576354</v>
      </c>
      <c r="U21" s="183">
        <v>-10721358</v>
      </c>
      <c r="W21" s="185">
        <v>15707208126.071144</v>
      </c>
      <c r="X21" s="185">
        <v>-4481611001.9646368</v>
      </c>
    </row>
    <row r="22" spans="1:24">
      <c r="A22" s="198">
        <v>11900</v>
      </c>
      <c r="B22" s="178" t="s">
        <v>14</v>
      </c>
      <c r="C22" s="182">
        <v>4.1080000000000001E-4</v>
      </c>
      <c r="D22" s="182">
        <v>2.7829999999999999E-4</v>
      </c>
      <c r="E22" s="183">
        <v>1923612</v>
      </c>
      <c r="F22" s="232"/>
      <c r="G22" s="183">
        <v>108129</v>
      </c>
      <c r="H22" s="183"/>
      <c r="I22" s="183">
        <v>721568</v>
      </c>
      <c r="J22" s="183">
        <v>1143562</v>
      </c>
      <c r="K22" s="184"/>
      <c r="L22" s="183">
        <v>43687</v>
      </c>
      <c r="M22" s="183">
        <v>2383380</v>
      </c>
      <c r="N22" s="185">
        <v>0</v>
      </c>
      <c r="O22" s="183">
        <v>0</v>
      </c>
      <c r="P22" s="184"/>
      <c r="Q22" s="183">
        <v>517075</v>
      </c>
      <c r="R22" s="183">
        <v>462437</v>
      </c>
      <c r="S22" s="183">
        <v>979512</v>
      </c>
      <c r="T22" s="183">
        <v>6452521</v>
      </c>
      <c r="U22" s="183">
        <v>-1841046</v>
      </c>
      <c r="W22" s="185">
        <v>15707207887.04966</v>
      </c>
      <c r="X22" s="185">
        <v>-4481611489.7760468</v>
      </c>
    </row>
    <row r="23" spans="1:24">
      <c r="A23" s="198">
        <v>12100</v>
      </c>
      <c r="B23" s="178" t="s">
        <v>15</v>
      </c>
      <c r="C23" s="182">
        <v>2.987E-4</v>
      </c>
      <c r="D23" s="182">
        <v>2.7109999999999998E-4</v>
      </c>
      <c r="E23" s="183">
        <v>1398693</v>
      </c>
      <c r="F23" s="232"/>
      <c r="G23" s="183">
        <v>78622</v>
      </c>
      <c r="H23" s="183"/>
      <c r="I23" s="183">
        <v>524665</v>
      </c>
      <c r="J23" s="183">
        <v>275228</v>
      </c>
      <c r="K23" s="184"/>
      <c r="L23" s="183">
        <v>31766</v>
      </c>
      <c r="M23" s="183">
        <v>1732998</v>
      </c>
      <c r="N23" s="185">
        <v>0</v>
      </c>
      <c r="O23" s="183">
        <v>0</v>
      </c>
      <c r="P23" s="184"/>
      <c r="Q23" s="183">
        <v>375975</v>
      </c>
      <c r="R23" s="183">
        <v>95379</v>
      </c>
      <c r="S23" s="183">
        <v>471354</v>
      </c>
      <c r="T23" s="183">
        <v>4691743</v>
      </c>
      <c r="U23" s="183">
        <v>-1338657</v>
      </c>
      <c r="W23" s="185">
        <v>15707207900.903917</v>
      </c>
      <c r="X23" s="185">
        <v>-4481610311.3491802</v>
      </c>
    </row>
    <row r="24" spans="1:24">
      <c r="A24" s="198">
        <v>12150</v>
      </c>
      <c r="B24" s="178" t="s">
        <v>16</v>
      </c>
      <c r="C24" s="182">
        <v>3.8300000000000003E-5</v>
      </c>
      <c r="D24" s="182">
        <v>3.7499999999999997E-5</v>
      </c>
      <c r="E24" s="183">
        <v>179344</v>
      </c>
      <c r="F24" s="232"/>
      <c r="G24" s="183">
        <v>10081</v>
      </c>
      <c r="H24" s="183"/>
      <c r="I24" s="183">
        <v>67274</v>
      </c>
      <c r="J24" s="183">
        <v>4771</v>
      </c>
      <c r="K24" s="184"/>
      <c r="L24" s="183">
        <v>4073</v>
      </c>
      <c r="M24" s="183">
        <v>222209</v>
      </c>
      <c r="N24" s="185">
        <v>0</v>
      </c>
      <c r="O24" s="183">
        <v>43340</v>
      </c>
      <c r="P24" s="184"/>
      <c r="Q24" s="183">
        <v>48208</v>
      </c>
      <c r="R24" s="183">
        <v>-17079</v>
      </c>
      <c r="S24" s="183">
        <v>31129</v>
      </c>
      <c r="T24" s="183">
        <v>601586</v>
      </c>
      <c r="U24" s="183">
        <v>-171646</v>
      </c>
      <c r="W24" s="185">
        <v>15707206266.318537</v>
      </c>
      <c r="X24" s="185">
        <v>-4481618798.9556131</v>
      </c>
    </row>
    <row r="25" spans="1:24">
      <c r="A25" s="198">
        <v>12160</v>
      </c>
      <c r="B25" s="178" t="s">
        <v>17</v>
      </c>
      <c r="C25" s="182">
        <v>2.0016999999999999E-3</v>
      </c>
      <c r="D25" s="182">
        <v>1.9331999999999999E-3</v>
      </c>
      <c r="E25" s="183">
        <v>9373162</v>
      </c>
      <c r="F25" s="232"/>
      <c r="G25" s="183">
        <v>526877</v>
      </c>
      <c r="H25" s="183"/>
      <c r="I25" s="183">
        <v>3515974</v>
      </c>
      <c r="J25" s="183">
        <v>1609137</v>
      </c>
      <c r="K25" s="184"/>
      <c r="L25" s="183">
        <v>212875</v>
      </c>
      <c r="M25" s="183">
        <v>11613465</v>
      </c>
      <c r="N25" s="185">
        <v>0</v>
      </c>
      <c r="O25" s="183">
        <v>0</v>
      </c>
      <c r="P25" s="184"/>
      <c r="Q25" s="183">
        <v>2519546</v>
      </c>
      <c r="R25" s="183">
        <v>850216</v>
      </c>
      <c r="S25" s="183">
        <v>3369762</v>
      </c>
      <c r="T25" s="183">
        <v>31441118</v>
      </c>
      <c r="U25" s="183">
        <v>-8970841</v>
      </c>
      <c r="W25" s="185">
        <v>15707207873.30769</v>
      </c>
      <c r="X25" s="185">
        <v>-4481611130.5390415</v>
      </c>
    </row>
    <row r="26" spans="1:24" s="197" customFormat="1">
      <c r="A26" s="198">
        <v>12220</v>
      </c>
      <c r="B26" s="178" t="s">
        <v>434</v>
      </c>
      <c r="C26" s="182">
        <v>5.3970900000000002E-2</v>
      </c>
      <c r="D26" s="182">
        <v>4.8915300000000002E-2</v>
      </c>
      <c r="E26" s="183">
        <v>252724190</v>
      </c>
      <c r="F26" s="232"/>
      <c r="G26" s="183">
        <v>14205950</v>
      </c>
      <c r="H26" s="183"/>
      <c r="I26" s="183">
        <v>94799562</v>
      </c>
      <c r="J26" s="183">
        <v>53806599</v>
      </c>
      <c r="K26" s="184"/>
      <c r="L26" s="183">
        <v>5739643</v>
      </c>
      <c r="M26" s="183">
        <v>313128422</v>
      </c>
      <c r="N26" s="185">
        <v>0</v>
      </c>
      <c r="O26" s="183">
        <v>0</v>
      </c>
      <c r="P26" s="184"/>
      <c r="Q26" s="183">
        <v>67933334</v>
      </c>
      <c r="R26" s="183">
        <v>23878940</v>
      </c>
      <c r="S26" s="183">
        <v>91812274</v>
      </c>
      <c r="T26" s="183">
        <v>847732152</v>
      </c>
      <c r="U26" s="183">
        <v>-241876579</v>
      </c>
      <c r="W26" s="185">
        <v>15707207995.419754</v>
      </c>
      <c r="X26" s="185">
        <v>-4481610997.7784319</v>
      </c>
    </row>
    <row r="27" spans="1:24" s="197" customFormat="1">
      <c r="A27" s="198">
        <v>12510</v>
      </c>
      <c r="B27" s="178" t="s">
        <v>19</v>
      </c>
      <c r="C27" s="182">
        <v>5.0375999999999997E-3</v>
      </c>
      <c r="D27" s="182">
        <v>4.4321999999999999E-3</v>
      </c>
      <c r="E27" s="183">
        <v>23589071</v>
      </c>
      <c r="F27" s="232"/>
      <c r="G27" s="183">
        <v>1325972</v>
      </c>
      <c r="H27" s="183"/>
      <c r="I27" s="183">
        <v>8848514</v>
      </c>
      <c r="J27" s="183">
        <v>7601024</v>
      </c>
      <c r="K27" s="184"/>
      <c r="L27" s="183">
        <v>535734</v>
      </c>
      <c r="M27" s="183">
        <v>29227153</v>
      </c>
      <c r="N27" s="185">
        <v>0</v>
      </c>
      <c r="O27" s="183">
        <v>0</v>
      </c>
      <c r="P27" s="184"/>
      <c r="Q27" s="183">
        <v>6340842</v>
      </c>
      <c r="R27" s="183">
        <v>2367984</v>
      </c>
      <c r="S27" s="183">
        <v>8708826</v>
      </c>
      <c r="T27" s="183">
        <v>79126631</v>
      </c>
      <c r="U27" s="183">
        <v>-22576564</v>
      </c>
      <c r="W27" s="185">
        <v>15707207995.87105</v>
      </c>
      <c r="X27" s="185">
        <v>-4481611084.6434813</v>
      </c>
    </row>
    <row r="28" spans="1:24" s="197" customFormat="1">
      <c r="A28" s="198">
        <v>12600</v>
      </c>
      <c r="B28" s="178" t="s">
        <v>20</v>
      </c>
      <c r="C28" s="182">
        <v>2.0346000000000001E-3</v>
      </c>
      <c r="D28" s="182">
        <v>2.0249999999999999E-3</v>
      </c>
      <c r="E28" s="183">
        <v>9527220</v>
      </c>
      <c r="F28" s="232"/>
      <c r="G28" s="183">
        <v>535537</v>
      </c>
      <c r="H28" s="183"/>
      <c r="I28" s="183">
        <v>3573763</v>
      </c>
      <c r="J28" s="183">
        <v>1203488</v>
      </c>
      <c r="K28" s="3"/>
      <c r="L28" s="183">
        <v>216374</v>
      </c>
      <c r="M28" s="183">
        <v>11804344</v>
      </c>
      <c r="N28" s="185">
        <v>0</v>
      </c>
      <c r="O28" s="183">
        <v>0</v>
      </c>
      <c r="P28" s="3"/>
      <c r="Q28" s="183">
        <v>2560957</v>
      </c>
      <c r="R28" s="183">
        <v>1440731</v>
      </c>
      <c r="S28" s="183">
        <v>4001688</v>
      </c>
      <c r="T28" s="183">
        <v>31957885</v>
      </c>
      <c r="U28" s="183">
        <v>-9118286</v>
      </c>
      <c r="W28" s="185">
        <v>15707207804.973949</v>
      </c>
      <c r="X28" s="185">
        <v>-4481611127.4943476</v>
      </c>
    </row>
    <row r="29" spans="1:24">
      <c r="A29" s="198">
        <v>12700</v>
      </c>
      <c r="B29" s="178" t="s">
        <v>21</v>
      </c>
      <c r="C29" s="182">
        <v>1.1157000000000001E-3</v>
      </c>
      <c r="D29" s="182">
        <v>1.1205E-3</v>
      </c>
      <c r="E29" s="183">
        <v>5224378</v>
      </c>
      <c r="F29" s="232"/>
      <c r="G29" s="183">
        <v>293669</v>
      </c>
      <c r="H29" s="183"/>
      <c r="I29" s="183">
        <v>1959720</v>
      </c>
      <c r="J29" s="183">
        <v>489815</v>
      </c>
      <c r="K29" s="184"/>
      <c r="L29" s="183">
        <v>118651</v>
      </c>
      <c r="M29" s="183">
        <v>6473069</v>
      </c>
      <c r="N29" s="185">
        <v>0</v>
      </c>
      <c r="O29" s="183">
        <v>0</v>
      </c>
      <c r="P29" s="184"/>
      <c r="Q29" s="183">
        <v>1404335</v>
      </c>
      <c r="R29" s="183">
        <v>348302</v>
      </c>
      <c r="S29" s="183">
        <v>1752637</v>
      </c>
      <c r="T29" s="183">
        <v>17524532</v>
      </c>
      <c r="U29" s="183">
        <v>-5000133</v>
      </c>
      <c r="W29" s="185">
        <v>15707208030.832661</v>
      </c>
      <c r="X29" s="185">
        <v>-4481610648.0236616</v>
      </c>
    </row>
    <row r="30" spans="1:24">
      <c r="A30" s="198">
        <v>13500</v>
      </c>
      <c r="B30" s="178" t="s">
        <v>22</v>
      </c>
      <c r="C30" s="182">
        <v>4.5536999999999999E-3</v>
      </c>
      <c r="D30" s="182">
        <v>4.4244000000000002E-3</v>
      </c>
      <c r="E30" s="183">
        <v>21323160</v>
      </c>
      <c r="F30" s="232"/>
      <c r="G30" s="183">
        <v>1198602</v>
      </c>
      <c r="H30" s="183"/>
      <c r="I30" s="183">
        <v>7998547</v>
      </c>
      <c r="J30" s="183">
        <v>2516109</v>
      </c>
      <c r="K30" s="184"/>
      <c r="L30" s="183">
        <v>484272</v>
      </c>
      <c r="M30" s="183">
        <v>26419661</v>
      </c>
      <c r="N30" s="185">
        <v>0</v>
      </c>
      <c r="O30" s="183">
        <v>187052</v>
      </c>
      <c r="P30" s="184"/>
      <c r="Q30" s="183">
        <v>5731756</v>
      </c>
      <c r="R30" s="183">
        <v>1087917</v>
      </c>
      <c r="S30" s="183">
        <v>6819673</v>
      </c>
      <c r="T30" s="183">
        <v>71525913</v>
      </c>
      <c r="U30" s="183">
        <v>-20407912</v>
      </c>
      <c r="W30" s="185">
        <v>15707207984.715725</v>
      </c>
      <c r="X30" s="185">
        <v>-4481610997.6502628</v>
      </c>
    </row>
    <row r="31" spans="1:24">
      <c r="A31" s="198">
        <v>13700</v>
      </c>
      <c r="B31" s="178" t="s">
        <v>23</v>
      </c>
      <c r="C31" s="182">
        <v>5.1500000000000005E-4</v>
      </c>
      <c r="D31" s="182">
        <v>5.061E-4</v>
      </c>
      <c r="E31" s="183">
        <v>2411540</v>
      </c>
      <c r="F31" s="232"/>
      <c r="G31" s="183">
        <v>135556</v>
      </c>
      <c r="H31" s="183"/>
      <c r="I31" s="183">
        <v>904594</v>
      </c>
      <c r="J31" s="183">
        <v>514500</v>
      </c>
      <c r="K31" s="184"/>
      <c r="L31" s="183">
        <v>54769</v>
      </c>
      <c r="M31" s="183">
        <v>2987928</v>
      </c>
      <c r="N31" s="185">
        <v>0</v>
      </c>
      <c r="O31" s="183">
        <v>0</v>
      </c>
      <c r="P31" s="184"/>
      <c r="Q31" s="183">
        <v>648232</v>
      </c>
      <c r="R31" s="183">
        <v>276642</v>
      </c>
      <c r="S31" s="183">
        <v>924874</v>
      </c>
      <c r="T31" s="183">
        <v>8089212</v>
      </c>
      <c r="U31" s="183">
        <v>-2308030</v>
      </c>
      <c r="W31" s="185">
        <v>15707207766.99029</v>
      </c>
      <c r="X31" s="185">
        <v>-4481611650.4854364</v>
      </c>
    </row>
    <row r="32" spans="1:24">
      <c r="A32" s="198">
        <v>14200</v>
      </c>
      <c r="B32" s="178" t="s">
        <v>553</v>
      </c>
      <c r="C32" s="182">
        <v>0</v>
      </c>
      <c r="D32" s="182">
        <v>0</v>
      </c>
      <c r="E32" s="183">
        <v>0</v>
      </c>
      <c r="F32" s="183">
        <v>0</v>
      </c>
      <c r="G32" s="183">
        <v>0</v>
      </c>
      <c r="H32" s="183">
        <v>0</v>
      </c>
      <c r="I32" s="183">
        <v>0</v>
      </c>
      <c r="J32" s="183">
        <v>0</v>
      </c>
      <c r="K32" s="183">
        <v>0</v>
      </c>
      <c r="L32" s="183">
        <v>0</v>
      </c>
      <c r="M32" s="183">
        <v>0</v>
      </c>
      <c r="N32" s="183">
        <v>0</v>
      </c>
      <c r="O32" s="183">
        <v>0</v>
      </c>
      <c r="P32" s="183">
        <v>0</v>
      </c>
      <c r="Q32" s="183">
        <v>0</v>
      </c>
      <c r="R32" s="183">
        <v>0</v>
      </c>
      <c r="S32" s="183">
        <v>0</v>
      </c>
      <c r="T32" s="183">
        <v>0</v>
      </c>
      <c r="U32" s="183">
        <v>0</v>
      </c>
      <c r="V32" s="183">
        <v>0</v>
      </c>
      <c r="W32" s="183">
        <v>0</v>
      </c>
      <c r="X32" s="183">
        <v>0</v>
      </c>
    </row>
    <row r="33" spans="1:24">
      <c r="A33" s="198">
        <v>14300</v>
      </c>
      <c r="B33" s="178" t="s">
        <v>363</v>
      </c>
      <c r="C33" s="182">
        <v>1.5824000000000001E-3</v>
      </c>
      <c r="D33" s="182">
        <v>1.4689E-3</v>
      </c>
      <c r="E33" s="183">
        <v>7409748</v>
      </c>
      <c r="F33" s="232"/>
      <c r="G33" s="183">
        <v>416511</v>
      </c>
      <c r="H33" s="183"/>
      <c r="I33" s="183">
        <v>2779476</v>
      </c>
      <c r="J33" s="183">
        <v>1022017.49</v>
      </c>
      <c r="K33" s="184"/>
      <c r="L33" s="183">
        <v>168283</v>
      </c>
      <c r="M33" s="183">
        <v>9180770</v>
      </c>
      <c r="N33" s="185">
        <v>0</v>
      </c>
      <c r="O33" s="183">
        <v>94364</v>
      </c>
      <c r="P33" s="184"/>
      <c r="Q33" s="183">
        <v>1991772</v>
      </c>
      <c r="R33" s="183">
        <v>124140</v>
      </c>
      <c r="S33" s="183">
        <v>2115912</v>
      </c>
      <c r="T33" s="183">
        <v>24855086</v>
      </c>
      <c r="U33" s="183">
        <v>-7091701</v>
      </c>
      <c r="W33" s="185">
        <v>15707208038.422647</v>
      </c>
      <c r="X33" s="185">
        <v>-4481610844.287159</v>
      </c>
    </row>
    <row r="34" spans="1:24">
      <c r="A34" s="198">
        <v>14300.2</v>
      </c>
      <c r="B34" s="178" t="s">
        <v>364</v>
      </c>
      <c r="C34" s="182">
        <v>2.174E-4</v>
      </c>
      <c r="D34" s="182">
        <v>2.33E-4</v>
      </c>
      <c r="E34" s="183">
        <v>1017997</v>
      </c>
      <c r="F34" s="232"/>
      <c r="G34" s="183">
        <v>57223</v>
      </c>
      <c r="H34" s="183"/>
      <c r="I34" s="183">
        <v>381862</v>
      </c>
      <c r="J34" s="183">
        <v>107896.49</v>
      </c>
      <c r="K34" s="184"/>
      <c r="L34" s="183">
        <v>23120</v>
      </c>
      <c r="M34" s="183">
        <v>1261312</v>
      </c>
      <c r="N34" s="185">
        <v>0</v>
      </c>
      <c r="O34" s="183">
        <v>126463</v>
      </c>
      <c r="P34" s="184"/>
      <c r="Q34" s="183">
        <v>273642</v>
      </c>
      <c r="R34" s="183">
        <v>27334</v>
      </c>
      <c r="S34" s="183">
        <v>300976</v>
      </c>
      <c r="T34" s="183">
        <v>3414747</v>
      </c>
      <c r="U34" s="183">
        <v>-974302</v>
      </c>
      <c r="W34" s="185">
        <v>15707207911.683533</v>
      </c>
      <c r="X34" s="185">
        <v>-4481609935.6025763</v>
      </c>
    </row>
    <row r="35" spans="1:24">
      <c r="A35" s="198">
        <v>18400</v>
      </c>
      <c r="B35" s="178" t="s">
        <v>25</v>
      </c>
      <c r="C35" s="182">
        <v>5.4304000000000002E-3</v>
      </c>
      <c r="D35" s="182">
        <v>5.4844999999999998E-3</v>
      </c>
      <c r="E35" s="183">
        <v>25428396</v>
      </c>
      <c r="F35" s="232"/>
      <c r="G35" s="183">
        <v>1429363</v>
      </c>
      <c r="H35" s="183"/>
      <c r="I35" s="183">
        <v>9538465</v>
      </c>
      <c r="J35" s="183">
        <v>1109316</v>
      </c>
      <c r="K35" s="184"/>
      <c r="L35" s="183">
        <v>577507</v>
      </c>
      <c r="M35" s="183">
        <v>31506100</v>
      </c>
      <c r="N35" s="185">
        <v>0</v>
      </c>
      <c r="O35" s="183">
        <v>0</v>
      </c>
      <c r="P35" s="184"/>
      <c r="Q35" s="183">
        <v>6835261</v>
      </c>
      <c r="R35" s="183">
        <v>764821</v>
      </c>
      <c r="S35" s="183">
        <v>7600082</v>
      </c>
      <c r="T35" s="183">
        <v>85296422</v>
      </c>
      <c r="U35" s="183">
        <v>-24336940</v>
      </c>
      <c r="W35" s="185">
        <v>15707207940.483206</v>
      </c>
      <c r="X35" s="185">
        <v>-4481610931.0548029</v>
      </c>
    </row>
    <row r="36" spans="1:24">
      <c r="A36" s="198">
        <v>18600</v>
      </c>
      <c r="B36" s="178" t="s">
        <v>26</v>
      </c>
      <c r="C36" s="182">
        <v>1.6200000000000001E-5</v>
      </c>
      <c r="D36" s="182">
        <v>1.4399999999999999E-5</v>
      </c>
      <c r="E36" s="183">
        <v>75858</v>
      </c>
      <c r="F36" s="232"/>
      <c r="G36" s="183">
        <v>4264</v>
      </c>
      <c r="H36" s="183"/>
      <c r="I36" s="183">
        <v>28455</v>
      </c>
      <c r="J36" s="183">
        <v>16799</v>
      </c>
      <c r="K36" s="184"/>
      <c r="L36" s="183">
        <v>1723</v>
      </c>
      <c r="M36" s="183">
        <v>93989</v>
      </c>
      <c r="N36" s="185">
        <v>0</v>
      </c>
      <c r="O36" s="183">
        <v>2366</v>
      </c>
      <c r="P36" s="184"/>
      <c r="Q36" s="183">
        <v>20391</v>
      </c>
      <c r="R36" s="183">
        <v>5727</v>
      </c>
      <c r="S36" s="183">
        <v>26118</v>
      </c>
      <c r="T36" s="183">
        <v>254457</v>
      </c>
      <c r="U36" s="183">
        <v>-72602</v>
      </c>
      <c r="W36" s="185">
        <v>15707222222.222221</v>
      </c>
      <c r="X36" s="185">
        <v>-4481604938.2716045</v>
      </c>
    </row>
    <row r="37" spans="1:24">
      <c r="A37" s="198">
        <v>18640</v>
      </c>
      <c r="B37" s="178" t="s">
        <v>27</v>
      </c>
      <c r="C37" s="182">
        <v>2.0999999999999998E-6</v>
      </c>
      <c r="D37" s="182">
        <v>1.7E-6</v>
      </c>
      <c r="E37" s="183">
        <v>9833</v>
      </c>
      <c r="F37" s="232"/>
      <c r="G37" s="183">
        <v>553</v>
      </c>
      <c r="H37" s="183"/>
      <c r="I37" s="183">
        <v>3689</v>
      </c>
      <c r="J37" s="183">
        <v>3951</v>
      </c>
      <c r="K37" s="184"/>
      <c r="L37" s="183">
        <v>223</v>
      </c>
      <c r="M37" s="183">
        <v>12184</v>
      </c>
      <c r="N37" s="185">
        <v>0</v>
      </c>
      <c r="O37" s="183">
        <v>0</v>
      </c>
      <c r="P37" s="184"/>
      <c r="Q37" s="183">
        <v>2643</v>
      </c>
      <c r="R37" s="183">
        <v>4066</v>
      </c>
      <c r="S37" s="183">
        <v>6709</v>
      </c>
      <c r="T37" s="183">
        <v>32985</v>
      </c>
      <c r="U37" s="183">
        <v>-9411</v>
      </c>
      <c r="W37" s="185">
        <v>15707142857.142859</v>
      </c>
      <c r="X37" s="185">
        <v>-4481428571.4285717</v>
      </c>
    </row>
    <row r="38" spans="1:24">
      <c r="A38" s="198">
        <v>18690</v>
      </c>
      <c r="B38" s="178" t="s">
        <v>554</v>
      </c>
      <c r="C38" s="182">
        <v>0</v>
      </c>
      <c r="D38" s="182">
        <v>0</v>
      </c>
      <c r="E38" s="183">
        <v>0</v>
      </c>
      <c r="F38" s="183">
        <v>0</v>
      </c>
      <c r="G38" s="183">
        <v>0</v>
      </c>
      <c r="H38" s="183">
        <v>0</v>
      </c>
      <c r="I38" s="183">
        <v>0</v>
      </c>
      <c r="J38" s="183">
        <v>0</v>
      </c>
      <c r="K38" s="183">
        <v>0</v>
      </c>
      <c r="L38" s="183">
        <v>0</v>
      </c>
      <c r="M38" s="183">
        <v>0</v>
      </c>
      <c r="N38" s="183">
        <v>0</v>
      </c>
      <c r="O38" s="183">
        <v>0</v>
      </c>
      <c r="P38" s="183">
        <v>0</v>
      </c>
      <c r="Q38" s="183">
        <v>0</v>
      </c>
      <c r="R38" s="183">
        <v>0</v>
      </c>
      <c r="S38" s="183">
        <v>0</v>
      </c>
      <c r="T38" s="183">
        <v>0</v>
      </c>
      <c r="U38" s="183">
        <v>0</v>
      </c>
      <c r="V38" s="183">
        <v>0</v>
      </c>
      <c r="W38" s="183">
        <v>0</v>
      </c>
      <c r="X38" s="183">
        <v>0</v>
      </c>
    </row>
    <row r="39" spans="1:24">
      <c r="A39" s="198">
        <v>18740</v>
      </c>
      <c r="B39" s="178" t="s">
        <v>29</v>
      </c>
      <c r="C39" s="182">
        <v>7.6000000000000001E-6</v>
      </c>
      <c r="D39" s="182">
        <v>7.6000000000000001E-6</v>
      </c>
      <c r="E39" s="183">
        <v>35588</v>
      </c>
      <c r="F39" s="232"/>
      <c r="G39" s="183">
        <v>2000</v>
      </c>
      <c r="H39" s="183"/>
      <c r="I39" s="183">
        <v>13349</v>
      </c>
      <c r="J39" s="183">
        <v>3520</v>
      </c>
      <c r="K39" s="184"/>
      <c r="L39" s="183">
        <v>808</v>
      </c>
      <c r="M39" s="183">
        <v>44094</v>
      </c>
      <c r="N39" s="185">
        <v>0</v>
      </c>
      <c r="O39" s="183">
        <v>662</v>
      </c>
      <c r="P39" s="184"/>
      <c r="Q39" s="183">
        <v>9566</v>
      </c>
      <c r="R39" s="183">
        <v>1349</v>
      </c>
      <c r="S39" s="183">
        <v>10915</v>
      </c>
      <c r="T39" s="183">
        <v>119375</v>
      </c>
      <c r="U39" s="183">
        <v>-34060</v>
      </c>
      <c r="W39" s="185">
        <v>15707236842.105263</v>
      </c>
      <c r="X39" s="185">
        <v>-4481578947.3684206</v>
      </c>
    </row>
    <row r="40" spans="1:24">
      <c r="A40" s="198">
        <v>18670</v>
      </c>
      <c r="B40" s="178" t="s">
        <v>550</v>
      </c>
      <c r="C40" s="182">
        <v>0</v>
      </c>
      <c r="D40" s="182">
        <v>0</v>
      </c>
      <c r="E40" s="183">
        <v>0</v>
      </c>
      <c r="F40" s="183">
        <v>0</v>
      </c>
      <c r="G40" s="183">
        <v>0</v>
      </c>
      <c r="H40" s="183">
        <v>0</v>
      </c>
      <c r="I40" s="183">
        <v>0</v>
      </c>
      <c r="J40" s="183">
        <v>0</v>
      </c>
      <c r="K40" s="183">
        <v>0</v>
      </c>
      <c r="L40" s="183">
        <v>0</v>
      </c>
      <c r="M40" s="183">
        <v>0</v>
      </c>
      <c r="N40" s="183">
        <v>0</v>
      </c>
      <c r="O40" s="183">
        <v>0</v>
      </c>
      <c r="P40" s="183">
        <v>0</v>
      </c>
      <c r="Q40" s="183">
        <v>0</v>
      </c>
      <c r="R40" s="183">
        <v>0</v>
      </c>
      <c r="S40" s="183">
        <v>0</v>
      </c>
      <c r="T40" s="183">
        <v>0</v>
      </c>
      <c r="U40" s="183">
        <v>0</v>
      </c>
      <c r="V40" s="183">
        <v>0</v>
      </c>
      <c r="W40" s="183">
        <v>0</v>
      </c>
      <c r="X40" s="183">
        <v>0</v>
      </c>
    </row>
    <row r="41" spans="1:24">
      <c r="A41" s="198">
        <v>18780</v>
      </c>
      <c r="B41" s="178" t="s">
        <v>435</v>
      </c>
      <c r="C41" s="182">
        <v>2.3499999999999999E-5</v>
      </c>
      <c r="D41" s="182">
        <v>2.2500000000000001E-5</v>
      </c>
      <c r="E41" s="183">
        <v>110041</v>
      </c>
      <c r="F41" s="232"/>
      <c r="G41" s="183">
        <v>6186</v>
      </c>
      <c r="H41" s="183"/>
      <c r="I41" s="183">
        <v>41278</v>
      </c>
      <c r="J41" s="183">
        <v>871</v>
      </c>
      <c r="K41" s="184"/>
      <c r="L41" s="183">
        <v>2499</v>
      </c>
      <c r="M41" s="183">
        <v>136342</v>
      </c>
      <c r="N41" s="185">
        <v>0</v>
      </c>
      <c r="O41" s="183">
        <v>1169</v>
      </c>
      <c r="P41" s="184"/>
      <c r="Q41" s="183">
        <v>29580</v>
      </c>
      <c r="R41" s="183">
        <v>9732</v>
      </c>
      <c r="S41" s="183">
        <v>39312</v>
      </c>
      <c r="T41" s="183">
        <v>369119</v>
      </c>
      <c r="U41" s="183">
        <v>-105318</v>
      </c>
      <c r="W41" s="185">
        <v>15707191489.361704</v>
      </c>
      <c r="X41" s="185">
        <v>-4481617021.2765961</v>
      </c>
    </row>
    <row r="42" spans="1:24">
      <c r="A42" s="198">
        <v>19005</v>
      </c>
      <c r="B42" s="178" t="s">
        <v>31</v>
      </c>
      <c r="C42" s="182">
        <v>7.8069999999999995E-4</v>
      </c>
      <c r="D42" s="182">
        <v>7.7899999999999996E-4</v>
      </c>
      <c r="E42" s="183">
        <v>3655707</v>
      </c>
      <c r="F42" s="232"/>
      <c r="G42" s="183">
        <v>205492</v>
      </c>
      <c r="H42" s="183"/>
      <c r="I42" s="183">
        <v>1371295</v>
      </c>
      <c r="J42" s="183">
        <v>575019</v>
      </c>
      <c r="K42" s="184"/>
      <c r="L42" s="183">
        <v>83025</v>
      </c>
      <c r="M42" s="183">
        <v>4529466</v>
      </c>
      <c r="N42" s="185">
        <v>0</v>
      </c>
      <c r="O42" s="183">
        <v>0</v>
      </c>
      <c r="P42" s="184"/>
      <c r="Q42" s="183">
        <v>982669</v>
      </c>
      <c r="R42" s="183">
        <v>372326</v>
      </c>
      <c r="S42" s="183">
        <v>1354995</v>
      </c>
      <c r="T42" s="183">
        <v>12262617</v>
      </c>
      <c r="U42" s="183">
        <v>-3498794</v>
      </c>
      <c r="W42" s="185">
        <v>15707207634.174459</v>
      </c>
      <c r="X42" s="185">
        <v>-4481611374.4075832</v>
      </c>
    </row>
    <row r="43" spans="1:24">
      <c r="A43" s="198">
        <v>19100</v>
      </c>
      <c r="B43" s="178" t="s">
        <v>32</v>
      </c>
      <c r="C43" s="182">
        <v>7.6763100000000001E-2</v>
      </c>
      <c r="D43" s="182">
        <v>7.0749300000000001E-2</v>
      </c>
      <c r="E43" s="183">
        <v>359450969</v>
      </c>
      <c r="F43" s="232"/>
      <c r="G43" s="183">
        <v>20205199</v>
      </c>
      <c r="H43" s="183"/>
      <c r="I43" s="183">
        <v>134833925</v>
      </c>
      <c r="J43" s="183">
        <v>48518813</v>
      </c>
      <c r="K43" s="184"/>
      <c r="L43" s="183">
        <v>8163525</v>
      </c>
      <c r="M43" s="183">
        <v>445364230</v>
      </c>
      <c r="N43" s="185">
        <v>0</v>
      </c>
      <c r="O43" s="183">
        <v>0</v>
      </c>
      <c r="P43" s="184"/>
      <c r="Q43" s="183">
        <v>96621944</v>
      </c>
      <c r="R43" s="183">
        <v>19295728</v>
      </c>
      <c r="S43" s="183">
        <v>115917672</v>
      </c>
      <c r="T43" s="183">
        <v>1205733978</v>
      </c>
      <c r="U43" s="183">
        <v>-344022353</v>
      </c>
      <c r="W43" s="185">
        <v>15707207994.466091</v>
      </c>
      <c r="X43" s="185">
        <v>-4481610995.3871069</v>
      </c>
    </row>
    <row r="44" spans="1:24">
      <c r="A44" s="198">
        <v>20100</v>
      </c>
      <c r="B44" s="178" t="s">
        <v>33</v>
      </c>
      <c r="C44" s="182">
        <v>6.7701999999999997E-3</v>
      </c>
      <c r="D44" s="182">
        <v>6.8133000000000004E-3</v>
      </c>
      <c r="E44" s="183">
        <v>31702145</v>
      </c>
      <c r="F44" s="232"/>
      <c r="G44" s="183">
        <v>1782018</v>
      </c>
      <c r="H44" s="183"/>
      <c r="I44" s="183">
        <v>11891816</v>
      </c>
      <c r="J44" s="183">
        <v>855673</v>
      </c>
      <c r="K44" s="184"/>
      <c r="L44" s="183">
        <v>719990</v>
      </c>
      <c r="M44" s="183">
        <v>39279353</v>
      </c>
      <c r="N44" s="185">
        <v>0</v>
      </c>
      <c r="O44" s="183">
        <v>398005</v>
      </c>
      <c r="P44" s="184"/>
      <c r="Q44" s="183">
        <v>8521671</v>
      </c>
      <c r="R44" s="183">
        <v>772432</v>
      </c>
      <c r="S44" s="183">
        <v>9294103</v>
      </c>
      <c r="T44" s="183">
        <v>106340940</v>
      </c>
      <c r="U44" s="183">
        <v>-30341403</v>
      </c>
      <c r="W44" s="185">
        <v>15707208058.846121</v>
      </c>
      <c r="X44" s="185">
        <v>-4481611030.6933327</v>
      </c>
    </row>
    <row r="45" spans="1:24">
      <c r="A45" s="198">
        <v>20200</v>
      </c>
      <c r="B45" s="178" t="s">
        <v>34</v>
      </c>
      <c r="C45" s="182">
        <v>9.3139999999999998E-4</v>
      </c>
      <c r="D45" s="182">
        <v>9.1270000000000001E-4</v>
      </c>
      <c r="E45" s="183">
        <v>4361375</v>
      </c>
      <c r="F45" s="232"/>
      <c r="G45" s="183">
        <v>245158</v>
      </c>
      <c r="H45" s="183"/>
      <c r="I45" s="183">
        <v>1635999</v>
      </c>
      <c r="J45" s="183">
        <v>440343</v>
      </c>
      <c r="K45" s="184"/>
      <c r="L45" s="183">
        <v>99052</v>
      </c>
      <c r="M45" s="183">
        <v>5403797</v>
      </c>
      <c r="N45" s="185">
        <v>0</v>
      </c>
      <c r="O45" s="183">
        <v>0</v>
      </c>
      <c r="P45" s="184"/>
      <c r="Q45" s="183">
        <v>1172356</v>
      </c>
      <c r="R45" s="183">
        <v>319815</v>
      </c>
      <c r="S45" s="183">
        <v>1492171</v>
      </c>
      <c r="T45" s="183">
        <v>14629694</v>
      </c>
      <c r="U45" s="183">
        <v>-4174172</v>
      </c>
      <c r="W45" s="185">
        <v>15707208503.328323</v>
      </c>
      <c r="X45" s="185">
        <v>-4481610478.8490448</v>
      </c>
    </row>
    <row r="46" spans="1:24">
      <c r="A46" s="198">
        <v>20300</v>
      </c>
      <c r="B46" s="178" t="s">
        <v>35</v>
      </c>
      <c r="C46" s="182">
        <v>1.3239799999999999E-2</v>
      </c>
      <c r="D46" s="182">
        <v>1.36726E-2</v>
      </c>
      <c r="E46" s="183">
        <v>61996701</v>
      </c>
      <c r="F46" s="232"/>
      <c r="G46" s="183">
        <v>3484914</v>
      </c>
      <c r="H46" s="183"/>
      <c r="I46" s="183">
        <v>23255629</v>
      </c>
      <c r="J46" s="183">
        <v>0</v>
      </c>
      <c r="K46" s="184"/>
      <c r="L46" s="183">
        <v>1408013</v>
      </c>
      <c r="M46" s="183">
        <v>76814685</v>
      </c>
      <c r="N46" s="185">
        <v>0</v>
      </c>
      <c r="O46" s="183">
        <v>4607449</v>
      </c>
      <c r="P46" s="184"/>
      <c r="Q46" s="183">
        <v>16664976</v>
      </c>
      <c r="R46" s="183">
        <v>-1423931</v>
      </c>
      <c r="S46" s="183">
        <v>15241045</v>
      </c>
      <c r="T46" s="183">
        <v>207960292</v>
      </c>
      <c r="U46" s="183">
        <v>-59335633</v>
      </c>
      <c r="W46" s="185">
        <v>15707207963.866524</v>
      </c>
      <c r="X46" s="185">
        <v>-4481610975.9966164</v>
      </c>
    </row>
    <row r="47" spans="1:24">
      <c r="A47" s="198">
        <v>20400</v>
      </c>
      <c r="B47" s="178" t="s">
        <v>36</v>
      </c>
      <c r="C47" s="182">
        <v>1.0332E-3</v>
      </c>
      <c r="D47" s="182">
        <v>1.0152E-3</v>
      </c>
      <c r="E47" s="183">
        <v>4838063</v>
      </c>
      <c r="F47" s="232"/>
      <c r="G47" s="183">
        <v>271954</v>
      </c>
      <c r="H47" s="183"/>
      <c r="I47" s="183">
        <v>1814810</v>
      </c>
      <c r="J47" s="183">
        <v>398061</v>
      </c>
      <c r="K47" s="184"/>
      <c r="L47" s="183">
        <v>109878</v>
      </c>
      <c r="M47" s="183">
        <v>5994421</v>
      </c>
      <c r="N47" s="185">
        <v>0</v>
      </c>
      <c r="O47" s="183">
        <v>0</v>
      </c>
      <c r="P47" s="184"/>
      <c r="Q47" s="183">
        <v>1300492</v>
      </c>
      <c r="R47" s="183">
        <v>261284</v>
      </c>
      <c r="S47" s="183">
        <v>1561776</v>
      </c>
      <c r="T47" s="183">
        <v>16228687</v>
      </c>
      <c r="U47" s="183">
        <v>-4630400</v>
      </c>
      <c r="W47" s="185">
        <v>15707207704.2199</v>
      </c>
      <c r="X47" s="185">
        <v>-4481610530.3910179</v>
      </c>
    </row>
    <row r="48" spans="1:24">
      <c r="A48" s="198">
        <v>20600</v>
      </c>
      <c r="B48" s="178" t="s">
        <v>37</v>
      </c>
      <c r="C48" s="182">
        <v>1.8996E-3</v>
      </c>
      <c r="D48" s="182">
        <v>1.9694999999999999E-3</v>
      </c>
      <c r="E48" s="183">
        <v>8895069</v>
      </c>
      <c r="F48" s="232"/>
      <c r="G48" s="183">
        <v>500003</v>
      </c>
      <c r="H48" s="183"/>
      <c r="I48" s="183">
        <v>3336636</v>
      </c>
      <c r="J48" s="183">
        <v>0</v>
      </c>
      <c r="K48" s="184"/>
      <c r="L48" s="183">
        <v>202017</v>
      </c>
      <c r="M48" s="183">
        <v>11021101</v>
      </c>
      <c r="N48" s="185">
        <v>0</v>
      </c>
      <c r="O48" s="183">
        <v>731033</v>
      </c>
      <c r="P48" s="184"/>
      <c r="Q48" s="183">
        <v>2391032</v>
      </c>
      <c r="R48" s="183">
        <v>-144097</v>
      </c>
      <c r="S48" s="183">
        <v>2246935</v>
      </c>
      <c r="T48" s="183">
        <v>29837412</v>
      </c>
      <c r="U48" s="183">
        <v>-8513268</v>
      </c>
      <c r="W48" s="185">
        <v>15707207833.228048</v>
      </c>
      <c r="X48" s="185">
        <v>-4481610865.4453573</v>
      </c>
    </row>
    <row r="49" spans="1:24">
      <c r="A49" s="198">
        <v>20700</v>
      </c>
      <c r="B49" s="178" t="s">
        <v>38</v>
      </c>
      <c r="C49" s="182">
        <v>4.2927E-3</v>
      </c>
      <c r="D49" s="182">
        <v>4.2467E-3</v>
      </c>
      <c r="E49" s="183">
        <v>20101001</v>
      </c>
      <c r="F49" s="232"/>
      <c r="G49" s="183">
        <v>1129903</v>
      </c>
      <c r="H49" s="183"/>
      <c r="I49" s="183">
        <v>7540102</v>
      </c>
      <c r="J49" s="183">
        <v>1279608</v>
      </c>
      <c r="K49" s="184"/>
      <c r="L49" s="183">
        <v>456516</v>
      </c>
      <c r="M49" s="183">
        <v>24905391</v>
      </c>
      <c r="N49" s="185">
        <v>0</v>
      </c>
      <c r="O49" s="183">
        <v>0</v>
      </c>
      <c r="P49" s="184"/>
      <c r="Q49" s="183">
        <v>5403234</v>
      </c>
      <c r="R49" s="183">
        <v>1063133</v>
      </c>
      <c r="S49" s="183">
        <v>6466367</v>
      </c>
      <c r="T49" s="183">
        <v>67426332</v>
      </c>
      <c r="U49" s="183">
        <v>-19238212</v>
      </c>
      <c r="W49" s="185">
        <v>15707208050.877069</v>
      </c>
      <c r="X49" s="185">
        <v>-4481611107.2285509</v>
      </c>
    </row>
    <row r="50" spans="1:24">
      <c r="A50" s="198">
        <v>20800</v>
      </c>
      <c r="B50" s="178" t="s">
        <v>39</v>
      </c>
      <c r="C50" s="182">
        <v>3.3646000000000001E-3</v>
      </c>
      <c r="D50" s="182">
        <v>3.4137E-3</v>
      </c>
      <c r="E50" s="183">
        <v>15755079</v>
      </c>
      <c r="F50" s="232"/>
      <c r="G50" s="183">
        <v>885613</v>
      </c>
      <c r="H50" s="183"/>
      <c r="I50" s="183">
        <v>5909900</v>
      </c>
      <c r="J50" s="183">
        <v>329301</v>
      </c>
      <c r="K50" s="184"/>
      <c r="L50" s="183">
        <v>357815</v>
      </c>
      <c r="M50" s="183">
        <v>19520740</v>
      </c>
      <c r="N50" s="185">
        <v>0</v>
      </c>
      <c r="O50" s="183">
        <v>0</v>
      </c>
      <c r="P50" s="184"/>
      <c r="Q50" s="183">
        <v>4235032</v>
      </c>
      <c r="R50" s="183">
        <v>247455</v>
      </c>
      <c r="S50" s="183">
        <v>4482487</v>
      </c>
      <c r="T50" s="183">
        <v>52848472</v>
      </c>
      <c r="U50" s="183">
        <v>-15078828</v>
      </c>
      <c r="W50" s="185">
        <v>15707207989.062592</v>
      </c>
      <c r="X50" s="185">
        <v>-4481610889.8531771</v>
      </c>
    </row>
    <row r="51" spans="1:24">
      <c r="A51" s="198">
        <v>20900</v>
      </c>
      <c r="B51" s="178" t="s">
        <v>40</v>
      </c>
      <c r="C51" s="182">
        <v>5.4063999999999996E-3</v>
      </c>
      <c r="D51" s="182">
        <v>5.3045000000000002E-3</v>
      </c>
      <c r="E51" s="183">
        <v>25316014</v>
      </c>
      <c r="F51" s="232"/>
      <c r="G51" s="183">
        <v>1423046</v>
      </c>
      <c r="H51" s="183"/>
      <c r="I51" s="183">
        <v>9496309</v>
      </c>
      <c r="J51" s="183">
        <v>2187651</v>
      </c>
      <c r="K51" s="184"/>
      <c r="L51" s="183">
        <v>574954</v>
      </c>
      <c r="M51" s="183">
        <v>31366857</v>
      </c>
      <c r="N51" s="185">
        <v>0</v>
      </c>
      <c r="O51" s="183">
        <v>0</v>
      </c>
      <c r="P51" s="184"/>
      <c r="Q51" s="183">
        <v>6805052</v>
      </c>
      <c r="R51" s="183">
        <v>1666437</v>
      </c>
      <c r="S51" s="183">
        <v>8471489</v>
      </c>
      <c r="T51" s="183">
        <v>84919449</v>
      </c>
      <c r="U51" s="183">
        <v>-24229382</v>
      </c>
      <c r="W51" s="185">
        <v>15707207938.739273</v>
      </c>
      <c r="X51" s="185">
        <v>-4481611053.566144</v>
      </c>
    </row>
    <row r="52" spans="1:24">
      <c r="A52" s="198">
        <v>21200</v>
      </c>
      <c r="B52" s="178" t="s">
        <v>41</v>
      </c>
      <c r="C52" s="182">
        <v>2.0214E-3</v>
      </c>
      <c r="D52" s="182">
        <v>2.0257999999999999E-3</v>
      </c>
      <c r="E52" s="183">
        <v>9465410</v>
      </c>
      <c r="F52" s="232"/>
      <c r="G52" s="183">
        <v>532063</v>
      </c>
      <c r="H52" s="183"/>
      <c r="I52" s="183">
        <v>3550577</v>
      </c>
      <c r="J52" s="183">
        <v>746054</v>
      </c>
      <c r="K52" s="184"/>
      <c r="L52" s="183">
        <v>214970</v>
      </c>
      <c r="M52" s="183">
        <v>11727761</v>
      </c>
      <c r="N52" s="185">
        <v>0</v>
      </c>
      <c r="O52" s="183">
        <v>0</v>
      </c>
      <c r="P52" s="184"/>
      <c r="Q52" s="183">
        <v>2544342</v>
      </c>
      <c r="R52" s="183">
        <v>444551</v>
      </c>
      <c r="S52" s="183">
        <v>2988893</v>
      </c>
      <c r="T52" s="183">
        <v>31750550</v>
      </c>
      <c r="U52" s="183">
        <v>-9059128</v>
      </c>
      <c r="W52" s="185">
        <v>15707207875.729692</v>
      </c>
      <c r="X52" s="185">
        <v>-4481610764.8164635</v>
      </c>
    </row>
    <row r="53" spans="1:24">
      <c r="A53" s="198">
        <v>21300</v>
      </c>
      <c r="B53" s="178" t="s">
        <v>42</v>
      </c>
      <c r="C53" s="182">
        <v>2.2000499999999999E-2</v>
      </c>
      <c r="D53" s="182">
        <v>2.26827E-2</v>
      </c>
      <c r="E53" s="183">
        <v>103019563</v>
      </c>
      <c r="F53" s="232"/>
      <c r="G53" s="183">
        <v>5790862</v>
      </c>
      <c r="H53" s="183"/>
      <c r="I53" s="183">
        <v>38643746</v>
      </c>
      <c r="J53" s="183">
        <v>897085</v>
      </c>
      <c r="K53" s="184"/>
      <c r="L53" s="183">
        <v>2339687</v>
      </c>
      <c r="M53" s="183">
        <v>127642523</v>
      </c>
      <c r="N53" s="185">
        <v>0</v>
      </c>
      <c r="O53" s="183">
        <v>5271532</v>
      </c>
      <c r="P53" s="184"/>
      <c r="Q53" s="183">
        <v>27692095</v>
      </c>
      <c r="R53" s="183">
        <v>-855757</v>
      </c>
      <c r="S53" s="183">
        <v>26836338</v>
      </c>
      <c r="T53" s="183">
        <v>345566430</v>
      </c>
      <c r="U53" s="183">
        <v>-98597683</v>
      </c>
      <c r="W53" s="185">
        <v>15707208017.999592</v>
      </c>
      <c r="X53" s="185">
        <v>-4481611008.8407087</v>
      </c>
    </row>
    <row r="54" spans="1:24">
      <c r="A54" s="198">
        <v>21520</v>
      </c>
      <c r="B54" s="178" t="s">
        <v>387</v>
      </c>
      <c r="C54" s="182">
        <v>3.2825E-2</v>
      </c>
      <c r="D54" s="182">
        <v>3.1415499999999999E-2</v>
      </c>
      <c r="E54" s="183">
        <v>153706378</v>
      </c>
      <c r="F54" s="232"/>
      <c r="G54" s="183">
        <v>8640032</v>
      </c>
      <c r="H54" s="183"/>
      <c r="I54" s="183">
        <v>57656916</v>
      </c>
      <c r="J54" s="183">
        <v>9036333</v>
      </c>
      <c r="K54" s="184"/>
      <c r="L54" s="183">
        <v>3490840</v>
      </c>
      <c r="M54" s="183">
        <v>190444118</v>
      </c>
      <c r="N54" s="185">
        <v>0</v>
      </c>
      <c r="O54" s="183">
        <v>486939</v>
      </c>
      <c r="P54" s="184"/>
      <c r="Q54" s="183">
        <v>41316926</v>
      </c>
      <c r="R54" s="183">
        <v>4399615</v>
      </c>
      <c r="S54" s="183">
        <v>45716541</v>
      </c>
      <c r="T54" s="183">
        <v>515589103</v>
      </c>
      <c r="U54" s="183">
        <v>-147108881</v>
      </c>
      <c r="W54" s="185">
        <v>15707208012.185835</v>
      </c>
      <c r="X54" s="185">
        <v>-4481610997.7151566</v>
      </c>
    </row>
    <row r="55" spans="1:24">
      <c r="A55" s="198">
        <v>21525</v>
      </c>
      <c r="B55" s="178" t="s">
        <v>365</v>
      </c>
      <c r="C55" s="182">
        <v>1.1852E-3</v>
      </c>
      <c r="D55" s="182">
        <v>1.0453000000000001E-3</v>
      </c>
      <c r="E55" s="183">
        <v>5549819</v>
      </c>
      <c r="F55" s="232"/>
      <c r="G55" s="183">
        <v>311962</v>
      </c>
      <c r="H55" s="183"/>
      <c r="I55" s="183">
        <v>2081797</v>
      </c>
      <c r="J55" s="183">
        <v>1475622</v>
      </c>
      <c r="K55" s="184"/>
      <c r="L55" s="183">
        <v>126042</v>
      </c>
      <c r="M55" s="183">
        <v>6876295</v>
      </c>
      <c r="N55" s="185">
        <v>0</v>
      </c>
      <c r="O55" s="183">
        <v>77615</v>
      </c>
      <c r="P55" s="184"/>
      <c r="Q55" s="183">
        <v>1491815</v>
      </c>
      <c r="R55" s="183">
        <v>389182</v>
      </c>
      <c r="S55" s="183">
        <v>1880997</v>
      </c>
      <c r="T55" s="183">
        <v>18616183</v>
      </c>
      <c r="U55" s="183">
        <v>-5311605</v>
      </c>
      <c r="W55" s="185">
        <v>15707208066.149174</v>
      </c>
      <c r="X55" s="185">
        <v>-4481610698.6162672</v>
      </c>
    </row>
    <row r="56" spans="1:24">
      <c r="A56" s="198">
        <v>21525.200000000001</v>
      </c>
      <c r="B56" s="178" t="s">
        <v>366</v>
      </c>
      <c r="C56" s="182">
        <v>1.3559999999999999E-4</v>
      </c>
      <c r="D56" s="182">
        <v>1.165E-4</v>
      </c>
      <c r="E56" s="183">
        <v>634961</v>
      </c>
      <c r="F56" s="232"/>
      <c r="G56" s="183">
        <v>35692</v>
      </c>
      <c r="H56" s="183"/>
      <c r="I56" s="183">
        <v>238181</v>
      </c>
      <c r="J56" s="183">
        <v>203636</v>
      </c>
      <c r="K56" s="184"/>
      <c r="L56" s="183">
        <v>14421</v>
      </c>
      <c r="M56" s="183">
        <v>786724</v>
      </c>
      <c r="N56" s="185">
        <v>0</v>
      </c>
      <c r="O56" s="183">
        <v>22257</v>
      </c>
      <c r="P56" s="184"/>
      <c r="Q56" s="183">
        <v>170680</v>
      </c>
      <c r="R56" s="183">
        <v>69144</v>
      </c>
      <c r="S56" s="183">
        <v>239824</v>
      </c>
      <c r="T56" s="183">
        <v>2129897</v>
      </c>
      <c r="U56" s="183">
        <v>-607706</v>
      </c>
      <c r="W56" s="185">
        <v>15707205014.749264</v>
      </c>
      <c r="X56" s="185">
        <v>-4481607669.6165199</v>
      </c>
    </row>
    <row r="57" spans="1:24">
      <c r="A57" s="198">
        <v>21550</v>
      </c>
      <c r="B57" s="178" t="s">
        <v>45</v>
      </c>
      <c r="C57" s="182">
        <v>3.8636200000000002E-2</v>
      </c>
      <c r="D57" s="182">
        <v>3.7922299999999999E-2</v>
      </c>
      <c r="E57" s="183">
        <v>180917909</v>
      </c>
      <c r="F57" s="232"/>
      <c r="G57" s="183">
        <v>10169627</v>
      </c>
      <c r="H57" s="183"/>
      <c r="I57" s="183">
        <v>67864253</v>
      </c>
      <c r="J57" s="183">
        <v>9539807</v>
      </c>
      <c r="K57" s="184"/>
      <c r="L57" s="183">
        <v>4108844</v>
      </c>
      <c r="M57" s="183">
        <v>224159544</v>
      </c>
      <c r="N57" s="185">
        <v>0</v>
      </c>
      <c r="O57" s="183">
        <v>0</v>
      </c>
      <c r="P57" s="184"/>
      <c r="Q57" s="183">
        <v>48631501</v>
      </c>
      <c r="R57" s="183">
        <v>4420872</v>
      </c>
      <c r="S57" s="183">
        <v>53052373</v>
      </c>
      <c r="T57" s="183">
        <v>606866830</v>
      </c>
      <c r="U57" s="183">
        <v>-173152419</v>
      </c>
      <c r="W57" s="185">
        <v>15707208006.998617</v>
      </c>
      <c r="X57" s="185">
        <v>-4481611002.1171856</v>
      </c>
    </row>
    <row r="58" spans="1:24">
      <c r="A58" s="198">
        <v>21570</v>
      </c>
      <c r="B58" s="178" t="s">
        <v>46</v>
      </c>
      <c r="C58" s="182">
        <v>1.7100000000000001E-4</v>
      </c>
      <c r="D58" s="182">
        <v>1.649E-4</v>
      </c>
      <c r="E58" s="183">
        <v>800725</v>
      </c>
      <c r="F58" s="232"/>
      <c r="G58" s="183">
        <v>45010</v>
      </c>
      <c r="H58" s="183"/>
      <c r="I58" s="183">
        <v>300360</v>
      </c>
      <c r="J58" s="183">
        <v>113041</v>
      </c>
      <c r="K58" s="184"/>
      <c r="L58" s="183">
        <v>18185</v>
      </c>
      <c r="M58" s="183">
        <v>992108</v>
      </c>
      <c r="N58" s="185">
        <v>0</v>
      </c>
      <c r="O58" s="183">
        <v>0</v>
      </c>
      <c r="P58" s="184"/>
      <c r="Q58" s="183">
        <v>215238</v>
      </c>
      <c r="R58" s="183">
        <v>43636</v>
      </c>
      <c r="S58" s="183">
        <v>258874</v>
      </c>
      <c r="T58" s="183">
        <v>2685933</v>
      </c>
      <c r="U58" s="183">
        <v>-766355</v>
      </c>
      <c r="W58" s="185">
        <v>15707210526.315788</v>
      </c>
      <c r="X58" s="185">
        <v>-4481608187.1345024</v>
      </c>
    </row>
    <row r="59" spans="1:24">
      <c r="A59" s="198">
        <v>21800</v>
      </c>
      <c r="B59" s="178" t="s">
        <v>47</v>
      </c>
      <c r="C59" s="182">
        <v>3.4087000000000002E-3</v>
      </c>
      <c r="D59" s="182">
        <v>3.3381999999999999E-3</v>
      </c>
      <c r="E59" s="183">
        <v>15961582</v>
      </c>
      <c r="F59" s="232"/>
      <c r="G59" s="183">
        <v>897221</v>
      </c>
      <c r="H59" s="183"/>
      <c r="I59" s="183">
        <v>5987361</v>
      </c>
      <c r="J59" s="183">
        <v>1262408</v>
      </c>
      <c r="K59" s="184"/>
      <c r="L59" s="183">
        <v>362505</v>
      </c>
      <c r="M59" s="183">
        <v>19776599</v>
      </c>
      <c r="N59" s="185">
        <v>0</v>
      </c>
      <c r="O59" s="183">
        <v>0</v>
      </c>
      <c r="P59" s="184"/>
      <c r="Q59" s="183">
        <v>4290541</v>
      </c>
      <c r="R59" s="183">
        <v>689237</v>
      </c>
      <c r="S59" s="183">
        <v>4979778</v>
      </c>
      <c r="T59" s="183">
        <v>53541160</v>
      </c>
      <c r="U59" s="183">
        <v>-15276467</v>
      </c>
      <c r="W59" s="185">
        <v>15707208026.520374</v>
      </c>
      <c r="X59" s="185">
        <v>-4481610878.047349</v>
      </c>
    </row>
    <row r="60" spans="1:24">
      <c r="A60" s="198">
        <v>21900</v>
      </c>
      <c r="B60" s="178" t="s">
        <v>48</v>
      </c>
      <c r="C60" s="182">
        <v>1.8885E-3</v>
      </c>
      <c r="D60" s="182">
        <v>1.9331000000000001E-3</v>
      </c>
      <c r="E60" s="183">
        <v>8843092</v>
      </c>
      <c r="F60" s="232"/>
      <c r="G60" s="183">
        <v>497082</v>
      </c>
      <c r="H60" s="183"/>
      <c r="I60" s="183">
        <v>3317139</v>
      </c>
      <c r="J60" s="183">
        <v>39163</v>
      </c>
      <c r="K60" s="184"/>
      <c r="L60" s="183">
        <v>200836</v>
      </c>
      <c r="M60" s="183">
        <v>10956701</v>
      </c>
      <c r="N60" s="185">
        <v>0</v>
      </c>
      <c r="O60" s="183">
        <v>517376</v>
      </c>
      <c r="P60" s="184"/>
      <c r="Q60" s="183">
        <v>2377061</v>
      </c>
      <c r="R60" s="183">
        <v>-197718</v>
      </c>
      <c r="S60" s="183">
        <v>2179343</v>
      </c>
      <c r="T60" s="183">
        <v>29663062</v>
      </c>
      <c r="U60" s="183">
        <v>-8463522</v>
      </c>
      <c r="W60" s="185">
        <v>15707207836.907598</v>
      </c>
      <c r="X60" s="185">
        <v>-4481610802.2239876</v>
      </c>
    </row>
    <row r="61" spans="1:24">
      <c r="A61" s="198">
        <v>22000</v>
      </c>
      <c r="B61" s="178" t="s">
        <v>49</v>
      </c>
      <c r="C61" s="182">
        <v>3.4832999999999999E-3</v>
      </c>
      <c r="D61" s="182">
        <v>3.3516000000000002E-3</v>
      </c>
      <c r="E61" s="183">
        <v>16310904</v>
      </c>
      <c r="F61" s="232"/>
      <c r="G61" s="183">
        <v>916857</v>
      </c>
      <c r="H61" s="183"/>
      <c r="I61" s="183">
        <v>6118396</v>
      </c>
      <c r="J61" s="183">
        <v>2915624</v>
      </c>
      <c r="K61" s="184"/>
      <c r="L61" s="183">
        <v>370439</v>
      </c>
      <c r="M61" s="183">
        <v>20209413</v>
      </c>
      <c r="N61" s="185">
        <v>0</v>
      </c>
      <c r="O61" s="183">
        <v>241860</v>
      </c>
      <c r="P61" s="184"/>
      <c r="Q61" s="183">
        <v>4384440</v>
      </c>
      <c r="R61" s="183">
        <v>873714</v>
      </c>
      <c r="S61" s="183">
        <v>5258154</v>
      </c>
      <c r="T61" s="183">
        <v>54712918</v>
      </c>
      <c r="U61" s="183">
        <v>-15610796</v>
      </c>
      <c r="W61" s="185">
        <v>15707208107.254616</v>
      </c>
      <c r="X61" s="185">
        <v>-4481611115.8958464</v>
      </c>
    </row>
    <row r="62" spans="1:24">
      <c r="A62" s="198">
        <v>23000</v>
      </c>
      <c r="B62" s="178" t="s">
        <v>50</v>
      </c>
      <c r="C62" s="182">
        <v>1.137E-3</v>
      </c>
      <c r="D62" s="182">
        <v>1.1337000000000001E-3</v>
      </c>
      <c r="E62" s="183">
        <v>5324117</v>
      </c>
      <c r="F62" s="232"/>
      <c r="G62" s="183">
        <v>299275</v>
      </c>
      <c r="H62" s="183"/>
      <c r="I62" s="183">
        <v>1997134</v>
      </c>
      <c r="J62" s="183">
        <v>21345</v>
      </c>
      <c r="K62" s="184"/>
      <c r="L62" s="183">
        <v>120917</v>
      </c>
      <c r="M62" s="183">
        <v>6596648</v>
      </c>
      <c r="N62" s="185">
        <v>0</v>
      </c>
      <c r="O62" s="183">
        <v>127430</v>
      </c>
      <c r="P62" s="184"/>
      <c r="Q62" s="183">
        <v>1431145</v>
      </c>
      <c r="R62" s="183">
        <v>-119582</v>
      </c>
      <c r="S62" s="183">
        <v>1311563</v>
      </c>
      <c r="T62" s="183">
        <v>17859095</v>
      </c>
      <c r="U62" s="183">
        <v>-5095592</v>
      </c>
      <c r="W62" s="185">
        <v>15707207563.764292</v>
      </c>
      <c r="X62" s="185">
        <v>-4481611257.6956902</v>
      </c>
    </row>
    <row r="63" spans="1:24">
      <c r="A63" s="198">
        <v>23100</v>
      </c>
      <c r="B63" s="178" t="s">
        <v>51</v>
      </c>
      <c r="C63" s="182">
        <v>7.4720000000000003E-3</v>
      </c>
      <c r="D63" s="182">
        <v>7.4530000000000004E-3</v>
      </c>
      <c r="E63" s="183">
        <v>34988395</v>
      </c>
      <c r="F63" s="232"/>
      <c r="G63" s="183">
        <v>1966742</v>
      </c>
      <c r="H63" s="183"/>
      <c r="I63" s="183">
        <v>13124523</v>
      </c>
      <c r="J63" s="183">
        <v>1599270</v>
      </c>
      <c r="K63" s="184"/>
      <c r="L63" s="183">
        <v>794625</v>
      </c>
      <c r="M63" s="183">
        <v>43351057</v>
      </c>
      <c r="N63" s="185">
        <v>0</v>
      </c>
      <c r="O63" s="183">
        <v>0</v>
      </c>
      <c r="P63" s="184"/>
      <c r="Q63" s="183">
        <v>9405029</v>
      </c>
      <c r="R63" s="183">
        <v>1432097</v>
      </c>
      <c r="S63" s="183">
        <v>10837126</v>
      </c>
      <c r="T63" s="183">
        <v>117364258</v>
      </c>
      <c r="U63" s="183">
        <v>-33486597</v>
      </c>
      <c r="W63" s="185">
        <v>15707207976.445395</v>
      </c>
      <c r="X63" s="185">
        <v>-4481610947.5374727</v>
      </c>
    </row>
    <row r="64" spans="1:24">
      <c r="A64" s="198">
        <v>23200</v>
      </c>
      <c r="B64" s="178" t="s">
        <v>52</v>
      </c>
      <c r="C64" s="182">
        <v>4.3832999999999997E-3</v>
      </c>
      <c r="D64" s="182">
        <v>4.169E-3</v>
      </c>
      <c r="E64" s="183">
        <v>20525245</v>
      </c>
      <c r="F64" s="232"/>
      <c r="G64" s="183">
        <v>1153750</v>
      </c>
      <c r="H64" s="183"/>
      <c r="I64" s="183">
        <v>7699240</v>
      </c>
      <c r="J64" s="183">
        <v>2367921</v>
      </c>
      <c r="K64" s="184"/>
      <c r="L64" s="183">
        <v>466151</v>
      </c>
      <c r="M64" s="183">
        <v>25431034</v>
      </c>
      <c r="N64" s="185">
        <v>0</v>
      </c>
      <c r="O64" s="183">
        <v>0</v>
      </c>
      <c r="P64" s="184"/>
      <c r="Q64" s="183">
        <v>5517273</v>
      </c>
      <c r="R64" s="183">
        <v>1559036</v>
      </c>
      <c r="S64" s="183">
        <v>7076309</v>
      </c>
      <c r="T64" s="183">
        <v>68849405</v>
      </c>
      <c r="U64" s="183">
        <v>-19644245</v>
      </c>
      <c r="W64" s="185">
        <v>15707208039.604864</v>
      </c>
      <c r="X64" s="185">
        <v>-4481610886.7748051</v>
      </c>
    </row>
    <row r="65" spans="1:24">
      <c r="A65" s="198">
        <v>30000</v>
      </c>
      <c r="B65" s="178" t="s">
        <v>53</v>
      </c>
      <c r="C65" s="182">
        <v>8.3290000000000002E-4</v>
      </c>
      <c r="D65" s="182">
        <v>8.9380000000000004E-4</v>
      </c>
      <c r="E65" s="183">
        <v>3900138</v>
      </c>
      <c r="F65" s="232"/>
      <c r="G65" s="183">
        <v>219232</v>
      </c>
      <c r="H65" s="183"/>
      <c r="I65" s="183">
        <v>1462984</v>
      </c>
      <c r="J65" s="183">
        <v>0</v>
      </c>
      <c r="K65" s="184"/>
      <c r="L65" s="183">
        <v>88576</v>
      </c>
      <c r="M65" s="183">
        <v>4832320</v>
      </c>
      <c r="N65" s="185">
        <v>0</v>
      </c>
      <c r="O65" s="183">
        <v>617174</v>
      </c>
      <c r="P65" s="184"/>
      <c r="Q65" s="183">
        <v>1048374</v>
      </c>
      <c r="R65" s="183">
        <v>-355720</v>
      </c>
      <c r="S65" s="183">
        <v>692654</v>
      </c>
      <c r="T65" s="183">
        <v>13082534</v>
      </c>
      <c r="U65" s="183">
        <v>-3732734</v>
      </c>
      <c r="W65" s="185">
        <v>15707208548.44519</v>
      </c>
      <c r="X65" s="185">
        <v>-4481611237.8436785</v>
      </c>
    </row>
    <row r="66" spans="1:24">
      <c r="A66" s="198">
        <v>30100</v>
      </c>
      <c r="B66" s="178" t="s">
        <v>54</v>
      </c>
      <c r="C66" s="182">
        <v>8.2594999999999995E-3</v>
      </c>
      <c r="D66" s="182">
        <v>8.4156000000000005E-3</v>
      </c>
      <c r="E66" s="183">
        <v>38675943</v>
      </c>
      <c r="F66" s="232"/>
      <c r="G66" s="183">
        <v>2174024</v>
      </c>
      <c r="H66" s="183"/>
      <c r="I66" s="183">
        <v>14507762</v>
      </c>
      <c r="J66" s="183">
        <v>0</v>
      </c>
      <c r="K66" s="184"/>
      <c r="L66" s="183">
        <v>878373</v>
      </c>
      <c r="M66" s="183">
        <v>47919975</v>
      </c>
      <c r="N66" s="185">
        <v>0</v>
      </c>
      <c r="O66" s="183">
        <v>2430767</v>
      </c>
      <c r="P66" s="184"/>
      <c r="Q66" s="183">
        <v>10396257</v>
      </c>
      <c r="R66" s="183">
        <v>-1376800</v>
      </c>
      <c r="S66" s="183">
        <v>9019457</v>
      </c>
      <c r="T66" s="183">
        <v>129733684</v>
      </c>
      <c r="U66" s="183">
        <v>-37015866</v>
      </c>
      <c r="W66" s="185">
        <v>15707207942.369394</v>
      </c>
      <c r="X66" s="185">
        <v>-4481610993.4015379</v>
      </c>
    </row>
    <row r="67" spans="1:24">
      <c r="A67" s="198">
        <v>30102</v>
      </c>
      <c r="B67" s="178" t="s">
        <v>55</v>
      </c>
      <c r="C67" s="182">
        <v>1.773E-4</v>
      </c>
      <c r="D67" s="182">
        <v>1.7259999999999999E-4</v>
      </c>
      <c r="E67" s="183">
        <v>830225</v>
      </c>
      <c r="F67" s="232"/>
      <c r="G67" s="183">
        <v>46668</v>
      </c>
      <c r="H67" s="183"/>
      <c r="I67" s="183">
        <v>311426</v>
      </c>
      <c r="J67" s="183">
        <v>0</v>
      </c>
      <c r="K67" s="184"/>
      <c r="L67" s="183">
        <v>18855</v>
      </c>
      <c r="M67" s="183">
        <v>1028659</v>
      </c>
      <c r="N67" s="185">
        <v>0</v>
      </c>
      <c r="O67" s="183">
        <v>32343</v>
      </c>
      <c r="P67" s="184"/>
      <c r="Q67" s="183">
        <v>223168</v>
      </c>
      <c r="R67" s="183">
        <v>-19051</v>
      </c>
      <c r="S67" s="183">
        <v>204117</v>
      </c>
      <c r="T67" s="183">
        <v>2784888</v>
      </c>
      <c r="U67" s="183">
        <v>-794590</v>
      </c>
      <c r="W67" s="185">
        <v>15707208121.827412</v>
      </c>
      <c r="X67" s="185">
        <v>-4481613085.1663847</v>
      </c>
    </row>
    <row r="68" spans="1:24">
      <c r="A68" s="198">
        <v>30103</v>
      </c>
      <c r="B68" s="178" t="s">
        <v>56</v>
      </c>
      <c r="C68" s="182">
        <v>2.2939999999999999E-4</v>
      </c>
      <c r="D68" s="182">
        <v>2.387E-4</v>
      </c>
      <c r="E68" s="183">
        <v>1074189</v>
      </c>
      <c r="F68" s="232"/>
      <c r="G68" s="183">
        <v>60382</v>
      </c>
      <c r="H68" s="183"/>
      <c r="I68" s="183">
        <v>402940</v>
      </c>
      <c r="J68" s="183">
        <v>62296</v>
      </c>
      <c r="K68" s="184"/>
      <c r="L68" s="183">
        <v>24396</v>
      </c>
      <c r="M68" s="183">
        <v>1330933</v>
      </c>
      <c r="N68" s="185">
        <v>0</v>
      </c>
      <c r="O68" s="183">
        <v>121084</v>
      </c>
      <c r="P68" s="184"/>
      <c r="Q68" s="183">
        <v>288746</v>
      </c>
      <c r="R68" s="183">
        <v>-14345</v>
      </c>
      <c r="S68" s="183">
        <v>274401</v>
      </c>
      <c r="T68" s="183">
        <v>3603234</v>
      </c>
      <c r="U68" s="183">
        <v>-1028082</v>
      </c>
      <c r="W68" s="185">
        <v>15707210113.339146</v>
      </c>
      <c r="X68" s="185">
        <v>-4481612903.2258062</v>
      </c>
    </row>
    <row r="69" spans="1:24">
      <c r="A69" s="198">
        <v>30104</v>
      </c>
      <c r="B69" s="178" t="s">
        <v>57</v>
      </c>
      <c r="C69" s="182">
        <v>1.237E-4</v>
      </c>
      <c r="D69" s="182">
        <v>1.1629999999999999E-4</v>
      </c>
      <c r="E69" s="183">
        <v>579238</v>
      </c>
      <c r="F69" s="232"/>
      <c r="G69" s="183">
        <v>32560</v>
      </c>
      <c r="H69" s="183"/>
      <c r="I69" s="183">
        <v>217278</v>
      </c>
      <c r="J69" s="183">
        <v>6146</v>
      </c>
      <c r="K69" s="184"/>
      <c r="L69" s="183">
        <v>13155</v>
      </c>
      <c r="M69" s="183">
        <v>717683</v>
      </c>
      <c r="N69" s="185">
        <v>0</v>
      </c>
      <c r="O69" s="183">
        <v>71580</v>
      </c>
      <c r="P69" s="184"/>
      <c r="Q69" s="183">
        <v>155702</v>
      </c>
      <c r="R69" s="183">
        <v>-61187</v>
      </c>
      <c r="S69" s="183">
        <v>94515</v>
      </c>
      <c r="T69" s="183">
        <v>1942982</v>
      </c>
      <c r="U69" s="183">
        <v>-554375</v>
      </c>
      <c r="W69" s="185">
        <v>15707210994.341148</v>
      </c>
      <c r="X69" s="185">
        <v>-4481608730.8003235</v>
      </c>
    </row>
    <row r="70" spans="1:24">
      <c r="A70" s="198">
        <v>30105</v>
      </c>
      <c r="B70" s="178" t="s">
        <v>58</v>
      </c>
      <c r="C70" s="182">
        <v>8.2299999999999995E-4</v>
      </c>
      <c r="D70" s="182">
        <v>8.4809999999999996E-4</v>
      </c>
      <c r="E70" s="183">
        <v>3853781</v>
      </c>
      <c r="F70" s="232"/>
      <c r="G70" s="183">
        <v>216626</v>
      </c>
      <c r="H70" s="183"/>
      <c r="I70" s="183">
        <v>1445595</v>
      </c>
      <c r="J70" s="183">
        <v>0</v>
      </c>
      <c r="K70" s="184"/>
      <c r="L70" s="183">
        <v>87524</v>
      </c>
      <c r="M70" s="183">
        <v>4774882</v>
      </c>
      <c r="N70" s="185">
        <v>0</v>
      </c>
      <c r="O70" s="183">
        <v>284839</v>
      </c>
      <c r="P70" s="184"/>
      <c r="Q70" s="183">
        <v>1035913</v>
      </c>
      <c r="R70" s="183">
        <v>-132786</v>
      </c>
      <c r="S70" s="183">
        <v>903127</v>
      </c>
      <c r="T70" s="183">
        <v>12927032</v>
      </c>
      <c r="U70" s="183">
        <v>-3688366</v>
      </c>
      <c r="W70" s="185">
        <v>15707207776.427704</v>
      </c>
      <c r="X70" s="185">
        <v>-4481611178.6148243</v>
      </c>
    </row>
    <row r="71" spans="1:24">
      <c r="A71" s="198">
        <v>30200</v>
      </c>
      <c r="B71" s="178" t="s">
        <v>59</v>
      </c>
      <c r="C71" s="182">
        <v>1.8454999999999999E-3</v>
      </c>
      <c r="D71" s="182">
        <v>1.9174999999999999E-3</v>
      </c>
      <c r="E71" s="183">
        <v>8641740</v>
      </c>
      <c r="F71" s="232"/>
      <c r="G71" s="183">
        <v>485763</v>
      </c>
      <c r="H71" s="183"/>
      <c r="I71" s="183">
        <v>3241610</v>
      </c>
      <c r="J71" s="183">
        <v>0</v>
      </c>
      <c r="K71" s="184"/>
      <c r="L71" s="183">
        <v>196263</v>
      </c>
      <c r="M71" s="183">
        <v>10707224</v>
      </c>
      <c r="N71" s="185">
        <v>0</v>
      </c>
      <c r="O71" s="183">
        <v>687827</v>
      </c>
      <c r="P71" s="184"/>
      <c r="Q71" s="183">
        <v>2322936</v>
      </c>
      <c r="R71" s="183">
        <v>-305659</v>
      </c>
      <c r="S71" s="183">
        <v>2017277</v>
      </c>
      <c r="T71" s="183">
        <v>28987652</v>
      </c>
      <c r="U71" s="183">
        <v>-8270813</v>
      </c>
      <c r="W71" s="185">
        <v>15707207802.763479</v>
      </c>
      <c r="X71" s="185">
        <v>-4481610945.5432138</v>
      </c>
    </row>
    <row r="72" spans="1:24">
      <c r="A72" s="198">
        <v>30300</v>
      </c>
      <c r="B72" s="178" t="s">
        <v>60</v>
      </c>
      <c r="C72" s="182">
        <v>6.0179999999999999E-4</v>
      </c>
      <c r="D72" s="182">
        <v>6.2100000000000002E-4</v>
      </c>
      <c r="E72" s="183">
        <v>2817989</v>
      </c>
      <c r="F72" s="232"/>
      <c r="G72" s="183">
        <v>158403</v>
      </c>
      <c r="H72" s="183"/>
      <c r="I72" s="183">
        <v>1057058</v>
      </c>
      <c r="J72" s="183">
        <v>305</v>
      </c>
      <c r="K72" s="184"/>
      <c r="L72" s="183">
        <v>64000</v>
      </c>
      <c r="M72" s="183">
        <v>3491524</v>
      </c>
      <c r="N72" s="185">
        <v>0</v>
      </c>
      <c r="O72" s="183">
        <v>246216</v>
      </c>
      <c r="P72" s="184"/>
      <c r="Q72" s="183">
        <v>757487</v>
      </c>
      <c r="R72" s="183">
        <v>-100831</v>
      </c>
      <c r="S72" s="183">
        <v>656656</v>
      </c>
      <c r="T72" s="183">
        <v>9452598</v>
      </c>
      <c r="U72" s="183">
        <v>-2697033</v>
      </c>
      <c r="W72" s="185">
        <v>15707208374.875374</v>
      </c>
      <c r="X72" s="185">
        <v>-4481610169.4915257</v>
      </c>
    </row>
    <row r="73" spans="1:24">
      <c r="A73" s="198">
        <v>30400</v>
      </c>
      <c r="B73" s="178" t="s">
        <v>61</v>
      </c>
      <c r="C73" s="182">
        <v>1.1226999999999999E-3</v>
      </c>
      <c r="D73" s="182">
        <v>1.1617999999999999E-3</v>
      </c>
      <c r="E73" s="183">
        <v>5257156</v>
      </c>
      <c r="F73" s="232"/>
      <c r="G73" s="183">
        <v>295511</v>
      </c>
      <c r="H73" s="183"/>
      <c r="I73" s="183">
        <v>1972016</v>
      </c>
      <c r="J73" s="183">
        <v>69053</v>
      </c>
      <c r="K73" s="184"/>
      <c r="L73" s="183">
        <v>119396</v>
      </c>
      <c r="M73" s="183">
        <v>6513682</v>
      </c>
      <c r="N73" s="185">
        <v>0</v>
      </c>
      <c r="O73" s="183">
        <v>210426</v>
      </c>
      <c r="P73" s="184"/>
      <c r="Q73" s="183">
        <v>1413146</v>
      </c>
      <c r="R73" s="183">
        <v>-107199</v>
      </c>
      <c r="S73" s="183">
        <v>1305947</v>
      </c>
      <c r="T73" s="183">
        <v>17634482</v>
      </c>
      <c r="U73" s="183">
        <v>-5031505</v>
      </c>
      <c r="W73" s="185">
        <v>15707207624.476709</v>
      </c>
      <c r="X73" s="185">
        <v>-4481611294.201479</v>
      </c>
    </row>
    <row r="74" spans="1:24">
      <c r="A74" s="198">
        <v>30405</v>
      </c>
      <c r="B74" s="178" t="s">
        <v>62</v>
      </c>
      <c r="C74" s="182">
        <v>6.9979999999999999E-4</v>
      </c>
      <c r="D74" s="182">
        <v>6.803E-4</v>
      </c>
      <c r="E74" s="183">
        <v>3276884</v>
      </c>
      <c r="F74" s="232"/>
      <c r="G74" s="183">
        <v>184198</v>
      </c>
      <c r="H74" s="183"/>
      <c r="I74" s="183">
        <v>1229195</v>
      </c>
      <c r="J74" s="183">
        <v>155536</v>
      </c>
      <c r="K74" s="184"/>
      <c r="L74" s="183">
        <v>74422</v>
      </c>
      <c r="M74" s="183">
        <v>4060100</v>
      </c>
      <c r="N74" s="185">
        <v>0</v>
      </c>
      <c r="O74" s="183">
        <v>146119</v>
      </c>
      <c r="P74" s="184"/>
      <c r="Q74" s="183">
        <v>880840</v>
      </c>
      <c r="R74" s="183">
        <v>-206298</v>
      </c>
      <c r="S74" s="183">
        <v>674542</v>
      </c>
      <c r="T74" s="183">
        <v>10991904</v>
      </c>
      <c r="U74" s="183">
        <v>-3136231</v>
      </c>
      <c r="W74" s="185">
        <v>15707207773.649614</v>
      </c>
      <c r="X74" s="185">
        <v>-4481610460.1314659</v>
      </c>
    </row>
    <row r="75" spans="1:24">
      <c r="A75" s="198">
        <v>30500</v>
      </c>
      <c r="B75" s="178" t="s">
        <v>63</v>
      </c>
      <c r="C75" s="182">
        <v>1.1474E-3</v>
      </c>
      <c r="D75" s="182">
        <v>1.2179999999999999E-3</v>
      </c>
      <c r="E75" s="183">
        <v>5372816</v>
      </c>
      <c r="F75" s="232"/>
      <c r="G75" s="183">
        <v>302013</v>
      </c>
      <c r="H75" s="183"/>
      <c r="I75" s="183">
        <v>2015401</v>
      </c>
      <c r="J75" s="183">
        <v>0</v>
      </c>
      <c r="K75" s="184"/>
      <c r="L75" s="183">
        <v>122023</v>
      </c>
      <c r="M75" s="183">
        <v>6656986</v>
      </c>
      <c r="N75" s="185">
        <v>0</v>
      </c>
      <c r="O75" s="183">
        <v>594336</v>
      </c>
      <c r="P75" s="184"/>
      <c r="Q75" s="183">
        <v>1444236</v>
      </c>
      <c r="R75" s="183">
        <v>-259754</v>
      </c>
      <c r="S75" s="183">
        <v>1184482</v>
      </c>
      <c r="T75" s="183">
        <v>18022450</v>
      </c>
      <c r="U75" s="183">
        <v>-5142200</v>
      </c>
      <c r="W75" s="185">
        <v>15707207599.790831</v>
      </c>
      <c r="X75" s="185">
        <v>-4481610597.8734531</v>
      </c>
    </row>
    <row r="76" spans="1:24">
      <c r="A76" s="198">
        <v>30600</v>
      </c>
      <c r="B76" s="178" t="s">
        <v>64</v>
      </c>
      <c r="C76" s="182">
        <v>8.744E-4</v>
      </c>
      <c r="D76" s="182">
        <v>8.9400000000000005E-4</v>
      </c>
      <c r="E76" s="183">
        <v>4094466</v>
      </c>
      <c r="F76" s="232"/>
      <c r="G76" s="183">
        <v>230155</v>
      </c>
      <c r="H76" s="183"/>
      <c r="I76" s="183">
        <v>1535878</v>
      </c>
      <c r="J76" s="183">
        <v>0</v>
      </c>
      <c r="K76" s="184"/>
      <c r="L76" s="183">
        <v>92990</v>
      </c>
      <c r="M76" s="183">
        <v>5073095</v>
      </c>
      <c r="N76" s="185">
        <v>0</v>
      </c>
      <c r="O76" s="183">
        <v>274394</v>
      </c>
      <c r="P76" s="184"/>
      <c r="Q76" s="183">
        <v>1100610</v>
      </c>
      <c r="R76" s="183">
        <v>-207243</v>
      </c>
      <c r="S76" s="183">
        <v>893367</v>
      </c>
      <c r="T76" s="183">
        <v>13734383</v>
      </c>
      <c r="U76" s="183">
        <v>-3918721</v>
      </c>
      <c r="W76" s="185">
        <v>15707208371.454712</v>
      </c>
      <c r="X76" s="185">
        <v>-4481611390.6678867</v>
      </c>
    </row>
    <row r="77" spans="1:24">
      <c r="A77" s="198">
        <v>30601</v>
      </c>
      <c r="B77" s="178" t="s">
        <v>65</v>
      </c>
      <c r="C77" s="182">
        <v>0</v>
      </c>
      <c r="D77" s="182">
        <v>1.9899999999999999E-5</v>
      </c>
      <c r="E77" s="183">
        <v>0</v>
      </c>
      <c r="F77" s="232"/>
      <c r="G77" s="183">
        <v>0</v>
      </c>
      <c r="H77" s="183"/>
      <c r="I77" s="183">
        <v>0</v>
      </c>
      <c r="J77" s="183">
        <v>44191</v>
      </c>
      <c r="K77" s="184"/>
      <c r="L77" s="183">
        <v>0</v>
      </c>
      <c r="M77" s="183">
        <v>0</v>
      </c>
      <c r="N77" s="185">
        <v>0</v>
      </c>
      <c r="O77" s="183">
        <v>47276</v>
      </c>
      <c r="P77" s="184"/>
      <c r="Q77" s="183">
        <v>0</v>
      </c>
      <c r="R77" s="183">
        <v>-4703</v>
      </c>
      <c r="S77" s="183">
        <v>-4703</v>
      </c>
      <c r="T77" s="183">
        <v>0</v>
      </c>
      <c r="U77" s="183">
        <v>0</v>
      </c>
      <c r="W77" s="185" t="e">
        <v>#DIV/0!</v>
      </c>
      <c r="X77" s="185" t="e">
        <v>#DIV/0!</v>
      </c>
    </row>
    <row r="78" spans="1:24">
      <c r="A78" s="198">
        <v>30700</v>
      </c>
      <c r="B78" s="178" t="s">
        <v>66</v>
      </c>
      <c r="C78" s="182">
        <v>2.2908999999999998E-3</v>
      </c>
      <c r="D78" s="182">
        <v>2.4266000000000001E-3</v>
      </c>
      <c r="E78" s="183">
        <v>10727371</v>
      </c>
      <c r="F78" s="232"/>
      <c r="G78" s="183">
        <v>602999</v>
      </c>
      <c r="H78" s="183"/>
      <c r="I78" s="183">
        <v>4023952</v>
      </c>
      <c r="J78" s="183">
        <v>0</v>
      </c>
      <c r="K78" s="184"/>
      <c r="L78" s="183">
        <v>243630</v>
      </c>
      <c r="M78" s="183">
        <v>13291346</v>
      </c>
      <c r="N78" s="185">
        <v>0</v>
      </c>
      <c r="O78" s="183">
        <v>1065068</v>
      </c>
      <c r="P78" s="184"/>
      <c r="Q78" s="183">
        <v>2883563</v>
      </c>
      <c r="R78" s="183">
        <v>-505307</v>
      </c>
      <c r="S78" s="183">
        <v>2378256</v>
      </c>
      <c r="T78" s="183">
        <v>35983643</v>
      </c>
      <c r="U78" s="183">
        <v>-10266923</v>
      </c>
      <c r="W78" s="185">
        <v>15707208084.159065</v>
      </c>
      <c r="X78" s="185">
        <v>-4481611157.1871319</v>
      </c>
    </row>
    <row r="79" spans="1:24">
      <c r="A79" s="198">
        <v>30705</v>
      </c>
      <c r="B79" s="178" t="s">
        <v>67</v>
      </c>
      <c r="C79" s="182">
        <v>4.8879999999999996E-4</v>
      </c>
      <c r="D79" s="182">
        <v>4.7889999999999999E-4</v>
      </c>
      <c r="E79" s="183">
        <v>2288855</v>
      </c>
      <c r="F79" s="232"/>
      <c r="G79" s="183">
        <v>128659</v>
      </c>
      <c r="H79" s="183"/>
      <c r="I79" s="183">
        <v>858574</v>
      </c>
      <c r="J79" s="183">
        <v>64563</v>
      </c>
      <c r="K79" s="184"/>
      <c r="L79" s="183">
        <v>51982</v>
      </c>
      <c r="M79" s="183">
        <v>2835920</v>
      </c>
      <c r="N79" s="185">
        <v>0</v>
      </c>
      <c r="O79" s="183">
        <v>53502</v>
      </c>
      <c r="P79" s="184"/>
      <c r="Q79" s="183">
        <v>615254</v>
      </c>
      <c r="R79" s="183">
        <v>-22313</v>
      </c>
      <c r="S79" s="183">
        <v>592941</v>
      </c>
      <c r="T79" s="183">
        <v>7677683</v>
      </c>
      <c r="U79" s="183">
        <v>-2190611</v>
      </c>
      <c r="W79" s="185">
        <v>15707207446.808512</v>
      </c>
      <c r="X79" s="185">
        <v>-4481610065.4664488</v>
      </c>
    </row>
    <row r="80" spans="1:24">
      <c r="A80" s="198">
        <v>30800</v>
      </c>
      <c r="B80" s="178" t="s">
        <v>68</v>
      </c>
      <c r="C80" s="182">
        <v>7.2519999999999995E-4</v>
      </c>
      <c r="D80" s="182">
        <v>7.8600000000000002E-4</v>
      </c>
      <c r="E80" s="183">
        <v>3395822</v>
      </c>
      <c r="F80" s="232"/>
      <c r="G80" s="183">
        <v>190884</v>
      </c>
      <c r="H80" s="183"/>
      <c r="I80" s="183">
        <v>1273809</v>
      </c>
      <c r="J80" s="183">
        <v>0</v>
      </c>
      <c r="K80" s="184"/>
      <c r="L80" s="183">
        <v>77123</v>
      </c>
      <c r="M80" s="183">
        <v>4207466</v>
      </c>
      <c r="N80" s="185">
        <v>0</v>
      </c>
      <c r="O80" s="183">
        <v>387764</v>
      </c>
      <c r="P80" s="184"/>
      <c r="Q80" s="183">
        <v>912811</v>
      </c>
      <c r="R80" s="183">
        <v>-313882</v>
      </c>
      <c r="S80" s="183">
        <v>598929</v>
      </c>
      <c r="T80" s="183">
        <v>11390867</v>
      </c>
      <c r="U80" s="183">
        <v>-3250064</v>
      </c>
      <c r="W80" s="185">
        <v>15707207666.850525</v>
      </c>
      <c r="X80" s="185">
        <v>-4481610590.1820192</v>
      </c>
    </row>
    <row r="81" spans="1:24">
      <c r="A81" s="198">
        <v>30900</v>
      </c>
      <c r="B81" s="178" t="s">
        <v>69</v>
      </c>
      <c r="C81" s="182">
        <v>1.5516E-3</v>
      </c>
      <c r="D81" s="182">
        <v>1.5703E-3</v>
      </c>
      <c r="E81" s="183">
        <v>7265524</v>
      </c>
      <c r="F81" s="232"/>
      <c r="G81" s="183">
        <v>408404</v>
      </c>
      <c r="H81" s="183"/>
      <c r="I81" s="183">
        <v>2725376</v>
      </c>
      <c r="J81" s="183">
        <v>71197</v>
      </c>
      <c r="K81" s="184"/>
      <c r="L81" s="183">
        <v>165008</v>
      </c>
      <c r="M81" s="183">
        <v>9002074</v>
      </c>
      <c r="N81" s="185">
        <v>0</v>
      </c>
      <c r="O81" s="183">
        <v>66752</v>
      </c>
      <c r="P81" s="184"/>
      <c r="Q81" s="183">
        <v>1953004</v>
      </c>
      <c r="R81" s="183">
        <v>-62557</v>
      </c>
      <c r="S81" s="183">
        <v>1890447</v>
      </c>
      <c r="T81" s="183">
        <v>24371304</v>
      </c>
      <c r="U81" s="183">
        <v>-6953668</v>
      </c>
      <c r="W81" s="185">
        <v>15707208043.310131</v>
      </c>
      <c r="X81" s="185">
        <v>-4481611240.0103121</v>
      </c>
    </row>
    <row r="82" spans="1:24">
      <c r="A82" s="198">
        <v>30905</v>
      </c>
      <c r="B82" s="178" t="s">
        <v>70</v>
      </c>
      <c r="C82" s="182">
        <v>2.9470000000000001E-4</v>
      </c>
      <c r="D82" s="182">
        <v>3.1480000000000001E-4</v>
      </c>
      <c r="E82" s="183">
        <v>1379963</v>
      </c>
      <c r="F82" s="232"/>
      <c r="G82" s="183">
        <v>77569</v>
      </c>
      <c r="H82" s="183"/>
      <c r="I82" s="183">
        <v>517639</v>
      </c>
      <c r="J82" s="183">
        <v>80673</v>
      </c>
      <c r="K82" s="184"/>
      <c r="L82" s="183">
        <v>31340</v>
      </c>
      <c r="M82" s="183">
        <v>1709791</v>
      </c>
      <c r="N82" s="185">
        <v>0</v>
      </c>
      <c r="O82" s="183">
        <v>11487</v>
      </c>
      <c r="P82" s="184"/>
      <c r="Q82" s="183">
        <v>370940</v>
      </c>
      <c r="R82" s="183">
        <v>71004</v>
      </c>
      <c r="S82" s="183">
        <v>441944</v>
      </c>
      <c r="T82" s="183">
        <v>4628914</v>
      </c>
      <c r="U82" s="183">
        <v>-1320731</v>
      </c>
      <c r="W82" s="185">
        <v>15707207329.487614</v>
      </c>
      <c r="X82" s="185">
        <v>-4481611808.6189346</v>
      </c>
    </row>
    <row r="83" spans="1:24">
      <c r="A83" s="198">
        <v>31000</v>
      </c>
      <c r="B83" s="178" t="s">
        <v>71</v>
      </c>
      <c r="C83" s="182">
        <v>4.7660999999999997E-3</v>
      </c>
      <c r="D83" s="182">
        <v>4.8199000000000002E-3</v>
      </c>
      <c r="E83" s="183">
        <v>22317745</v>
      </c>
      <c r="F83" s="232"/>
      <c r="G83" s="183">
        <v>1254509</v>
      </c>
      <c r="H83" s="183"/>
      <c r="I83" s="183">
        <v>8371626</v>
      </c>
      <c r="J83" s="183">
        <v>0</v>
      </c>
      <c r="K83" s="184"/>
      <c r="L83" s="183">
        <v>506860</v>
      </c>
      <c r="M83" s="183">
        <v>27651964</v>
      </c>
      <c r="N83" s="185">
        <v>0</v>
      </c>
      <c r="O83" s="183">
        <v>510556</v>
      </c>
      <c r="P83" s="184"/>
      <c r="Q83" s="183">
        <v>5999104</v>
      </c>
      <c r="R83" s="183">
        <v>-162831</v>
      </c>
      <c r="S83" s="183">
        <v>5836273</v>
      </c>
      <c r="T83" s="183">
        <v>74862124</v>
      </c>
      <c r="U83" s="183">
        <v>-21359806</v>
      </c>
      <c r="W83" s="185">
        <v>15707207989.761021</v>
      </c>
      <c r="X83" s="185">
        <v>-4481610960.7435856</v>
      </c>
    </row>
    <row r="84" spans="1:24">
      <c r="A84" s="198">
        <v>31005</v>
      </c>
      <c r="B84" s="178" t="s">
        <v>72</v>
      </c>
      <c r="C84" s="182">
        <v>4.5980000000000001E-4</v>
      </c>
      <c r="D84" s="182">
        <v>4.4309999999999998E-4</v>
      </c>
      <c r="E84" s="183">
        <v>2153060</v>
      </c>
      <c r="F84" s="232"/>
      <c r="G84" s="183">
        <v>121026</v>
      </c>
      <c r="H84" s="183"/>
      <c r="I84" s="183">
        <v>807636</v>
      </c>
      <c r="J84" s="183">
        <v>234314</v>
      </c>
      <c r="K84" s="184"/>
      <c r="L84" s="183">
        <v>48898</v>
      </c>
      <c r="M84" s="183">
        <v>2667668</v>
      </c>
      <c r="N84" s="185">
        <v>0</v>
      </c>
      <c r="O84" s="183">
        <v>0</v>
      </c>
      <c r="P84" s="184"/>
      <c r="Q84" s="183">
        <v>578752</v>
      </c>
      <c r="R84" s="183">
        <v>93486</v>
      </c>
      <c r="S84" s="183">
        <v>672238</v>
      </c>
      <c r="T84" s="183">
        <v>7222174</v>
      </c>
      <c r="U84" s="183">
        <v>-2060645</v>
      </c>
      <c r="W84" s="185">
        <v>15707207481.5137</v>
      </c>
      <c r="X84" s="185">
        <v>-4481611570.2479334</v>
      </c>
    </row>
    <row r="85" spans="1:24">
      <c r="A85" s="198">
        <v>31100</v>
      </c>
      <c r="B85" s="178" t="s">
        <v>73</v>
      </c>
      <c r="C85" s="182">
        <v>9.6387999999999995E-3</v>
      </c>
      <c r="D85" s="182">
        <v>9.9219000000000009E-3</v>
      </c>
      <c r="E85" s="183">
        <v>45134655</v>
      </c>
      <c r="F85" s="232"/>
      <c r="G85" s="183">
        <v>2537077</v>
      </c>
      <c r="H85" s="183"/>
      <c r="I85" s="183">
        <v>16930494</v>
      </c>
      <c r="J85" s="183">
        <v>0</v>
      </c>
      <c r="K85" s="184"/>
      <c r="L85" s="183">
        <v>1025057</v>
      </c>
      <c r="M85" s="183">
        <v>55922399</v>
      </c>
      <c r="N85" s="185">
        <v>0</v>
      </c>
      <c r="O85" s="183">
        <v>3607003</v>
      </c>
      <c r="P85" s="184"/>
      <c r="Q85" s="183">
        <v>12132386</v>
      </c>
      <c r="R85" s="183">
        <v>-1408050</v>
      </c>
      <c r="S85" s="183">
        <v>10724336</v>
      </c>
      <c r="T85" s="183">
        <v>151398636</v>
      </c>
      <c r="U85" s="183">
        <v>-43197352</v>
      </c>
      <c r="W85" s="185">
        <v>15707207951.197245</v>
      </c>
      <c r="X85" s="185">
        <v>-4481610988.9197826</v>
      </c>
    </row>
    <row r="86" spans="1:24">
      <c r="A86" s="198">
        <v>31101</v>
      </c>
      <c r="B86" s="178" t="s">
        <v>74</v>
      </c>
      <c r="C86" s="182">
        <v>6.0699999999999998E-5</v>
      </c>
      <c r="D86" s="182">
        <v>6.1799999999999998E-5</v>
      </c>
      <c r="E86" s="183">
        <v>284234</v>
      </c>
      <c r="F86" s="232"/>
      <c r="G86" s="183">
        <v>15977</v>
      </c>
      <c r="H86" s="183"/>
      <c r="I86" s="183">
        <v>106619</v>
      </c>
      <c r="J86" s="183">
        <v>12108</v>
      </c>
      <c r="K86" s="184"/>
      <c r="L86" s="183">
        <v>6455</v>
      </c>
      <c r="M86" s="183">
        <v>352169</v>
      </c>
      <c r="N86" s="185">
        <v>0</v>
      </c>
      <c r="O86" s="183">
        <v>34172</v>
      </c>
      <c r="P86" s="184"/>
      <c r="Q86" s="183">
        <v>76403</v>
      </c>
      <c r="R86" s="183">
        <v>-23030</v>
      </c>
      <c r="S86" s="183">
        <v>53373</v>
      </c>
      <c r="T86" s="183">
        <v>953428</v>
      </c>
      <c r="U86" s="183">
        <v>-272034</v>
      </c>
      <c r="W86" s="185">
        <v>15707215815.485996</v>
      </c>
      <c r="X86" s="185">
        <v>-4481614497.5288305</v>
      </c>
    </row>
    <row r="87" spans="1:24">
      <c r="A87" s="198">
        <v>31102</v>
      </c>
      <c r="B87" s="178" t="s">
        <v>75</v>
      </c>
      <c r="C87" s="182">
        <v>1.7229999999999999E-4</v>
      </c>
      <c r="D87" s="182">
        <v>1.6640000000000001E-4</v>
      </c>
      <c r="E87" s="183">
        <v>806812</v>
      </c>
      <c r="F87" s="232"/>
      <c r="G87" s="183">
        <v>45352</v>
      </c>
      <c r="H87" s="183"/>
      <c r="I87" s="183">
        <v>302644</v>
      </c>
      <c r="J87" s="183">
        <v>25438</v>
      </c>
      <c r="K87" s="184"/>
      <c r="L87" s="183">
        <v>18324</v>
      </c>
      <c r="M87" s="183">
        <v>999650</v>
      </c>
      <c r="N87" s="185">
        <v>0</v>
      </c>
      <c r="O87" s="183">
        <v>136120</v>
      </c>
      <c r="P87" s="184"/>
      <c r="Q87" s="183">
        <v>216875</v>
      </c>
      <c r="R87" s="183">
        <v>-44255</v>
      </c>
      <c r="S87" s="183">
        <v>172620</v>
      </c>
      <c r="T87" s="183">
        <v>2706352</v>
      </c>
      <c r="U87" s="183">
        <v>-772182</v>
      </c>
      <c r="W87" s="185">
        <v>15707208357.515963</v>
      </c>
      <c r="X87" s="185">
        <v>-4481613464.8868256</v>
      </c>
    </row>
    <row r="88" spans="1:24">
      <c r="A88" s="198">
        <v>31105</v>
      </c>
      <c r="B88" s="178" t="s">
        <v>76</v>
      </c>
      <c r="C88" s="182">
        <v>1.5123999999999999E-3</v>
      </c>
      <c r="D88" s="182">
        <v>1.474E-3</v>
      </c>
      <c r="E88" s="183">
        <v>7081966</v>
      </c>
      <c r="F88" s="232"/>
      <c r="G88" s="183">
        <v>398086</v>
      </c>
      <c r="H88" s="183"/>
      <c r="I88" s="183">
        <v>2656522</v>
      </c>
      <c r="J88" s="183">
        <v>225928</v>
      </c>
      <c r="K88" s="184"/>
      <c r="L88" s="183">
        <v>160839</v>
      </c>
      <c r="M88" s="183">
        <v>8774644</v>
      </c>
      <c r="N88" s="185">
        <v>0</v>
      </c>
      <c r="O88" s="183">
        <v>380396</v>
      </c>
      <c r="P88" s="184"/>
      <c r="Q88" s="183">
        <v>1903662</v>
      </c>
      <c r="R88" s="183">
        <v>-101435</v>
      </c>
      <c r="S88" s="183">
        <v>1802227</v>
      </c>
      <c r="T88" s="183">
        <v>23755581</v>
      </c>
      <c r="U88" s="183">
        <v>-6777988</v>
      </c>
      <c r="W88" s="185">
        <v>15707207749.27268</v>
      </c>
      <c r="X88" s="185">
        <v>-4481610685.0039673</v>
      </c>
    </row>
    <row r="89" spans="1:24">
      <c r="A89" s="198">
        <v>31110</v>
      </c>
      <c r="B89" s="178" t="s">
        <v>77</v>
      </c>
      <c r="C89" s="182">
        <v>2.3492999999999999E-3</v>
      </c>
      <c r="D89" s="182">
        <v>2.4383E-3</v>
      </c>
      <c r="E89" s="183">
        <v>11000835</v>
      </c>
      <c r="F89" s="232"/>
      <c r="G89" s="183">
        <v>618371</v>
      </c>
      <c r="H89" s="183"/>
      <c r="I89" s="183">
        <v>4126531</v>
      </c>
      <c r="J89" s="183">
        <v>131418</v>
      </c>
      <c r="K89" s="184"/>
      <c r="L89" s="183">
        <v>249841</v>
      </c>
      <c r="M89" s="183">
        <v>13630171</v>
      </c>
      <c r="N89" s="185">
        <v>0</v>
      </c>
      <c r="O89" s="183">
        <v>1250612</v>
      </c>
      <c r="P89" s="184"/>
      <c r="Q89" s="183">
        <v>2957071</v>
      </c>
      <c r="R89" s="183">
        <v>-252413</v>
      </c>
      <c r="S89" s="183">
        <v>2704658</v>
      </c>
      <c r="T89" s="183">
        <v>36900944</v>
      </c>
      <c r="U89" s="183">
        <v>-10528649</v>
      </c>
      <c r="W89" s="185">
        <v>15707208104.541779</v>
      </c>
      <c r="X89" s="185">
        <v>-4481611118.2054234</v>
      </c>
    </row>
    <row r="90" spans="1:24">
      <c r="A90" s="198">
        <v>31200</v>
      </c>
      <c r="B90" s="178" t="s">
        <v>78</v>
      </c>
      <c r="C90" s="182">
        <v>3.9418999999999999E-3</v>
      </c>
      <c r="D90" s="182">
        <v>4.3222E-3</v>
      </c>
      <c r="E90" s="183">
        <v>18458345</v>
      </c>
      <c r="F90" s="232"/>
      <c r="G90" s="183">
        <v>1037567</v>
      </c>
      <c r="H90" s="183"/>
      <c r="I90" s="183">
        <v>6923924</v>
      </c>
      <c r="J90" s="183">
        <v>41442</v>
      </c>
      <c r="K90" s="184"/>
      <c r="L90" s="183">
        <v>419209</v>
      </c>
      <c r="M90" s="183">
        <v>22870119</v>
      </c>
      <c r="N90" s="185">
        <v>0</v>
      </c>
      <c r="O90" s="183">
        <v>2562427</v>
      </c>
      <c r="P90" s="184"/>
      <c r="Q90" s="183">
        <v>4961681</v>
      </c>
      <c r="R90" s="183">
        <v>-1096766</v>
      </c>
      <c r="S90" s="183">
        <v>3864915</v>
      </c>
      <c r="T90" s="183">
        <v>61916243</v>
      </c>
      <c r="U90" s="183">
        <v>-17666062</v>
      </c>
      <c r="W90" s="185">
        <v>15707207945.407038</v>
      </c>
      <c r="X90" s="185">
        <v>-4481610898.2977753</v>
      </c>
    </row>
    <row r="91" spans="1:24">
      <c r="A91" s="198">
        <v>31205</v>
      </c>
      <c r="B91" s="178" t="s">
        <v>79</v>
      </c>
      <c r="C91" s="182">
        <v>4.819E-4</v>
      </c>
      <c r="D91" s="182">
        <v>4.6690000000000002E-4</v>
      </c>
      <c r="E91" s="183">
        <v>2256545</v>
      </c>
      <c r="F91" s="232"/>
      <c r="G91" s="183">
        <v>126843</v>
      </c>
      <c r="H91" s="183"/>
      <c r="I91" s="183">
        <v>846454</v>
      </c>
      <c r="J91" s="183">
        <v>190664</v>
      </c>
      <c r="K91" s="184"/>
      <c r="L91" s="183">
        <v>51249</v>
      </c>
      <c r="M91" s="183">
        <v>2795888</v>
      </c>
      <c r="N91" s="185">
        <v>0</v>
      </c>
      <c r="O91" s="183">
        <v>53585</v>
      </c>
      <c r="P91" s="184"/>
      <c r="Q91" s="183">
        <v>606569</v>
      </c>
      <c r="R91" s="183">
        <v>18026</v>
      </c>
      <c r="S91" s="183">
        <v>624595</v>
      </c>
      <c r="T91" s="183">
        <v>7569304</v>
      </c>
      <c r="U91" s="183">
        <v>-2159688</v>
      </c>
      <c r="W91" s="185">
        <v>15707208964.515459</v>
      </c>
      <c r="X91" s="185">
        <v>-4481610292.5918236</v>
      </c>
    </row>
    <row r="92" spans="1:24">
      <c r="A92" s="198">
        <v>31300</v>
      </c>
      <c r="B92" s="178" t="s">
        <v>80</v>
      </c>
      <c r="C92" s="182">
        <v>1.2905099999999999E-2</v>
      </c>
      <c r="D92" s="182">
        <v>1.24922E-2</v>
      </c>
      <c r="E92" s="183">
        <v>60429434</v>
      </c>
      <c r="F92" s="232"/>
      <c r="G92" s="183">
        <v>3396816</v>
      </c>
      <c r="H92" s="183"/>
      <c r="I92" s="183">
        <v>22667731</v>
      </c>
      <c r="J92" s="183">
        <v>907661</v>
      </c>
      <c r="K92" s="184"/>
      <c r="L92" s="183">
        <v>1372419</v>
      </c>
      <c r="M92" s="183">
        <v>74872822</v>
      </c>
      <c r="N92" s="185">
        <v>0</v>
      </c>
      <c r="O92" s="183">
        <v>594975</v>
      </c>
      <c r="P92" s="184"/>
      <c r="Q92" s="183">
        <v>16243688</v>
      </c>
      <c r="R92" s="183">
        <v>-302095</v>
      </c>
      <c r="S92" s="183">
        <v>15941593</v>
      </c>
      <c r="T92" s="183">
        <v>202703090</v>
      </c>
      <c r="U92" s="183">
        <v>-57835638</v>
      </c>
      <c r="W92" s="185">
        <v>15707208003.03756</v>
      </c>
      <c r="X92" s="185">
        <v>-4481610991.0035572</v>
      </c>
    </row>
    <row r="93" spans="1:24">
      <c r="A93" s="198">
        <v>31301</v>
      </c>
      <c r="B93" s="178" t="s">
        <v>81</v>
      </c>
      <c r="C93" s="182">
        <v>2.4120000000000001E-4</v>
      </c>
      <c r="D93" s="182">
        <v>2.608E-4</v>
      </c>
      <c r="E93" s="183">
        <v>1129443</v>
      </c>
      <c r="F93" s="232"/>
      <c r="G93" s="183">
        <v>63487</v>
      </c>
      <c r="H93" s="183"/>
      <c r="I93" s="183">
        <v>423666</v>
      </c>
      <c r="J93" s="183">
        <v>0</v>
      </c>
      <c r="K93" s="184"/>
      <c r="L93" s="183">
        <v>25651</v>
      </c>
      <c r="M93" s="183">
        <v>1399394</v>
      </c>
      <c r="N93" s="185">
        <v>0</v>
      </c>
      <c r="O93" s="183">
        <v>252228</v>
      </c>
      <c r="P93" s="184"/>
      <c r="Q93" s="183">
        <v>303599</v>
      </c>
      <c r="R93" s="183">
        <v>-166326</v>
      </c>
      <c r="S93" s="183">
        <v>137273</v>
      </c>
      <c r="T93" s="183">
        <v>3788579</v>
      </c>
      <c r="U93" s="183">
        <v>-1080965</v>
      </c>
      <c r="W93" s="185">
        <v>15707209784.411276</v>
      </c>
      <c r="X93" s="185">
        <v>-4481612769.4859037</v>
      </c>
    </row>
    <row r="94" spans="1:24">
      <c r="A94" s="198">
        <v>31320</v>
      </c>
      <c r="B94" s="178" t="s">
        <v>82</v>
      </c>
      <c r="C94" s="182">
        <v>2.062E-3</v>
      </c>
      <c r="D94" s="182">
        <v>2.1153000000000001E-3</v>
      </c>
      <c r="E94" s="183">
        <v>9655523</v>
      </c>
      <c r="F94" s="232"/>
      <c r="G94" s="183">
        <v>542749</v>
      </c>
      <c r="H94" s="183"/>
      <c r="I94" s="183">
        <v>3621891</v>
      </c>
      <c r="J94" s="183">
        <v>0</v>
      </c>
      <c r="K94" s="184"/>
      <c r="L94" s="183">
        <v>219288</v>
      </c>
      <c r="M94" s="183">
        <v>11963314</v>
      </c>
      <c r="N94" s="185">
        <v>0</v>
      </c>
      <c r="O94" s="183">
        <v>970221</v>
      </c>
      <c r="P94" s="184"/>
      <c r="Q94" s="183">
        <v>2595446</v>
      </c>
      <c r="R94" s="183">
        <v>-523411</v>
      </c>
      <c r="S94" s="183">
        <v>2072035</v>
      </c>
      <c r="T94" s="183">
        <v>32388263</v>
      </c>
      <c r="U94" s="183">
        <v>-9241082</v>
      </c>
      <c r="W94" s="185">
        <v>15707208050.43647</v>
      </c>
      <c r="X94" s="185">
        <v>-4481611057.2259941</v>
      </c>
    </row>
    <row r="95" spans="1:24">
      <c r="A95" s="198">
        <v>31400</v>
      </c>
      <c r="B95" s="178" t="s">
        <v>83</v>
      </c>
      <c r="C95" s="182">
        <v>3.9186999999999998E-3</v>
      </c>
      <c r="D95" s="182">
        <v>4.2741999999999997E-3</v>
      </c>
      <c r="E95" s="183">
        <v>18349709</v>
      </c>
      <c r="F95" s="232"/>
      <c r="G95" s="183">
        <v>1031461</v>
      </c>
      <c r="H95" s="183"/>
      <c r="I95" s="183">
        <v>6883173</v>
      </c>
      <c r="J95" s="183">
        <v>0</v>
      </c>
      <c r="K95" s="184"/>
      <c r="L95" s="183">
        <v>416742</v>
      </c>
      <c r="M95" s="183">
        <v>22735518</v>
      </c>
      <c r="N95" s="185">
        <v>0</v>
      </c>
      <c r="O95" s="183">
        <v>3140686</v>
      </c>
      <c r="P95" s="184"/>
      <c r="Q95" s="183">
        <v>4932479</v>
      </c>
      <c r="R95" s="183">
        <v>-1352124</v>
      </c>
      <c r="S95" s="183">
        <v>3580355</v>
      </c>
      <c r="T95" s="183">
        <v>61551836</v>
      </c>
      <c r="U95" s="183">
        <v>-17562089</v>
      </c>
      <c r="W95" s="185">
        <v>15707208002.653942</v>
      </c>
      <c r="X95" s="185">
        <v>-4481610993.4417028</v>
      </c>
    </row>
    <row r="96" spans="1:24">
      <c r="A96" s="198">
        <v>31405</v>
      </c>
      <c r="B96" s="178" t="s">
        <v>84</v>
      </c>
      <c r="C96" s="182">
        <v>8.7169999999999999E-4</v>
      </c>
      <c r="D96" s="182">
        <v>8.5119999999999998E-4</v>
      </c>
      <c r="E96" s="183">
        <v>4081823</v>
      </c>
      <c r="F96" s="232"/>
      <c r="G96" s="183">
        <v>229445</v>
      </c>
      <c r="H96" s="183"/>
      <c r="I96" s="183">
        <v>1531136</v>
      </c>
      <c r="J96" s="183">
        <v>352717</v>
      </c>
      <c r="K96" s="184"/>
      <c r="L96" s="183">
        <v>92703</v>
      </c>
      <c r="M96" s="183">
        <v>5057430</v>
      </c>
      <c r="N96" s="185">
        <v>0</v>
      </c>
      <c r="O96" s="183">
        <v>54699</v>
      </c>
      <c r="P96" s="184"/>
      <c r="Q96" s="183">
        <v>1097211</v>
      </c>
      <c r="R96" s="183">
        <v>141892</v>
      </c>
      <c r="S96" s="183">
        <v>1239103</v>
      </c>
      <c r="T96" s="183">
        <v>13691973</v>
      </c>
      <c r="U96" s="183">
        <v>-3906620</v>
      </c>
      <c r="W96" s="185">
        <v>15707207754.961569</v>
      </c>
      <c r="X96" s="185">
        <v>-4481610645.8644028</v>
      </c>
    </row>
    <row r="97" spans="1:24">
      <c r="A97" s="198">
        <v>31500</v>
      </c>
      <c r="B97" s="178" t="s">
        <v>85</v>
      </c>
      <c r="C97" s="182">
        <v>6.8309999999999996E-4</v>
      </c>
      <c r="D97" s="182">
        <v>7.1730000000000003E-4</v>
      </c>
      <c r="E97" s="183">
        <v>3198685</v>
      </c>
      <c r="F97" s="232"/>
      <c r="G97" s="183">
        <v>179802</v>
      </c>
      <c r="H97" s="183"/>
      <c r="I97" s="183">
        <v>1199861</v>
      </c>
      <c r="J97" s="183">
        <v>33389</v>
      </c>
      <c r="K97" s="184"/>
      <c r="L97" s="183">
        <v>72646</v>
      </c>
      <c r="M97" s="183">
        <v>3963210</v>
      </c>
      <c r="N97" s="185">
        <v>0</v>
      </c>
      <c r="O97" s="183">
        <v>181183</v>
      </c>
      <c r="P97" s="184"/>
      <c r="Q97" s="183">
        <v>859820</v>
      </c>
      <c r="R97" s="183">
        <v>-19303</v>
      </c>
      <c r="S97" s="183">
        <v>840517</v>
      </c>
      <c r="T97" s="183">
        <v>10729594</v>
      </c>
      <c r="U97" s="183">
        <v>-3061388</v>
      </c>
      <c r="W97" s="185">
        <v>15707208315.034403</v>
      </c>
      <c r="X97" s="185">
        <v>-4481610305.9581327</v>
      </c>
    </row>
    <row r="98" spans="1:24">
      <c r="A98" s="198">
        <v>31600</v>
      </c>
      <c r="B98" s="178" t="s">
        <v>86</v>
      </c>
      <c r="C98" s="182">
        <v>3.0674999999999999E-3</v>
      </c>
      <c r="D98" s="182">
        <v>3.2298000000000001E-3</v>
      </c>
      <c r="E98" s="183">
        <v>14363879</v>
      </c>
      <c r="F98" s="232"/>
      <c r="G98" s="183">
        <v>807412</v>
      </c>
      <c r="H98" s="183"/>
      <c r="I98" s="183">
        <v>5388045</v>
      </c>
      <c r="J98" s="183">
        <v>48771</v>
      </c>
      <c r="K98" s="184"/>
      <c r="L98" s="183">
        <v>326219</v>
      </c>
      <c r="M98" s="183">
        <v>17797025</v>
      </c>
      <c r="N98" s="185">
        <v>0</v>
      </c>
      <c r="O98" s="183">
        <v>1270562</v>
      </c>
      <c r="P98" s="184"/>
      <c r="Q98" s="183">
        <v>3861071</v>
      </c>
      <c r="R98" s="183">
        <v>-447155</v>
      </c>
      <c r="S98" s="183">
        <v>3413916</v>
      </c>
      <c r="T98" s="183">
        <v>48181861</v>
      </c>
      <c r="U98" s="183">
        <v>-13747342</v>
      </c>
      <c r="W98" s="185">
        <v>15707208149.959251</v>
      </c>
      <c r="X98" s="185">
        <v>-4481611083.9445801</v>
      </c>
    </row>
    <row r="99" spans="1:24">
      <c r="A99" s="198">
        <v>31605</v>
      </c>
      <c r="B99" s="178" t="s">
        <v>87</v>
      </c>
      <c r="C99" s="182">
        <v>4.8430000000000001E-4</v>
      </c>
      <c r="D99" s="182">
        <v>4.908E-4</v>
      </c>
      <c r="E99" s="183">
        <v>2267784</v>
      </c>
      <c r="F99" s="232"/>
      <c r="G99" s="183">
        <v>127475</v>
      </c>
      <c r="H99" s="183"/>
      <c r="I99" s="183">
        <v>850670</v>
      </c>
      <c r="J99" s="183">
        <v>204554</v>
      </c>
      <c r="K99" s="184"/>
      <c r="L99" s="183">
        <v>51504</v>
      </c>
      <c r="M99" s="183">
        <v>2809812</v>
      </c>
      <c r="N99" s="185">
        <v>0</v>
      </c>
      <c r="O99" s="183">
        <v>0</v>
      </c>
      <c r="P99" s="184"/>
      <c r="Q99" s="183">
        <v>609590</v>
      </c>
      <c r="R99" s="183">
        <v>101285</v>
      </c>
      <c r="S99" s="183">
        <v>710875</v>
      </c>
      <c r="T99" s="183">
        <v>7607001</v>
      </c>
      <c r="U99" s="183">
        <v>-2170444</v>
      </c>
      <c r="W99" s="185">
        <v>15707208341.936815</v>
      </c>
      <c r="X99" s="185">
        <v>-4481610571.9595289</v>
      </c>
    </row>
    <row r="100" spans="1:24">
      <c r="A100" s="198">
        <v>31700</v>
      </c>
      <c r="B100" s="178" t="s">
        <v>88</v>
      </c>
      <c r="C100" s="182">
        <v>8.5570000000000004E-4</v>
      </c>
      <c r="D100" s="182">
        <v>9.0459999999999998E-4</v>
      </c>
      <c r="E100" s="183">
        <v>4006902</v>
      </c>
      <c r="F100" s="232"/>
      <c r="G100" s="183">
        <v>225233</v>
      </c>
      <c r="H100" s="183"/>
      <c r="I100" s="183">
        <v>1503032</v>
      </c>
      <c r="J100" s="183">
        <v>0</v>
      </c>
      <c r="K100" s="184"/>
      <c r="L100" s="183">
        <v>91001</v>
      </c>
      <c r="M100" s="183">
        <v>4964601</v>
      </c>
      <c r="N100" s="185">
        <v>0</v>
      </c>
      <c r="O100" s="183">
        <v>509898</v>
      </c>
      <c r="P100" s="184"/>
      <c r="Q100" s="183">
        <v>1077072</v>
      </c>
      <c r="R100" s="183">
        <v>-188395</v>
      </c>
      <c r="S100" s="183">
        <v>888677</v>
      </c>
      <c r="T100" s="183">
        <v>13440658</v>
      </c>
      <c r="U100" s="183">
        <v>-3834915</v>
      </c>
      <c r="W100" s="185">
        <v>15707208133.691713</v>
      </c>
      <c r="X100" s="185">
        <v>-4481611546.1026058</v>
      </c>
    </row>
    <row r="101" spans="1:24">
      <c r="A101" s="198">
        <v>31800</v>
      </c>
      <c r="B101" s="178" t="s">
        <v>89</v>
      </c>
      <c r="C101" s="182">
        <v>5.3845000000000004E-3</v>
      </c>
      <c r="D101" s="182">
        <v>5.7064000000000004E-3</v>
      </c>
      <c r="E101" s="183">
        <v>25213465</v>
      </c>
      <c r="F101" s="232"/>
      <c r="G101" s="183">
        <v>1417281</v>
      </c>
      <c r="H101" s="183"/>
      <c r="I101" s="183">
        <v>9457842</v>
      </c>
      <c r="J101" s="183">
        <v>83141</v>
      </c>
      <c r="K101" s="184"/>
      <c r="L101" s="183">
        <v>572625</v>
      </c>
      <c r="M101" s="183">
        <v>31239797</v>
      </c>
      <c r="N101" s="185">
        <v>0</v>
      </c>
      <c r="O101" s="183">
        <v>2208062</v>
      </c>
      <c r="P101" s="184"/>
      <c r="Q101" s="183">
        <v>6777486</v>
      </c>
      <c r="R101" s="183">
        <v>-1025674</v>
      </c>
      <c r="S101" s="183">
        <v>5751812</v>
      </c>
      <c r="T101" s="183">
        <v>84575461</v>
      </c>
      <c r="U101" s="183">
        <v>-24131234</v>
      </c>
      <c r="W101" s="185">
        <v>15707207911.598104</v>
      </c>
      <c r="X101" s="185">
        <v>-4481610920.234005</v>
      </c>
    </row>
    <row r="102" spans="1:24">
      <c r="A102" s="198">
        <v>31805</v>
      </c>
      <c r="B102" s="178" t="s">
        <v>90</v>
      </c>
      <c r="C102" s="182">
        <v>1.1846999999999999E-3</v>
      </c>
      <c r="D102" s="182">
        <v>1.1895E-3</v>
      </c>
      <c r="E102" s="183">
        <v>5547477</v>
      </c>
      <c r="F102" s="232"/>
      <c r="G102" s="183">
        <v>311831</v>
      </c>
      <c r="H102" s="183"/>
      <c r="I102" s="183">
        <v>2080918</v>
      </c>
      <c r="J102" s="183">
        <v>386737</v>
      </c>
      <c r="K102" s="184"/>
      <c r="L102" s="183">
        <v>125989</v>
      </c>
      <c r="M102" s="183">
        <v>6873394</v>
      </c>
      <c r="N102" s="185">
        <v>0</v>
      </c>
      <c r="O102" s="183">
        <v>0</v>
      </c>
      <c r="P102" s="184"/>
      <c r="Q102" s="183">
        <v>1491185</v>
      </c>
      <c r="R102" s="183">
        <v>258912</v>
      </c>
      <c r="S102" s="183">
        <v>1750097</v>
      </c>
      <c r="T102" s="183">
        <v>18608329</v>
      </c>
      <c r="U102" s="183">
        <v>-5309365</v>
      </c>
      <c r="W102" s="185">
        <v>15707207731.915255</v>
      </c>
      <c r="X102" s="185">
        <v>-4481611378.4080362</v>
      </c>
    </row>
    <row r="103" spans="1:24">
      <c r="A103" s="198">
        <v>31810</v>
      </c>
      <c r="B103" s="178" t="s">
        <v>91</v>
      </c>
      <c r="C103" s="182">
        <v>1.3998000000000001E-3</v>
      </c>
      <c r="D103" s="182">
        <v>1.4511000000000001E-3</v>
      </c>
      <c r="E103" s="183">
        <v>6554705</v>
      </c>
      <c r="F103" s="232"/>
      <c r="G103" s="183">
        <v>368448</v>
      </c>
      <c r="H103" s="183"/>
      <c r="I103" s="183">
        <v>2458740</v>
      </c>
      <c r="J103" s="183">
        <v>0</v>
      </c>
      <c r="K103" s="184"/>
      <c r="L103" s="183">
        <v>148865</v>
      </c>
      <c r="M103" s="183">
        <v>8121361</v>
      </c>
      <c r="N103" s="185">
        <v>0</v>
      </c>
      <c r="O103" s="183">
        <v>492933</v>
      </c>
      <c r="P103" s="184"/>
      <c r="Q103" s="183">
        <v>1761932</v>
      </c>
      <c r="R103" s="183">
        <v>-272617</v>
      </c>
      <c r="S103" s="183">
        <v>1489315</v>
      </c>
      <c r="T103" s="183">
        <v>21986950</v>
      </c>
      <c r="U103" s="183">
        <v>-6273359</v>
      </c>
      <c r="W103" s="185">
        <v>15707208172.596085</v>
      </c>
      <c r="X103" s="185">
        <v>-4481610944.4206314</v>
      </c>
    </row>
    <row r="104" spans="1:24">
      <c r="A104" s="198">
        <v>31820</v>
      </c>
      <c r="B104" s="178" t="s">
        <v>92</v>
      </c>
      <c r="C104" s="182">
        <v>1.1777999999999999E-3</v>
      </c>
      <c r="D104" s="182">
        <v>1.1888000000000001E-3</v>
      </c>
      <c r="E104" s="183">
        <v>5515167</v>
      </c>
      <c r="F104" s="232"/>
      <c r="G104" s="183">
        <v>310015</v>
      </c>
      <c r="H104" s="183"/>
      <c r="I104" s="183">
        <v>2068799</v>
      </c>
      <c r="J104" s="183">
        <v>0</v>
      </c>
      <c r="K104" s="184"/>
      <c r="L104" s="183">
        <v>125255</v>
      </c>
      <c r="M104" s="183">
        <v>6833361</v>
      </c>
      <c r="N104" s="185">
        <v>0</v>
      </c>
      <c r="O104" s="183">
        <v>592557</v>
      </c>
      <c r="P104" s="184"/>
      <c r="Q104" s="183">
        <v>1482500</v>
      </c>
      <c r="R104" s="183">
        <v>-364190</v>
      </c>
      <c r="S104" s="183">
        <v>1118310</v>
      </c>
      <c r="T104" s="183">
        <v>18499950</v>
      </c>
      <c r="U104" s="183">
        <v>-5278441</v>
      </c>
      <c r="W104" s="185">
        <v>15707208354.559349</v>
      </c>
      <c r="X104" s="185">
        <v>-4481610629.9881134</v>
      </c>
    </row>
    <row r="105" spans="1:24">
      <c r="A105" s="198">
        <v>31900</v>
      </c>
      <c r="B105" s="178" t="s">
        <v>93</v>
      </c>
      <c r="C105" s="182">
        <v>3.6513000000000001E-3</v>
      </c>
      <c r="D105" s="182">
        <v>3.7540999999999998E-3</v>
      </c>
      <c r="E105" s="183">
        <v>17097581</v>
      </c>
      <c r="F105" s="232"/>
      <c r="G105" s="183">
        <v>961077</v>
      </c>
      <c r="H105" s="183"/>
      <c r="I105" s="183">
        <v>6413487</v>
      </c>
      <c r="J105" s="183">
        <v>22790</v>
      </c>
      <c r="K105" s="184"/>
      <c r="L105" s="183">
        <v>388305</v>
      </c>
      <c r="M105" s="183">
        <v>21184116</v>
      </c>
      <c r="N105" s="185">
        <v>0</v>
      </c>
      <c r="O105" s="183">
        <v>916087</v>
      </c>
      <c r="P105" s="184"/>
      <c r="Q105" s="183">
        <v>4595902</v>
      </c>
      <c r="R105" s="183">
        <v>-370149</v>
      </c>
      <c r="S105" s="183">
        <v>4225753</v>
      </c>
      <c r="T105" s="183">
        <v>57351729</v>
      </c>
      <c r="U105" s="183">
        <v>-16363706</v>
      </c>
      <c r="W105" s="185">
        <v>15707208117.656725</v>
      </c>
      <c r="X105" s="185">
        <v>-4481610933.0923233</v>
      </c>
    </row>
    <row r="106" spans="1:24">
      <c r="A106" s="198">
        <v>32000</v>
      </c>
      <c r="B106" s="178" t="s">
        <v>94</v>
      </c>
      <c r="C106" s="182">
        <v>1.3669000000000001E-3</v>
      </c>
      <c r="D106" s="182">
        <v>1.4660999999999999E-3</v>
      </c>
      <c r="E106" s="183">
        <v>6400647</v>
      </c>
      <c r="F106" s="232"/>
      <c r="G106" s="183">
        <v>359789</v>
      </c>
      <c r="H106" s="183"/>
      <c r="I106" s="183">
        <v>2400952</v>
      </c>
      <c r="J106" s="183">
        <v>0</v>
      </c>
      <c r="K106" s="184"/>
      <c r="L106" s="183">
        <v>145366</v>
      </c>
      <c r="M106" s="183">
        <v>7930482</v>
      </c>
      <c r="N106" s="185">
        <v>0</v>
      </c>
      <c r="O106" s="183">
        <v>931919</v>
      </c>
      <c r="P106" s="184"/>
      <c r="Q106" s="183">
        <v>1720521</v>
      </c>
      <c r="R106" s="183">
        <v>-355611</v>
      </c>
      <c r="S106" s="183">
        <v>1364910</v>
      </c>
      <c r="T106" s="183">
        <v>21470183</v>
      </c>
      <c r="U106" s="183">
        <v>-6125914</v>
      </c>
      <c r="W106" s="185">
        <v>15707208281.512911</v>
      </c>
      <c r="X106" s="185">
        <v>-4481610944.4728947</v>
      </c>
    </row>
    <row r="107" spans="1:24">
      <c r="A107" s="198">
        <v>32005</v>
      </c>
      <c r="B107" s="178" t="s">
        <v>95</v>
      </c>
      <c r="C107" s="182">
        <v>3.4079999999999999E-4</v>
      </c>
      <c r="D107" s="182">
        <v>3.1060000000000001E-4</v>
      </c>
      <c r="E107" s="183">
        <v>1595830</v>
      </c>
      <c r="F107" s="232"/>
      <c r="G107" s="183">
        <v>89704</v>
      </c>
      <c r="H107" s="183"/>
      <c r="I107" s="183">
        <v>598613</v>
      </c>
      <c r="J107" s="183">
        <v>287348</v>
      </c>
      <c r="K107" s="184"/>
      <c r="L107" s="183">
        <v>36243</v>
      </c>
      <c r="M107" s="183">
        <v>1977254</v>
      </c>
      <c r="N107" s="185">
        <v>0</v>
      </c>
      <c r="O107" s="183">
        <v>25134</v>
      </c>
      <c r="P107" s="184"/>
      <c r="Q107" s="183">
        <v>428966</v>
      </c>
      <c r="R107" s="183">
        <v>70850</v>
      </c>
      <c r="S107" s="183">
        <v>499816</v>
      </c>
      <c r="T107" s="183">
        <v>5353016</v>
      </c>
      <c r="U107" s="183">
        <v>-1527333</v>
      </c>
      <c r="W107" s="185">
        <v>15707206572.769953</v>
      </c>
      <c r="X107" s="185">
        <v>-4481610915.4929581</v>
      </c>
    </row>
    <row r="108" spans="1:24">
      <c r="A108" s="198">
        <v>32100</v>
      </c>
      <c r="B108" s="178" t="s">
        <v>96</v>
      </c>
      <c r="C108" s="182">
        <v>7.3859999999999996E-4</v>
      </c>
      <c r="D108" s="182">
        <v>8.1970000000000003E-4</v>
      </c>
      <c r="E108" s="183">
        <v>3458569</v>
      </c>
      <c r="F108" s="232"/>
      <c r="G108" s="183">
        <v>194411</v>
      </c>
      <c r="H108" s="183"/>
      <c r="I108" s="183">
        <v>1297346</v>
      </c>
      <c r="J108" s="183">
        <v>35385</v>
      </c>
      <c r="K108" s="184"/>
      <c r="L108" s="183">
        <v>78548</v>
      </c>
      <c r="M108" s="183">
        <v>4285210</v>
      </c>
      <c r="N108" s="185">
        <v>0</v>
      </c>
      <c r="O108" s="183">
        <v>598438</v>
      </c>
      <c r="P108" s="184"/>
      <c r="Q108" s="183">
        <v>929678</v>
      </c>
      <c r="R108" s="183">
        <v>-182458</v>
      </c>
      <c r="S108" s="183">
        <v>747220</v>
      </c>
      <c r="T108" s="183">
        <v>11601344</v>
      </c>
      <c r="U108" s="183">
        <v>-3310118</v>
      </c>
      <c r="W108" s="185">
        <v>15707208231.789873</v>
      </c>
      <c r="X108" s="185">
        <v>-4481611156.241538</v>
      </c>
    </row>
    <row r="109" spans="1:24">
      <c r="A109" s="198">
        <v>32200</v>
      </c>
      <c r="B109" s="178" t="s">
        <v>97</v>
      </c>
      <c r="C109" s="182">
        <v>5.3499999999999999E-4</v>
      </c>
      <c r="D109" s="182">
        <v>5.5860000000000003E-4</v>
      </c>
      <c r="E109" s="183">
        <v>2505192</v>
      </c>
      <c r="F109" s="232"/>
      <c r="G109" s="183">
        <v>140820</v>
      </c>
      <c r="H109" s="183"/>
      <c r="I109" s="183">
        <v>939724</v>
      </c>
      <c r="J109" s="183">
        <v>0</v>
      </c>
      <c r="K109" s="184"/>
      <c r="L109" s="183">
        <v>56896</v>
      </c>
      <c r="M109" s="183">
        <v>3103964</v>
      </c>
      <c r="N109" s="185">
        <v>0</v>
      </c>
      <c r="O109" s="183">
        <v>205018</v>
      </c>
      <c r="P109" s="184"/>
      <c r="Q109" s="183">
        <v>673406</v>
      </c>
      <c r="R109" s="183">
        <v>-61247</v>
      </c>
      <c r="S109" s="183">
        <v>612159</v>
      </c>
      <c r="T109" s="183">
        <v>8403356</v>
      </c>
      <c r="U109" s="183">
        <v>-2397662</v>
      </c>
      <c r="W109" s="185">
        <v>15707207476.635513</v>
      </c>
      <c r="X109" s="185">
        <v>-4481611214.9532709</v>
      </c>
    </row>
    <row r="110" spans="1:24">
      <c r="A110" s="198">
        <v>32300</v>
      </c>
      <c r="B110" s="178" t="s">
        <v>98</v>
      </c>
      <c r="C110" s="182">
        <v>5.3603000000000001E-3</v>
      </c>
      <c r="D110" s="182">
        <v>5.5815999999999999E-3</v>
      </c>
      <c r="E110" s="183">
        <v>25100146</v>
      </c>
      <c r="F110" s="232"/>
      <c r="G110" s="183">
        <v>1410911</v>
      </c>
      <c r="H110" s="183"/>
      <c r="I110" s="183">
        <v>9415335</v>
      </c>
      <c r="J110" s="183">
        <v>0</v>
      </c>
      <c r="K110" s="184"/>
      <c r="L110" s="183">
        <v>570052</v>
      </c>
      <c r="M110" s="183">
        <v>31099394</v>
      </c>
      <c r="N110" s="185">
        <v>0</v>
      </c>
      <c r="O110" s="183">
        <v>2737650</v>
      </c>
      <c r="P110" s="184"/>
      <c r="Q110" s="183">
        <v>6747026</v>
      </c>
      <c r="R110" s="183">
        <v>-1789607</v>
      </c>
      <c r="S110" s="183">
        <v>4957419</v>
      </c>
      <c r="T110" s="183">
        <v>84195347</v>
      </c>
      <c r="U110" s="183">
        <v>-24022779</v>
      </c>
      <c r="W110" s="185">
        <v>15707207992.089994</v>
      </c>
      <c r="X110" s="185">
        <v>-4481610917.2994051</v>
      </c>
    </row>
    <row r="111" spans="1:24">
      <c r="A111" s="198">
        <v>32305</v>
      </c>
      <c r="B111" s="178" t="s">
        <v>388</v>
      </c>
      <c r="C111" s="182">
        <v>5.9230000000000003E-4</v>
      </c>
      <c r="D111" s="182">
        <v>5.8609999999999999E-4</v>
      </c>
      <c r="E111" s="183">
        <v>2773505</v>
      </c>
      <c r="F111" s="232"/>
      <c r="G111" s="183">
        <v>155902</v>
      </c>
      <c r="H111" s="183"/>
      <c r="I111" s="183">
        <v>1040371</v>
      </c>
      <c r="J111" s="183">
        <v>115021</v>
      </c>
      <c r="K111" s="184"/>
      <c r="L111" s="183">
        <v>62989</v>
      </c>
      <c r="M111" s="183">
        <v>3436407</v>
      </c>
      <c r="N111" s="185">
        <v>0</v>
      </c>
      <c r="O111" s="183">
        <v>163877</v>
      </c>
      <c r="P111" s="184"/>
      <c r="Q111" s="183">
        <v>745530</v>
      </c>
      <c r="R111" s="183">
        <v>-22079</v>
      </c>
      <c r="S111" s="183">
        <v>723451</v>
      </c>
      <c r="T111" s="183">
        <v>9303379</v>
      </c>
      <c r="U111" s="183">
        <v>-2654458</v>
      </c>
      <c r="W111" s="185">
        <v>15707207496.201248</v>
      </c>
      <c r="X111" s="185">
        <v>-4481610670.268445</v>
      </c>
    </row>
    <row r="112" spans="1:24">
      <c r="A112" s="198">
        <v>32400</v>
      </c>
      <c r="B112" s="178" t="s">
        <v>100</v>
      </c>
      <c r="C112" s="182">
        <v>1.8806000000000001E-3</v>
      </c>
      <c r="D112" s="182">
        <v>1.9894000000000001E-3</v>
      </c>
      <c r="E112" s="183">
        <v>8806099</v>
      </c>
      <c r="F112" s="232"/>
      <c r="G112" s="183">
        <v>495002</v>
      </c>
      <c r="H112" s="183"/>
      <c r="I112" s="183">
        <v>3303263</v>
      </c>
      <c r="J112" s="183">
        <v>0</v>
      </c>
      <c r="K112" s="184"/>
      <c r="L112" s="183">
        <v>199996</v>
      </c>
      <c r="M112" s="183">
        <v>10910867</v>
      </c>
      <c r="N112" s="185">
        <v>0</v>
      </c>
      <c r="O112" s="183">
        <v>795722</v>
      </c>
      <c r="P112" s="184"/>
      <c r="Q112" s="183">
        <v>2367117</v>
      </c>
      <c r="R112" s="183">
        <v>-494936</v>
      </c>
      <c r="S112" s="183">
        <v>1872181</v>
      </c>
      <c r="T112" s="183">
        <v>29538975</v>
      </c>
      <c r="U112" s="183">
        <v>-8428118</v>
      </c>
      <c r="W112" s="185">
        <v>15707207806.019356</v>
      </c>
      <c r="X112" s="185">
        <v>-4481611187.9187489</v>
      </c>
    </row>
    <row r="113" spans="1:24">
      <c r="A113" s="198">
        <v>32405</v>
      </c>
      <c r="B113" s="178" t="s">
        <v>101</v>
      </c>
      <c r="C113" s="182">
        <v>5.0199999999999995E-4</v>
      </c>
      <c r="D113" s="182">
        <v>5.2950000000000002E-4</v>
      </c>
      <c r="E113" s="183">
        <v>2350666</v>
      </c>
      <c r="F113" s="232"/>
      <c r="G113" s="183">
        <v>132134</v>
      </c>
      <c r="H113" s="183"/>
      <c r="I113" s="183">
        <v>881760</v>
      </c>
      <c r="J113" s="183">
        <v>5366</v>
      </c>
      <c r="K113" s="184"/>
      <c r="L113" s="183">
        <v>53386</v>
      </c>
      <c r="M113" s="183">
        <v>2912504</v>
      </c>
      <c r="N113" s="185">
        <v>0</v>
      </c>
      <c r="O113" s="183">
        <v>225635</v>
      </c>
      <c r="P113" s="184"/>
      <c r="Q113" s="183">
        <v>631869</v>
      </c>
      <c r="R113" s="183">
        <v>-80850</v>
      </c>
      <c r="S113" s="183">
        <v>551019</v>
      </c>
      <c r="T113" s="183">
        <v>7885018</v>
      </c>
      <c r="U113" s="183">
        <v>-2249769</v>
      </c>
      <c r="W113" s="185">
        <v>15707207171.314743</v>
      </c>
      <c r="X113" s="185">
        <v>-4481611553.7848606</v>
      </c>
    </row>
    <row r="114" spans="1:24">
      <c r="A114" s="198">
        <v>32410</v>
      </c>
      <c r="B114" s="178" t="s">
        <v>102</v>
      </c>
      <c r="C114" s="182">
        <v>8.1669999999999996E-4</v>
      </c>
      <c r="D114" s="182">
        <v>8.4290000000000005E-4</v>
      </c>
      <c r="E114" s="183">
        <v>3824280</v>
      </c>
      <c r="F114" s="232"/>
      <c r="G114" s="183">
        <v>214968</v>
      </c>
      <c r="H114" s="183"/>
      <c r="I114" s="183">
        <v>1434529</v>
      </c>
      <c r="J114" s="183">
        <v>87680</v>
      </c>
      <c r="K114" s="184"/>
      <c r="L114" s="183">
        <v>86854</v>
      </c>
      <c r="M114" s="183">
        <v>4738331</v>
      </c>
      <c r="N114" s="185">
        <v>0</v>
      </c>
      <c r="O114" s="183">
        <v>130906</v>
      </c>
      <c r="P114" s="184"/>
      <c r="Q114" s="183">
        <v>1027983</v>
      </c>
      <c r="R114" s="183">
        <v>26501</v>
      </c>
      <c r="S114" s="183">
        <v>1054484</v>
      </c>
      <c r="T114" s="183">
        <v>12828077</v>
      </c>
      <c r="U114" s="183">
        <v>-3660132</v>
      </c>
      <c r="W114" s="185">
        <v>15707208277.213177</v>
      </c>
      <c r="X114" s="185">
        <v>-4481611362.8015184</v>
      </c>
    </row>
    <row r="115" spans="1:24">
      <c r="A115" s="198">
        <v>32500</v>
      </c>
      <c r="B115" s="178" t="s">
        <v>389</v>
      </c>
      <c r="C115" s="182">
        <v>4.5628999999999999E-3</v>
      </c>
      <c r="D115" s="182">
        <v>4.7835999999999998E-3</v>
      </c>
      <c r="E115" s="183">
        <v>21366240</v>
      </c>
      <c r="F115" s="232"/>
      <c r="G115" s="183">
        <v>1201024</v>
      </c>
      <c r="H115" s="183"/>
      <c r="I115" s="183">
        <v>8014706</v>
      </c>
      <c r="J115" s="183">
        <v>147087</v>
      </c>
      <c r="K115" s="184"/>
      <c r="L115" s="183">
        <v>485251</v>
      </c>
      <c r="M115" s="183">
        <v>26473038</v>
      </c>
      <c r="N115" s="185">
        <v>0</v>
      </c>
      <c r="O115" s="183">
        <v>2162087</v>
      </c>
      <c r="P115" s="184"/>
      <c r="Q115" s="183">
        <v>5743336</v>
      </c>
      <c r="R115" s="183">
        <v>-724532</v>
      </c>
      <c r="S115" s="183">
        <v>5018804</v>
      </c>
      <c r="T115" s="183">
        <v>71670419</v>
      </c>
      <c r="U115" s="183">
        <v>-20449143</v>
      </c>
      <c r="W115" s="185">
        <v>15707207916.018322</v>
      </c>
      <c r="X115" s="185">
        <v>-4481611036.8406057</v>
      </c>
    </row>
    <row r="116" spans="1:24">
      <c r="A116" s="198">
        <v>32505</v>
      </c>
      <c r="B116" s="178" t="s">
        <v>105</v>
      </c>
      <c r="C116" s="182">
        <v>7.4529999999999996E-4</v>
      </c>
      <c r="D116" s="182">
        <v>7.2519999999999995E-4</v>
      </c>
      <c r="E116" s="183">
        <v>3489943</v>
      </c>
      <c r="F116" s="232"/>
      <c r="G116" s="183">
        <v>196174</v>
      </c>
      <c r="H116" s="183"/>
      <c r="I116" s="183">
        <v>1309115</v>
      </c>
      <c r="J116" s="183">
        <v>185515</v>
      </c>
      <c r="K116" s="184"/>
      <c r="L116" s="183">
        <v>79260</v>
      </c>
      <c r="M116" s="183">
        <v>4324082</v>
      </c>
      <c r="N116" s="185">
        <v>0</v>
      </c>
      <c r="O116" s="183">
        <v>56739</v>
      </c>
      <c r="P116" s="184"/>
      <c r="Q116" s="183">
        <v>938111</v>
      </c>
      <c r="R116" s="183">
        <v>34384</v>
      </c>
      <c r="S116" s="183">
        <v>972495</v>
      </c>
      <c r="T116" s="183">
        <v>11706582</v>
      </c>
      <c r="U116" s="183">
        <v>-3340145</v>
      </c>
      <c r="W116" s="185">
        <v>15707207835.770832</v>
      </c>
      <c r="X116" s="185">
        <v>-4481611431.6382666</v>
      </c>
    </row>
    <row r="117" spans="1:24">
      <c r="A117" s="198">
        <v>32600</v>
      </c>
      <c r="B117" s="178" t="s">
        <v>106</v>
      </c>
      <c r="C117" s="182">
        <v>1.68991E-2</v>
      </c>
      <c r="D117" s="182">
        <v>1.6938600000000002E-2</v>
      </c>
      <c r="E117" s="183">
        <v>79131743</v>
      </c>
      <c r="F117" s="232"/>
      <c r="G117" s="183">
        <v>4448097</v>
      </c>
      <c r="H117" s="183"/>
      <c r="I117" s="183">
        <v>29683168</v>
      </c>
      <c r="J117" s="183">
        <v>713355</v>
      </c>
      <c r="K117" s="184"/>
      <c r="L117" s="183">
        <v>1797169</v>
      </c>
      <c r="M117" s="183">
        <v>98045215</v>
      </c>
      <c r="N117" s="185">
        <v>0</v>
      </c>
      <c r="O117" s="183">
        <v>3335531</v>
      </c>
      <c r="P117" s="184"/>
      <c r="Q117" s="183">
        <v>21270948</v>
      </c>
      <c r="R117" s="183">
        <v>-1010451</v>
      </c>
      <c r="S117" s="183">
        <v>20260497</v>
      </c>
      <c r="T117" s="183">
        <v>265437679</v>
      </c>
      <c r="U117" s="183">
        <v>-75735192</v>
      </c>
      <c r="W117" s="185">
        <v>15707208016.994987</v>
      </c>
      <c r="X117" s="185">
        <v>-4481610973.3654451</v>
      </c>
    </row>
    <row r="118" spans="1:24">
      <c r="A118" s="198">
        <v>32605</v>
      </c>
      <c r="B118" s="178" t="s">
        <v>107</v>
      </c>
      <c r="C118" s="182">
        <v>2.7888000000000001E-3</v>
      </c>
      <c r="D118" s="182">
        <v>2.6242000000000001E-3</v>
      </c>
      <c r="E118" s="183">
        <v>13058838</v>
      </c>
      <c r="F118" s="232"/>
      <c r="G118" s="183">
        <v>734054</v>
      </c>
      <c r="H118" s="183"/>
      <c r="I118" s="183">
        <v>4898510</v>
      </c>
      <c r="J118" s="183">
        <v>2095096</v>
      </c>
      <c r="K118" s="184"/>
      <c r="L118" s="183">
        <v>296581</v>
      </c>
      <c r="M118" s="183">
        <v>16180063</v>
      </c>
      <c r="N118" s="185">
        <v>0</v>
      </c>
      <c r="O118" s="183">
        <v>0</v>
      </c>
      <c r="P118" s="184"/>
      <c r="Q118" s="183">
        <v>3510271</v>
      </c>
      <c r="R118" s="183">
        <v>908817</v>
      </c>
      <c r="S118" s="183">
        <v>4419088</v>
      </c>
      <c r="T118" s="183">
        <v>43804262</v>
      </c>
      <c r="U118" s="183">
        <v>-12498317</v>
      </c>
      <c r="W118" s="185">
        <v>15707208118.187033</v>
      </c>
      <c r="X118" s="185">
        <v>-4481611087.2059669</v>
      </c>
    </row>
    <row r="119" spans="1:24">
      <c r="A119" s="198">
        <v>32700</v>
      </c>
      <c r="B119" s="178" t="s">
        <v>108</v>
      </c>
      <c r="C119" s="182">
        <v>1.6448999999999999E-3</v>
      </c>
      <c r="D119" s="182">
        <v>1.6488E-3</v>
      </c>
      <c r="E119" s="183">
        <v>7702410</v>
      </c>
      <c r="F119" s="232"/>
      <c r="G119" s="183">
        <v>432962</v>
      </c>
      <c r="H119" s="183"/>
      <c r="I119" s="183">
        <v>2889257</v>
      </c>
      <c r="J119" s="183">
        <v>98994</v>
      </c>
      <c r="K119" s="184"/>
      <c r="L119" s="183">
        <v>174930</v>
      </c>
      <c r="M119" s="183">
        <v>9543382</v>
      </c>
      <c r="N119" s="185">
        <v>0</v>
      </c>
      <c r="O119" s="183">
        <v>98100</v>
      </c>
      <c r="P119" s="184"/>
      <c r="Q119" s="183">
        <v>2070441</v>
      </c>
      <c r="R119" s="183">
        <v>-7947</v>
      </c>
      <c r="S119" s="183">
        <v>2062494</v>
      </c>
      <c r="T119" s="183">
        <v>25836786</v>
      </c>
      <c r="U119" s="183">
        <v>-7371802</v>
      </c>
      <c r="W119" s="185">
        <v>15707207732.992887</v>
      </c>
      <c r="X119" s="185">
        <v>-4481611040.1848135</v>
      </c>
    </row>
    <row r="120" spans="1:24">
      <c r="A120" s="198">
        <v>32800</v>
      </c>
      <c r="B120" s="178" t="s">
        <v>109</v>
      </c>
      <c r="C120" s="182">
        <v>2.2274E-3</v>
      </c>
      <c r="D120" s="182">
        <v>2.3213000000000001E-3</v>
      </c>
      <c r="E120" s="183">
        <v>10430025</v>
      </c>
      <c r="F120" s="232"/>
      <c r="G120" s="183">
        <v>586285</v>
      </c>
      <c r="H120" s="183"/>
      <c r="I120" s="183">
        <v>3912415</v>
      </c>
      <c r="J120" s="183">
        <v>154244</v>
      </c>
      <c r="K120" s="184"/>
      <c r="L120" s="183">
        <v>236877</v>
      </c>
      <c r="M120" s="183">
        <v>12922932</v>
      </c>
      <c r="N120" s="185">
        <v>0</v>
      </c>
      <c r="O120" s="183">
        <v>814528</v>
      </c>
      <c r="P120" s="184"/>
      <c r="Q120" s="183">
        <v>2803635</v>
      </c>
      <c r="R120" s="183">
        <v>-5032</v>
      </c>
      <c r="S120" s="183">
        <v>2798603</v>
      </c>
      <c r="T120" s="183">
        <v>34986235</v>
      </c>
      <c r="U120" s="183">
        <v>-9982340</v>
      </c>
      <c r="W120" s="185">
        <v>15707207955.46377</v>
      </c>
      <c r="X120" s="185">
        <v>-4481610846.7271261</v>
      </c>
    </row>
    <row r="121" spans="1:24">
      <c r="A121" s="198">
        <v>32900</v>
      </c>
      <c r="B121" s="178" t="s">
        <v>110</v>
      </c>
      <c r="C121" s="182">
        <v>5.9697999999999999E-3</v>
      </c>
      <c r="D121" s="182">
        <v>6.2817000000000003E-3</v>
      </c>
      <c r="E121" s="183">
        <v>27954191</v>
      </c>
      <c r="F121" s="232"/>
      <c r="G121" s="183">
        <v>1571341</v>
      </c>
      <c r="H121" s="183"/>
      <c r="I121" s="183">
        <v>10485918</v>
      </c>
      <c r="J121" s="183">
        <v>0</v>
      </c>
      <c r="K121" s="184"/>
      <c r="L121" s="183">
        <v>634870</v>
      </c>
      <c r="M121" s="183">
        <v>34635592</v>
      </c>
      <c r="N121" s="185">
        <v>0</v>
      </c>
      <c r="O121" s="183">
        <v>3888305</v>
      </c>
      <c r="P121" s="184"/>
      <c r="Q121" s="183">
        <v>7514205</v>
      </c>
      <c r="R121" s="183">
        <v>-1723174</v>
      </c>
      <c r="S121" s="183">
        <v>5791031</v>
      </c>
      <c r="T121" s="183">
        <v>93768890</v>
      </c>
      <c r="U121" s="183">
        <v>-26754321</v>
      </c>
      <c r="W121" s="185">
        <v>15707207946.664881</v>
      </c>
      <c r="X121" s="185">
        <v>-4481610941.7400923</v>
      </c>
    </row>
    <row r="122" spans="1:24">
      <c r="A122" s="198">
        <v>32901</v>
      </c>
      <c r="B122" s="178" t="s">
        <v>390</v>
      </c>
      <c r="C122" s="182">
        <v>1.214E-4</v>
      </c>
      <c r="D122" s="182">
        <v>1.4430000000000001E-4</v>
      </c>
      <c r="E122" s="183">
        <v>568468</v>
      </c>
      <c r="F122" s="232"/>
      <c r="G122" s="183">
        <v>31954</v>
      </c>
      <c r="H122" s="183"/>
      <c r="I122" s="183">
        <v>213238</v>
      </c>
      <c r="J122" s="183">
        <v>48333</v>
      </c>
      <c r="K122" s="184"/>
      <c r="L122" s="183">
        <v>12911</v>
      </c>
      <c r="M122" s="183">
        <v>704339</v>
      </c>
      <c r="N122" s="185">
        <v>0</v>
      </c>
      <c r="O122" s="183">
        <v>280599</v>
      </c>
      <c r="P122" s="184"/>
      <c r="Q122" s="183">
        <v>152807</v>
      </c>
      <c r="R122" s="183">
        <v>-97573</v>
      </c>
      <c r="S122" s="183">
        <v>55234</v>
      </c>
      <c r="T122" s="183">
        <v>1906855</v>
      </c>
      <c r="U122" s="183">
        <v>-544068</v>
      </c>
      <c r="W122" s="185">
        <v>15707207578.253708</v>
      </c>
      <c r="X122" s="185">
        <v>-4481614497.5288305</v>
      </c>
    </row>
    <row r="123" spans="1:24">
      <c r="A123" s="198">
        <v>32904</v>
      </c>
      <c r="B123" s="178" t="s">
        <v>525</v>
      </c>
      <c r="C123" s="182">
        <v>3.6199999999999999E-5</v>
      </c>
      <c r="D123" s="182">
        <v>3.1199999999999999E-5</v>
      </c>
      <c r="E123" s="183">
        <v>169510</v>
      </c>
      <c r="F123" s="232"/>
      <c r="G123" s="183">
        <v>9528</v>
      </c>
      <c r="H123" s="183"/>
      <c r="I123" s="183">
        <v>63585</v>
      </c>
      <c r="J123" s="183">
        <v>156642</v>
      </c>
      <c r="K123" s="184"/>
      <c r="L123" s="183">
        <v>3850</v>
      </c>
      <c r="M123" s="183">
        <v>210025</v>
      </c>
      <c r="N123" s="185">
        <v>0</v>
      </c>
      <c r="O123" s="183">
        <v>0</v>
      </c>
      <c r="P123" s="184"/>
      <c r="Q123" s="183">
        <v>45565</v>
      </c>
      <c r="R123" s="183">
        <v>72734</v>
      </c>
      <c r="S123" s="183">
        <v>118299</v>
      </c>
      <c r="T123" s="183">
        <v>568601</v>
      </c>
      <c r="U123" s="183">
        <v>-162234</v>
      </c>
      <c r="W123" s="185">
        <v>15707209944.751381</v>
      </c>
      <c r="X123" s="185">
        <v>-4481602209.9447517</v>
      </c>
    </row>
    <row r="124" spans="1:24">
      <c r="A124" s="198">
        <v>32905</v>
      </c>
      <c r="B124" s="178" t="s">
        <v>111</v>
      </c>
      <c r="C124" s="182">
        <v>8.6870000000000003E-4</v>
      </c>
      <c r="D124" s="182">
        <v>8.6249999999999999E-4</v>
      </c>
      <c r="E124" s="183">
        <v>4067775</v>
      </c>
      <c r="F124" s="232"/>
      <c r="G124" s="183">
        <v>228655</v>
      </c>
      <c r="H124" s="183"/>
      <c r="I124" s="183">
        <v>1525866</v>
      </c>
      <c r="J124" s="183">
        <v>99504</v>
      </c>
      <c r="K124" s="184"/>
      <c r="L124" s="183">
        <v>92384</v>
      </c>
      <c r="M124" s="183">
        <v>5040025</v>
      </c>
      <c r="N124" s="185">
        <v>0</v>
      </c>
      <c r="O124" s="183">
        <v>92378</v>
      </c>
      <c r="P124" s="184"/>
      <c r="Q124" s="183">
        <v>1093435</v>
      </c>
      <c r="R124" s="183">
        <v>-71501</v>
      </c>
      <c r="S124" s="183">
        <v>1021934</v>
      </c>
      <c r="T124" s="183">
        <v>13644852</v>
      </c>
      <c r="U124" s="183">
        <v>-3893175</v>
      </c>
      <c r="W124" s="185">
        <v>15707208472.430067</v>
      </c>
      <c r="X124" s="185">
        <v>-4481610452.4001379</v>
      </c>
    </row>
    <row r="125" spans="1:24">
      <c r="A125" s="198">
        <v>32910</v>
      </c>
      <c r="B125" s="178" t="s">
        <v>112</v>
      </c>
      <c r="C125" s="182">
        <v>1.1433999999999999E-3</v>
      </c>
      <c r="D125" s="182">
        <v>1.1674999999999999E-3</v>
      </c>
      <c r="E125" s="183">
        <v>5354086</v>
      </c>
      <c r="F125" s="232"/>
      <c r="G125" s="183">
        <v>300960</v>
      </c>
      <c r="H125" s="183"/>
      <c r="I125" s="183">
        <v>2008375</v>
      </c>
      <c r="J125" s="183">
        <v>33447</v>
      </c>
      <c r="K125" s="184"/>
      <c r="L125" s="183">
        <v>121597</v>
      </c>
      <c r="M125" s="183">
        <v>6633779</v>
      </c>
      <c r="N125" s="185">
        <v>0</v>
      </c>
      <c r="O125" s="183">
        <v>578019</v>
      </c>
      <c r="P125" s="184"/>
      <c r="Q125" s="183">
        <v>1439201</v>
      </c>
      <c r="R125" s="183">
        <v>-208642</v>
      </c>
      <c r="S125" s="183">
        <v>1230559</v>
      </c>
      <c r="T125" s="183">
        <v>17959622</v>
      </c>
      <c r="U125" s="183">
        <v>-5124274</v>
      </c>
      <c r="W125" s="185">
        <v>15707208326.04513</v>
      </c>
      <c r="X125" s="185">
        <v>-4481610984.7822285</v>
      </c>
    </row>
    <row r="126" spans="1:24">
      <c r="A126" s="198">
        <v>32915</v>
      </c>
      <c r="B126" s="178" t="s">
        <v>54</v>
      </c>
      <c r="C126" s="182">
        <v>7.4300000000000004E-5</v>
      </c>
      <c r="D126" s="182">
        <v>0</v>
      </c>
      <c r="E126" s="183">
        <v>347917</v>
      </c>
      <c r="F126" s="232"/>
      <c r="G126" s="183">
        <v>19557</v>
      </c>
      <c r="H126" s="183"/>
      <c r="I126" s="183">
        <v>130508</v>
      </c>
      <c r="J126" s="183">
        <v>519832</v>
      </c>
      <c r="K126" s="184"/>
      <c r="L126" s="183">
        <v>7902</v>
      </c>
      <c r="M126" s="183">
        <v>431074</v>
      </c>
      <c r="N126" s="185"/>
      <c r="O126" s="183">
        <v>0</v>
      </c>
      <c r="P126" s="184"/>
      <c r="Q126" s="183">
        <v>93522</v>
      </c>
      <c r="R126" s="183">
        <v>173277</v>
      </c>
      <c r="S126" s="183">
        <v>266799</v>
      </c>
      <c r="T126" s="183">
        <v>1167046</v>
      </c>
      <c r="U126" s="183">
        <v>-332984</v>
      </c>
      <c r="W126" s="185"/>
      <c r="X126" s="185"/>
    </row>
    <row r="127" spans="1:24">
      <c r="A127" s="198">
        <v>32920</v>
      </c>
      <c r="B127" s="178" t="s">
        <v>113</v>
      </c>
      <c r="C127" s="182">
        <v>1.0013999999999999E-3</v>
      </c>
      <c r="D127" s="182">
        <v>1.0317E-3</v>
      </c>
      <c r="E127" s="183">
        <v>4689157</v>
      </c>
      <c r="F127" s="232"/>
      <c r="G127" s="183">
        <v>263584</v>
      </c>
      <c r="H127" s="183"/>
      <c r="I127" s="183">
        <v>1758953</v>
      </c>
      <c r="J127" s="183">
        <v>0</v>
      </c>
      <c r="K127" s="184"/>
      <c r="L127" s="183">
        <v>106496</v>
      </c>
      <c r="M127" s="183">
        <v>5809924</v>
      </c>
      <c r="N127" s="185">
        <v>0</v>
      </c>
      <c r="O127" s="183">
        <v>475115</v>
      </c>
      <c r="P127" s="184"/>
      <c r="Q127" s="183">
        <v>1260465</v>
      </c>
      <c r="R127" s="183">
        <v>-177045</v>
      </c>
      <c r="S127" s="183">
        <v>1083420</v>
      </c>
      <c r="T127" s="183">
        <v>15729198</v>
      </c>
      <c r="U127" s="183">
        <v>-4487885</v>
      </c>
      <c r="W127" s="185">
        <v>15707207908.927502</v>
      </c>
      <c r="X127" s="185">
        <v>-4481610744.9570608</v>
      </c>
    </row>
    <row r="128" spans="1:24">
      <c r="A128" s="198">
        <v>33000</v>
      </c>
      <c r="B128" s="178" t="s">
        <v>114</v>
      </c>
      <c r="C128" s="182">
        <v>2.1962000000000001E-3</v>
      </c>
      <c r="D128" s="182">
        <v>2.4090000000000001E-3</v>
      </c>
      <c r="E128" s="183">
        <v>10283928</v>
      </c>
      <c r="F128" s="232"/>
      <c r="G128" s="183">
        <v>578073</v>
      </c>
      <c r="H128" s="183"/>
      <c r="I128" s="183">
        <v>3857612</v>
      </c>
      <c r="J128" s="183">
        <v>0</v>
      </c>
      <c r="K128" s="184"/>
      <c r="L128" s="183">
        <v>233559</v>
      </c>
      <c r="M128" s="183">
        <v>12741915</v>
      </c>
      <c r="N128" s="185">
        <v>0</v>
      </c>
      <c r="O128" s="183">
        <v>2105531</v>
      </c>
      <c r="P128" s="184"/>
      <c r="Q128" s="183">
        <v>2764364</v>
      </c>
      <c r="R128" s="183">
        <v>-874712</v>
      </c>
      <c r="S128" s="183">
        <v>1889652</v>
      </c>
      <c r="T128" s="183">
        <v>34496170</v>
      </c>
      <c r="U128" s="183">
        <v>-9842514</v>
      </c>
      <c r="W128" s="185">
        <v>15707207904.562426</v>
      </c>
      <c r="X128" s="185">
        <v>-4481610964.3930426</v>
      </c>
    </row>
    <row r="129" spans="1:24">
      <c r="A129" s="198">
        <v>33001</v>
      </c>
      <c r="B129" s="178" t="s">
        <v>115</v>
      </c>
      <c r="C129" s="182">
        <v>5.1499999999999998E-5</v>
      </c>
      <c r="D129" s="182">
        <v>5.9299999999999998E-5</v>
      </c>
      <c r="E129" s="183">
        <v>241154</v>
      </c>
      <c r="F129" s="232"/>
      <c r="G129" s="183">
        <v>13556</v>
      </c>
      <c r="H129" s="183"/>
      <c r="I129" s="183">
        <v>90459</v>
      </c>
      <c r="J129" s="183">
        <v>0</v>
      </c>
      <c r="K129" s="184"/>
      <c r="L129" s="183">
        <v>5477</v>
      </c>
      <c r="M129" s="183">
        <v>298793</v>
      </c>
      <c r="N129" s="185">
        <v>0</v>
      </c>
      <c r="O129" s="183">
        <v>86936</v>
      </c>
      <c r="P129" s="184"/>
      <c r="Q129" s="183">
        <v>64823</v>
      </c>
      <c r="R129" s="183">
        <v>-64306</v>
      </c>
      <c r="S129" s="183">
        <v>517</v>
      </c>
      <c r="T129" s="183">
        <v>808921</v>
      </c>
      <c r="U129" s="183">
        <v>-230803</v>
      </c>
      <c r="W129" s="185">
        <v>15707203883.495146</v>
      </c>
      <c r="X129" s="185">
        <v>-4481611650.4854374</v>
      </c>
    </row>
    <row r="130" spans="1:24">
      <c r="A130" s="198">
        <v>33027</v>
      </c>
      <c r="B130" s="178" t="s">
        <v>116</v>
      </c>
      <c r="C130" s="182">
        <v>3.5740000000000001E-4</v>
      </c>
      <c r="D130" s="182">
        <v>3.4400000000000001E-4</v>
      </c>
      <c r="E130" s="183">
        <v>1673562</v>
      </c>
      <c r="F130" s="232"/>
      <c r="G130" s="183">
        <v>94073</v>
      </c>
      <c r="H130" s="183"/>
      <c r="I130" s="183">
        <v>627771</v>
      </c>
      <c r="J130" s="183">
        <v>79149</v>
      </c>
      <c r="K130" s="184"/>
      <c r="L130" s="183">
        <v>38008</v>
      </c>
      <c r="M130" s="183">
        <v>2073564</v>
      </c>
      <c r="N130" s="185">
        <v>0</v>
      </c>
      <c r="O130" s="183">
        <v>0</v>
      </c>
      <c r="P130" s="184"/>
      <c r="Q130" s="183">
        <v>449860</v>
      </c>
      <c r="R130" s="183">
        <v>53574</v>
      </c>
      <c r="S130" s="183">
        <v>503434</v>
      </c>
      <c r="T130" s="183">
        <v>5613756</v>
      </c>
      <c r="U130" s="183">
        <v>-1601728</v>
      </c>
      <c r="W130" s="185">
        <v>15707207610.520424</v>
      </c>
      <c r="X130" s="185">
        <v>-4481611639.6194735</v>
      </c>
    </row>
    <row r="131" spans="1:24">
      <c r="A131" s="198">
        <v>33100</v>
      </c>
      <c r="B131" s="178" t="s">
        <v>117</v>
      </c>
      <c r="C131" s="182">
        <v>3.2101E-3</v>
      </c>
      <c r="D131" s="182">
        <v>3.2623000000000001E-3</v>
      </c>
      <c r="E131" s="183">
        <v>15031617</v>
      </c>
      <c r="F131" s="232"/>
      <c r="G131" s="183">
        <v>844946</v>
      </c>
      <c r="H131" s="183"/>
      <c r="I131" s="183">
        <v>5638521</v>
      </c>
      <c r="J131" s="183">
        <v>0</v>
      </c>
      <c r="K131" s="184"/>
      <c r="L131" s="183">
        <v>341385</v>
      </c>
      <c r="M131" s="183">
        <v>18624361</v>
      </c>
      <c r="N131" s="185">
        <v>0</v>
      </c>
      <c r="O131" s="183">
        <v>908105</v>
      </c>
      <c r="P131" s="184"/>
      <c r="Q131" s="183">
        <v>4040563</v>
      </c>
      <c r="R131" s="183">
        <v>-659384</v>
      </c>
      <c r="S131" s="183">
        <v>3381179</v>
      </c>
      <c r="T131" s="183">
        <v>50421708</v>
      </c>
      <c r="U131" s="183">
        <v>-14386419</v>
      </c>
      <c r="W131" s="185">
        <v>15707207875.144077</v>
      </c>
      <c r="X131" s="185">
        <v>-4481610853.2444468</v>
      </c>
    </row>
    <row r="132" spans="1:24">
      <c r="A132" s="198">
        <v>33105</v>
      </c>
      <c r="B132" s="178" t="s">
        <v>118</v>
      </c>
      <c r="C132" s="182">
        <v>3.8890000000000002E-4</v>
      </c>
      <c r="D132" s="182">
        <v>3.7879999999999999E-4</v>
      </c>
      <c r="E132" s="183">
        <v>1821064</v>
      </c>
      <c r="F132" s="232"/>
      <c r="G132" s="183">
        <v>102364</v>
      </c>
      <c r="H132" s="183"/>
      <c r="I132" s="183">
        <v>683101</v>
      </c>
      <c r="J132" s="183">
        <v>166141</v>
      </c>
      <c r="K132" s="184"/>
      <c r="L132" s="183">
        <v>41358</v>
      </c>
      <c r="M132" s="183">
        <v>2256320</v>
      </c>
      <c r="N132" s="185">
        <v>0</v>
      </c>
      <c r="O132" s="183">
        <v>38225</v>
      </c>
      <c r="P132" s="184"/>
      <c r="Q132" s="183">
        <v>489510</v>
      </c>
      <c r="R132" s="183">
        <v>19565</v>
      </c>
      <c r="S132" s="183">
        <v>509075</v>
      </c>
      <c r="T132" s="183">
        <v>6108533</v>
      </c>
      <c r="U132" s="183">
        <v>-1742899</v>
      </c>
      <c r="W132" s="185">
        <v>15707207508.356903</v>
      </c>
      <c r="X132" s="185">
        <v>-4481612239.6502953</v>
      </c>
    </row>
    <row r="133" spans="1:24">
      <c r="A133" s="198">
        <v>33200</v>
      </c>
      <c r="B133" s="178" t="s">
        <v>119</v>
      </c>
      <c r="C133" s="182">
        <v>1.5647100000000001E-2</v>
      </c>
      <c r="D133" s="182">
        <v>1.6126600000000001E-2</v>
      </c>
      <c r="E133" s="183">
        <v>73269126</v>
      </c>
      <c r="F133" s="232"/>
      <c r="G133" s="183">
        <v>4118551</v>
      </c>
      <c r="H133" s="183"/>
      <c r="I133" s="183">
        <v>27484037</v>
      </c>
      <c r="J133" s="183">
        <v>654046</v>
      </c>
      <c r="K133" s="184"/>
      <c r="L133" s="183">
        <v>1664022</v>
      </c>
      <c r="M133" s="183">
        <v>90781360</v>
      </c>
      <c r="N133" s="185">
        <v>0</v>
      </c>
      <c r="O133" s="183">
        <v>5022463</v>
      </c>
      <c r="P133" s="184"/>
      <c r="Q133" s="183">
        <v>19695052</v>
      </c>
      <c r="R133" s="183">
        <v>-1819650</v>
      </c>
      <c r="S133" s="183">
        <v>17875402</v>
      </c>
      <c r="T133" s="183">
        <v>245772254</v>
      </c>
      <c r="U133" s="183">
        <v>-70124215</v>
      </c>
      <c r="W133" s="185">
        <v>15707207981.031628</v>
      </c>
      <c r="X133" s="185">
        <v>-4481610969.4448175</v>
      </c>
    </row>
    <row r="134" spans="1:24">
      <c r="A134" s="198">
        <v>33202</v>
      </c>
      <c r="B134" s="178" t="s">
        <v>120</v>
      </c>
      <c r="C134" s="182">
        <v>2.7989999999999997E-4</v>
      </c>
      <c r="D134" s="182">
        <v>2.7599999999999999E-4</v>
      </c>
      <c r="E134" s="183">
        <v>1310660</v>
      </c>
      <c r="F134" s="232"/>
      <c r="G134" s="183">
        <v>73674</v>
      </c>
      <c r="H134" s="183"/>
      <c r="I134" s="183">
        <v>491643</v>
      </c>
      <c r="J134" s="183">
        <v>24793</v>
      </c>
      <c r="K134" s="184"/>
      <c r="L134" s="183">
        <v>29767</v>
      </c>
      <c r="M134" s="183">
        <v>1623924</v>
      </c>
      <c r="N134" s="185">
        <v>0</v>
      </c>
      <c r="O134" s="183">
        <v>79099</v>
      </c>
      <c r="P134" s="184"/>
      <c r="Q134" s="183">
        <v>352311</v>
      </c>
      <c r="R134" s="183">
        <v>-3690</v>
      </c>
      <c r="S134" s="183">
        <v>348621</v>
      </c>
      <c r="T134" s="183">
        <v>4396448</v>
      </c>
      <c r="U134" s="183">
        <v>-1254403</v>
      </c>
      <c r="W134" s="185">
        <v>15707209717.756344</v>
      </c>
      <c r="X134" s="185">
        <v>-4481611289.7463388</v>
      </c>
    </row>
    <row r="135" spans="1:24">
      <c r="A135" s="198">
        <v>33203</v>
      </c>
      <c r="B135" s="178" t="s">
        <v>121</v>
      </c>
      <c r="C135" s="182">
        <v>1.839E-4</v>
      </c>
      <c r="D135" s="182">
        <v>1.672E-4</v>
      </c>
      <c r="E135" s="183">
        <v>861130</v>
      </c>
      <c r="F135" s="232"/>
      <c r="G135" s="183">
        <v>48405</v>
      </c>
      <c r="H135" s="183"/>
      <c r="I135" s="183">
        <v>323019</v>
      </c>
      <c r="J135" s="183">
        <v>100708</v>
      </c>
      <c r="K135" s="184"/>
      <c r="L135" s="183">
        <v>19557</v>
      </c>
      <c r="M135" s="183">
        <v>1066951</v>
      </c>
      <c r="N135" s="185">
        <v>0</v>
      </c>
      <c r="O135" s="183">
        <v>0</v>
      </c>
      <c r="P135" s="184"/>
      <c r="Q135" s="183">
        <v>231475</v>
      </c>
      <c r="R135" s="183">
        <v>25439</v>
      </c>
      <c r="S135" s="183">
        <v>256914</v>
      </c>
      <c r="T135" s="183">
        <v>2888556</v>
      </c>
      <c r="U135" s="183">
        <v>-824168</v>
      </c>
      <c r="W135" s="185">
        <v>15707210440.45677</v>
      </c>
      <c r="X135" s="185">
        <v>-4481609570.4187059</v>
      </c>
    </row>
    <row r="136" spans="1:24">
      <c r="A136" s="198">
        <v>33204</v>
      </c>
      <c r="B136" s="178" t="s">
        <v>122</v>
      </c>
      <c r="C136" s="182">
        <v>4.55E-4</v>
      </c>
      <c r="D136" s="182">
        <v>4.4260000000000002E-4</v>
      </c>
      <c r="E136" s="183">
        <v>2130583</v>
      </c>
      <c r="F136" s="232"/>
      <c r="G136" s="183">
        <v>119763</v>
      </c>
      <c r="H136" s="183"/>
      <c r="I136" s="183">
        <v>799205</v>
      </c>
      <c r="J136" s="183">
        <v>13053</v>
      </c>
      <c r="K136" s="184"/>
      <c r="L136" s="183">
        <v>48388</v>
      </c>
      <c r="M136" s="183">
        <v>2639819</v>
      </c>
      <c r="N136" s="185">
        <v>0</v>
      </c>
      <c r="O136" s="183">
        <v>67202</v>
      </c>
      <c r="P136" s="184"/>
      <c r="Q136" s="183">
        <v>572710</v>
      </c>
      <c r="R136" s="183">
        <v>-124064</v>
      </c>
      <c r="S136" s="183">
        <v>448646</v>
      </c>
      <c r="T136" s="183">
        <v>7146780</v>
      </c>
      <c r="U136" s="183">
        <v>-2039133</v>
      </c>
      <c r="W136" s="185">
        <v>15707208791.208792</v>
      </c>
      <c r="X136" s="185">
        <v>-4481610989.0109892</v>
      </c>
    </row>
    <row r="137" spans="1:24">
      <c r="A137" s="198">
        <v>33205</v>
      </c>
      <c r="B137" s="178" t="s">
        <v>123</v>
      </c>
      <c r="C137" s="182">
        <v>1.2625E-3</v>
      </c>
      <c r="D137" s="182">
        <v>1.2225000000000001E-3</v>
      </c>
      <c r="E137" s="183">
        <v>5911784</v>
      </c>
      <c r="F137" s="232"/>
      <c r="G137" s="183">
        <v>332309</v>
      </c>
      <c r="H137" s="183"/>
      <c r="I137" s="183">
        <v>2217574</v>
      </c>
      <c r="J137" s="183">
        <v>582318</v>
      </c>
      <c r="K137" s="184"/>
      <c r="L137" s="183">
        <v>134263</v>
      </c>
      <c r="M137" s="183">
        <v>7324774</v>
      </c>
      <c r="N137" s="185">
        <v>0</v>
      </c>
      <c r="O137" s="183">
        <v>43941</v>
      </c>
      <c r="P137" s="184"/>
      <c r="Q137" s="183">
        <v>1589113</v>
      </c>
      <c r="R137" s="183">
        <v>74554</v>
      </c>
      <c r="S137" s="183">
        <v>1663667</v>
      </c>
      <c r="T137" s="183">
        <v>19830350</v>
      </c>
      <c r="U137" s="183">
        <v>-5658034</v>
      </c>
      <c r="W137" s="185">
        <v>15707207920.79208</v>
      </c>
      <c r="X137" s="185">
        <v>-4481611089.1089115</v>
      </c>
    </row>
    <row r="138" spans="1:24">
      <c r="A138" s="198">
        <v>33206</v>
      </c>
      <c r="B138" s="178" t="s">
        <v>124</v>
      </c>
      <c r="C138" s="182">
        <v>1.2210000000000001E-4</v>
      </c>
      <c r="D138" s="182">
        <v>1.153E-4</v>
      </c>
      <c r="E138" s="183">
        <v>571746</v>
      </c>
      <c r="F138" s="232"/>
      <c r="G138" s="183">
        <v>32139</v>
      </c>
      <c r="H138" s="183"/>
      <c r="I138" s="183">
        <v>214468</v>
      </c>
      <c r="J138" s="183">
        <v>62357</v>
      </c>
      <c r="K138" s="184"/>
      <c r="L138" s="183">
        <v>12985</v>
      </c>
      <c r="M138" s="183">
        <v>708400</v>
      </c>
      <c r="N138" s="185">
        <v>0</v>
      </c>
      <c r="O138" s="183">
        <v>12586</v>
      </c>
      <c r="P138" s="184"/>
      <c r="Q138" s="183">
        <v>153688</v>
      </c>
      <c r="R138" s="183">
        <v>20370</v>
      </c>
      <c r="S138" s="183">
        <v>174058</v>
      </c>
      <c r="T138" s="183">
        <v>1917850</v>
      </c>
      <c r="U138" s="183">
        <v>-547205</v>
      </c>
      <c r="W138" s="185">
        <v>15707207207.207205</v>
      </c>
      <c r="X138" s="185">
        <v>-4481613431.613431</v>
      </c>
    </row>
    <row r="139" spans="1:24">
      <c r="A139" s="198">
        <v>33207</v>
      </c>
      <c r="B139" s="178" t="s">
        <v>343</v>
      </c>
      <c r="C139" s="182">
        <v>5.3470000000000004E-4</v>
      </c>
      <c r="D139" s="182">
        <v>4.7550000000000001E-4</v>
      </c>
      <c r="E139" s="183">
        <v>2503787</v>
      </c>
      <c r="F139" s="232"/>
      <c r="G139" s="183">
        <v>140741</v>
      </c>
      <c r="H139" s="183"/>
      <c r="I139" s="183">
        <v>939197</v>
      </c>
      <c r="J139" s="183">
        <v>373832</v>
      </c>
      <c r="K139" s="184"/>
      <c r="L139" s="183">
        <v>56864</v>
      </c>
      <c r="M139" s="183">
        <v>3102223</v>
      </c>
      <c r="N139" s="185">
        <v>0</v>
      </c>
      <c r="O139" s="183">
        <v>0</v>
      </c>
      <c r="P139" s="184"/>
      <c r="Q139" s="183">
        <v>673028</v>
      </c>
      <c r="R139" s="183">
        <v>211586</v>
      </c>
      <c r="S139" s="183">
        <v>884614</v>
      </c>
      <c r="T139" s="183">
        <v>8398644</v>
      </c>
      <c r="U139" s="183">
        <v>-2396317</v>
      </c>
      <c r="W139" s="185"/>
      <c r="X139" s="185"/>
    </row>
    <row r="140" spans="1:24">
      <c r="A140" s="198">
        <v>33209</v>
      </c>
      <c r="B140" s="178" t="s">
        <v>345</v>
      </c>
      <c r="C140" s="182">
        <v>0</v>
      </c>
      <c r="D140" s="182">
        <v>0</v>
      </c>
      <c r="E140" s="183">
        <v>0</v>
      </c>
      <c r="F140" s="232"/>
      <c r="G140" s="183">
        <v>0</v>
      </c>
      <c r="H140" s="183"/>
      <c r="I140" s="183">
        <v>0</v>
      </c>
      <c r="J140" s="183">
        <v>13901</v>
      </c>
      <c r="K140" s="184"/>
      <c r="L140" s="183">
        <v>0</v>
      </c>
      <c r="M140" s="183">
        <v>0</v>
      </c>
      <c r="N140" s="185">
        <v>0</v>
      </c>
      <c r="O140" s="183">
        <v>434997</v>
      </c>
      <c r="P140" s="184"/>
      <c r="Q140" s="183">
        <v>0</v>
      </c>
      <c r="R140" s="183">
        <v>-168939</v>
      </c>
      <c r="S140" s="183">
        <v>-168939</v>
      </c>
      <c r="T140" s="183">
        <v>0</v>
      </c>
      <c r="U140" s="183">
        <v>0</v>
      </c>
      <c r="W140" s="185"/>
      <c r="X140" s="185"/>
    </row>
    <row r="141" spans="1:24">
      <c r="A141" s="198">
        <v>33300</v>
      </c>
      <c r="B141" s="178" t="s">
        <v>125</v>
      </c>
      <c r="C141" s="182">
        <v>2.1251999999999998E-3</v>
      </c>
      <c r="D141" s="182">
        <v>2.2650000000000001E-3</v>
      </c>
      <c r="E141" s="183">
        <v>9951464</v>
      </c>
      <c r="F141" s="232"/>
      <c r="G141" s="183">
        <v>559385</v>
      </c>
      <c r="H141" s="183"/>
      <c r="I141" s="183">
        <v>3732901</v>
      </c>
      <c r="J141" s="183">
        <v>0</v>
      </c>
      <c r="K141" s="184"/>
      <c r="L141" s="183">
        <v>226009</v>
      </c>
      <c r="M141" s="183">
        <v>12329987</v>
      </c>
      <c r="N141" s="185">
        <v>0</v>
      </c>
      <c r="O141" s="183">
        <v>1215862</v>
      </c>
      <c r="P141" s="184"/>
      <c r="Q141" s="183">
        <v>2674996</v>
      </c>
      <c r="R141" s="183">
        <v>-490732</v>
      </c>
      <c r="S141" s="183">
        <v>2184264</v>
      </c>
      <c r="T141" s="183">
        <v>33380958</v>
      </c>
      <c r="U141" s="183">
        <v>-9524320</v>
      </c>
      <c r="W141" s="185">
        <v>15707207792.207794</v>
      </c>
      <c r="X141" s="185">
        <v>-4481611142.4807081</v>
      </c>
    </row>
    <row r="142" spans="1:24">
      <c r="A142" s="198">
        <v>33305</v>
      </c>
      <c r="B142" s="178" t="s">
        <v>126</v>
      </c>
      <c r="C142" s="182">
        <v>4.4040000000000003E-4</v>
      </c>
      <c r="D142" s="182">
        <v>4.8280000000000003E-4</v>
      </c>
      <c r="E142" s="183">
        <v>2062217</v>
      </c>
      <c r="F142" s="232"/>
      <c r="G142" s="183">
        <v>115920</v>
      </c>
      <c r="H142" s="183"/>
      <c r="I142" s="183">
        <v>773560</v>
      </c>
      <c r="J142" s="183">
        <v>14566</v>
      </c>
      <c r="K142" s="184"/>
      <c r="L142" s="183">
        <v>46835</v>
      </c>
      <c r="M142" s="183">
        <v>2555113</v>
      </c>
      <c r="N142" s="185">
        <v>0</v>
      </c>
      <c r="O142" s="183">
        <v>322279</v>
      </c>
      <c r="P142" s="184"/>
      <c r="Q142" s="183">
        <v>554333</v>
      </c>
      <c r="R142" s="183">
        <v>-99096</v>
      </c>
      <c r="S142" s="183">
        <v>455237</v>
      </c>
      <c r="T142" s="183">
        <v>6917454</v>
      </c>
      <c r="U142" s="183">
        <v>-1973701</v>
      </c>
      <c r="W142" s="185">
        <v>15707207084.468664</v>
      </c>
      <c r="X142" s="185">
        <v>-4481609900.090826</v>
      </c>
    </row>
    <row r="143" spans="1:24">
      <c r="A143" s="198">
        <v>33400</v>
      </c>
      <c r="B143" s="178" t="s">
        <v>127</v>
      </c>
      <c r="C143" s="182">
        <v>2.0144100000000002E-2</v>
      </c>
      <c r="D143" s="182">
        <v>2.0510500000000001E-2</v>
      </c>
      <c r="E143" s="183">
        <v>94326783</v>
      </c>
      <c r="F143" s="232"/>
      <c r="G143" s="183">
        <v>5302229</v>
      </c>
      <c r="H143" s="183"/>
      <c r="I143" s="183">
        <v>35382991</v>
      </c>
      <c r="J143" s="183">
        <v>0</v>
      </c>
      <c r="K143" s="184"/>
      <c r="L143" s="183">
        <v>2142265</v>
      </c>
      <c r="M143" s="183">
        <v>116872060</v>
      </c>
      <c r="N143" s="185">
        <v>0</v>
      </c>
      <c r="O143" s="183">
        <v>4653500</v>
      </c>
      <c r="P143" s="184"/>
      <c r="Q143" s="183">
        <v>25355439</v>
      </c>
      <c r="R143" s="183">
        <v>-2155499</v>
      </c>
      <c r="S143" s="183">
        <v>23199940</v>
      </c>
      <c r="T143" s="183">
        <v>316407569</v>
      </c>
      <c r="U143" s="183">
        <v>-90278020</v>
      </c>
      <c r="W143" s="185">
        <v>15707208016.242968</v>
      </c>
      <c r="X143" s="185">
        <v>-4481610992.7968979</v>
      </c>
    </row>
    <row r="144" spans="1:24">
      <c r="A144" s="198">
        <v>33402</v>
      </c>
      <c r="B144" s="178" t="s">
        <v>128</v>
      </c>
      <c r="C144" s="182">
        <v>1.8100000000000001E-4</v>
      </c>
      <c r="D144" s="182">
        <v>1.852E-4</v>
      </c>
      <c r="E144" s="183">
        <v>847551</v>
      </c>
      <c r="F144" s="232"/>
      <c r="G144" s="183">
        <v>47642</v>
      </c>
      <c r="H144" s="183"/>
      <c r="I144" s="183">
        <v>317925</v>
      </c>
      <c r="J144" s="183">
        <v>24808</v>
      </c>
      <c r="K144" s="184"/>
      <c r="L144" s="183">
        <v>19249</v>
      </c>
      <c r="M144" s="183">
        <v>1050126</v>
      </c>
      <c r="N144" s="185">
        <v>0</v>
      </c>
      <c r="O144" s="183">
        <v>81287</v>
      </c>
      <c r="P144" s="184"/>
      <c r="Q144" s="183">
        <v>227825</v>
      </c>
      <c r="R144" s="183">
        <v>-19265</v>
      </c>
      <c r="S144" s="183">
        <v>208560</v>
      </c>
      <c r="T144" s="183">
        <v>2843005</v>
      </c>
      <c r="U144" s="183">
        <v>-811172</v>
      </c>
      <c r="W144" s="185"/>
      <c r="X144" s="185"/>
    </row>
    <row r="145" spans="1:24">
      <c r="A145" s="198">
        <v>33405</v>
      </c>
      <c r="B145" s="178" t="s">
        <v>129</v>
      </c>
      <c r="C145" s="182">
        <v>1.9024999999999999E-3</v>
      </c>
      <c r="D145" s="182">
        <v>1.8085E-3</v>
      </c>
      <c r="E145" s="183">
        <v>8908648</v>
      </c>
      <c r="F145" s="232"/>
      <c r="G145" s="183">
        <v>500767</v>
      </c>
      <c r="H145" s="183"/>
      <c r="I145" s="183">
        <v>3341730</v>
      </c>
      <c r="J145" s="183">
        <v>732930</v>
      </c>
      <c r="K145" s="184"/>
      <c r="L145" s="183">
        <v>202325</v>
      </c>
      <c r="M145" s="183">
        <v>11037926</v>
      </c>
      <c r="N145" s="185">
        <v>0</v>
      </c>
      <c r="O145" s="183">
        <v>0</v>
      </c>
      <c r="P145" s="184"/>
      <c r="Q145" s="183">
        <v>2394682</v>
      </c>
      <c r="R145" s="183">
        <v>140206</v>
      </c>
      <c r="S145" s="183">
        <v>2534888</v>
      </c>
      <c r="T145" s="183">
        <v>29882963</v>
      </c>
      <c r="U145" s="183">
        <v>-8526265</v>
      </c>
      <c r="W145" s="185">
        <v>15707207884.362682</v>
      </c>
      <c r="X145" s="185">
        <v>-4481611038.1077528</v>
      </c>
    </row>
    <row r="146" spans="1:24">
      <c r="A146" s="198">
        <v>33500</v>
      </c>
      <c r="B146" s="178" t="s">
        <v>130</v>
      </c>
      <c r="C146" s="182">
        <v>2.9810000000000001E-3</v>
      </c>
      <c r="D146" s="182">
        <v>3.1129E-3</v>
      </c>
      <c r="E146" s="183">
        <v>13958834</v>
      </c>
      <c r="F146" s="232"/>
      <c r="G146" s="183">
        <v>784644</v>
      </c>
      <c r="H146" s="183"/>
      <c r="I146" s="183">
        <v>5236109</v>
      </c>
      <c r="J146" s="183">
        <v>0</v>
      </c>
      <c r="K146" s="184"/>
      <c r="L146" s="183">
        <v>317020</v>
      </c>
      <c r="M146" s="183">
        <v>17295169</v>
      </c>
      <c r="N146" s="185">
        <v>0</v>
      </c>
      <c r="O146" s="183">
        <v>1518384</v>
      </c>
      <c r="P146" s="184"/>
      <c r="Q146" s="183">
        <v>3752194</v>
      </c>
      <c r="R146" s="183">
        <v>-927854</v>
      </c>
      <c r="S146" s="183">
        <v>2824340</v>
      </c>
      <c r="T146" s="183">
        <v>46823187</v>
      </c>
      <c r="U146" s="183">
        <v>-13359682</v>
      </c>
      <c r="W146" s="185">
        <v>15707207983.89802</v>
      </c>
      <c r="X146" s="185">
        <v>-4481610868.8359613</v>
      </c>
    </row>
    <row r="147" spans="1:24">
      <c r="A147" s="198">
        <v>33501</v>
      </c>
      <c r="B147" s="178" t="s">
        <v>131</v>
      </c>
      <c r="C147" s="182">
        <v>1.036E-4</v>
      </c>
      <c r="D147" s="182">
        <v>1.008E-4</v>
      </c>
      <c r="E147" s="183">
        <v>485117</v>
      </c>
      <c r="F147" s="232"/>
      <c r="G147" s="183">
        <v>27269</v>
      </c>
      <c r="H147" s="183"/>
      <c r="I147" s="183">
        <v>181973</v>
      </c>
      <c r="J147" s="183">
        <v>110824</v>
      </c>
      <c r="K147" s="184"/>
      <c r="L147" s="183">
        <v>11018</v>
      </c>
      <c r="M147" s="183">
        <v>601067</v>
      </c>
      <c r="N147" s="185">
        <v>0</v>
      </c>
      <c r="O147" s="183">
        <v>0</v>
      </c>
      <c r="P147" s="184"/>
      <c r="Q147" s="183">
        <v>130402</v>
      </c>
      <c r="R147" s="183">
        <v>49678</v>
      </c>
      <c r="S147" s="183">
        <v>180080</v>
      </c>
      <c r="T147" s="183">
        <v>1627267</v>
      </c>
      <c r="U147" s="183">
        <v>-464295</v>
      </c>
      <c r="W147" s="185">
        <v>15707210424.710424</v>
      </c>
      <c r="X147" s="185">
        <v>-4481611969.111969</v>
      </c>
    </row>
    <row r="148" spans="1:24">
      <c r="A148" s="198">
        <v>33600</v>
      </c>
      <c r="B148" s="178" t="s">
        <v>132</v>
      </c>
      <c r="C148" s="182">
        <v>1.04283E-2</v>
      </c>
      <c r="D148" s="182">
        <v>1.08603E-2</v>
      </c>
      <c r="E148" s="183">
        <v>48831568</v>
      </c>
      <c r="F148" s="232"/>
      <c r="G148" s="183">
        <v>2744885</v>
      </c>
      <c r="H148" s="183"/>
      <c r="I148" s="183">
        <v>18317246</v>
      </c>
      <c r="J148" s="183">
        <v>0</v>
      </c>
      <c r="K148" s="184"/>
      <c r="L148" s="183">
        <v>1109018</v>
      </c>
      <c r="M148" s="183">
        <v>60502921</v>
      </c>
      <c r="N148" s="185">
        <v>0</v>
      </c>
      <c r="O148" s="183">
        <v>5368515</v>
      </c>
      <c r="P148" s="184"/>
      <c r="Q148" s="183">
        <v>13126132</v>
      </c>
      <c r="R148" s="183">
        <v>-2241228</v>
      </c>
      <c r="S148" s="183">
        <v>10884904</v>
      </c>
      <c r="T148" s="183">
        <v>163799477</v>
      </c>
      <c r="U148" s="183">
        <v>-46735584</v>
      </c>
      <c r="W148" s="185">
        <v>15707207982.125563</v>
      </c>
      <c r="X148" s="185">
        <v>-4481611000.8342686</v>
      </c>
    </row>
    <row r="149" spans="1:24">
      <c r="A149" s="198">
        <v>33605</v>
      </c>
      <c r="B149" s="178" t="s">
        <v>133</v>
      </c>
      <c r="C149" s="182">
        <v>1.2566999999999999E-3</v>
      </c>
      <c r="D149" s="182">
        <v>1.2466000000000001E-3</v>
      </c>
      <c r="E149" s="183">
        <v>5884625</v>
      </c>
      <c r="F149" s="232"/>
      <c r="G149" s="183">
        <v>330782</v>
      </c>
      <c r="H149" s="183"/>
      <c r="I149" s="183">
        <v>2207386</v>
      </c>
      <c r="J149" s="183">
        <v>369611</v>
      </c>
      <c r="K149" s="184"/>
      <c r="L149" s="183">
        <v>133646</v>
      </c>
      <c r="M149" s="183">
        <v>7291123</v>
      </c>
      <c r="N149" s="185">
        <v>0</v>
      </c>
      <c r="O149" s="183">
        <v>94400</v>
      </c>
      <c r="P149" s="184"/>
      <c r="Q149" s="183">
        <v>1581812</v>
      </c>
      <c r="R149" s="183">
        <v>14147</v>
      </c>
      <c r="S149" s="183">
        <v>1595959</v>
      </c>
      <c r="T149" s="183">
        <v>19739248</v>
      </c>
      <c r="U149" s="183">
        <v>-5632041</v>
      </c>
      <c r="W149" s="185">
        <v>15707207766.372246</v>
      </c>
      <c r="X149" s="185">
        <v>-4481611363.0938177</v>
      </c>
    </row>
    <row r="150" spans="1:24">
      <c r="A150" s="198">
        <v>33700</v>
      </c>
      <c r="B150" s="178" t="s">
        <v>134</v>
      </c>
      <c r="C150" s="182">
        <v>7.2999999999999996E-4</v>
      </c>
      <c r="D150" s="182">
        <v>7.4969999999999995E-4</v>
      </c>
      <c r="E150" s="183">
        <v>3418299</v>
      </c>
      <c r="F150" s="232"/>
      <c r="G150" s="183">
        <v>192147</v>
      </c>
      <c r="H150" s="183"/>
      <c r="I150" s="183">
        <v>1282241</v>
      </c>
      <c r="J150" s="183">
        <v>26036</v>
      </c>
      <c r="K150" s="184"/>
      <c r="L150" s="183">
        <v>77633</v>
      </c>
      <c r="M150" s="183">
        <v>4235315</v>
      </c>
      <c r="N150" s="185">
        <v>0</v>
      </c>
      <c r="O150" s="183">
        <v>127007</v>
      </c>
      <c r="P150" s="184"/>
      <c r="Q150" s="183">
        <v>918853</v>
      </c>
      <c r="R150" s="183">
        <v>-52308</v>
      </c>
      <c r="S150" s="183">
        <v>866545</v>
      </c>
      <c r="T150" s="183">
        <v>11466262</v>
      </c>
      <c r="U150" s="183">
        <v>-3271576</v>
      </c>
      <c r="W150" s="185">
        <v>15707208219.178083</v>
      </c>
      <c r="X150" s="185">
        <v>-4481610958.90411</v>
      </c>
    </row>
    <row r="151" spans="1:24">
      <c r="A151" s="198">
        <v>33800</v>
      </c>
      <c r="B151" s="178" t="s">
        <v>135</v>
      </c>
      <c r="C151" s="182">
        <v>5.1539999999999995E-4</v>
      </c>
      <c r="D151" s="182">
        <v>5.5900000000000004E-4</v>
      </c>
      <c r="E151" s="183">
        <v>2413413</v>
      </c>
      <c r="F151" s="232"/>
      <c r="G151" s="183">
        <v>135661</v>
      </c>
      <c r="H151" s="183"/>
      <c r="I151" s="183">
        <v>905297</v>
      </c>
      <c r="J151" s="183">
        <v>55584</v>
      </c>
      <c r="K151" s="184"/>
      <c r="L151" s="183">
        <v>54811</v>
      </c>
      <c r="M151" s="183">
        <v>2990248</v>
      </c>
      <c r="N151" s="185">
        <v>0</v>
      </c>
      <c r="O151" s="183">
        <v>270398</v>
      </c>
      <c r="P151" s="184"/>
      <c r="Q151" s="183">
        <v>648736</v>
      </c>
      <c r="R151" s="183">
        <v>-115304</v>
      </c>
      <c r="S151" s="183">
        <v>533432</v>
      </c>
      <c r="T151" s="183">
        <v>8095495</v>
      </c>
      <c r="U151" s="183">
        <v>-2309822</v>
      </c>
      <c r="W151" s="185">
        <v>15707207993.791231</v>
      </c>
      <c r="X151" s="185">
        <v>-4481610399.6895618</v>
      </c>
    </row>
    <row r="152" spans="1:24">
      <c r="A152" s="198">
        <v>33900</v>
      </c>
      <c r="B152" s="178" t="s">
        <v>436</v>
      </c>
      <c r="C152" s="182">
        <v>2.4710999999999999E-3</v>
      </c>
      <c r="D152" s="182">
        <v>2.6784999999999999E-3</v>
      </c>
      <c r="E152" s="183">
        <v>11571175</v>
      </c>
      <c r="F152" s="232"/>
      <c r="G152" s="183">
        <v>650431</v>
      </c>
      <c r="H152" s="183"/>
      <c r="I152" s="183">
        <v>4340472</v>
      </c>
      <c r="J152" s="183">
        <v>0</v>
      </c>
      <c r="K152" s="184"/>
      <c r="L152" s="183">
        <v>262794</v>
      </c>
      <c r="M152" s="183">
        <v>14336830</v>
      </c>
      <c r="N152" s="185">
        <v>0</v>
      </c>
      <c r="O152" s="183">
        <v>1765937</v>
      </c>
      <c r="P152" s="184"/>
      <c r="Q152" s="183">
        <v>3110381</v>
      </c>
      <c r="R152" s="183">
        <v>-830477</v>
      </c>
      <c r="S152" s="183">
        <v>2279904</v>
      </c>
      <c r="T152" s="183">
        <v>38814082</v>
      </c>
      <c r="U152" s="183">
        <v>-11074509</v>
      </c>
      <c r="W152" s="185">
        <v>15707208125.935818</v>
      </c>
      <c r="X152" s="185">
        <v>-4481611023.4308605</v>
      </c>
    </row>
    <row r="153" spans="1:24">
      <c r="A153" s="198">
        <v>34000</v>
      </c>
      <c r="B153" s="178" t="s">
        <v>137</v>
      </c>
      <c r="C153" s="182">
        <v>1.2029E-3</v>
      </c>
      <c r="D153" s="182">
        <v>1.2375999999999999E-3</v>
      </c>
      <c r="E153" s="183">
        <v>5632701</v>
      </c>
      <c r="F153" s="232"/>
      <c r="G153" s="183">
        <v>316621</v>
      </c>
      <c r="H153" s="183"/>
      <c r="I153" s="183">
        <v>2112887</v>
      </c>
      <c r="J153" s="183">
        <v>0</v>
      </c>
      <c r="K153" s="184"/>
      <c r="L153" s="183">
        <v>127925</v>
      </c>
      <c r="M153" s="183">
        <v>6978986</v>
      </c>
      <c r="N153" s="185">
        <v>0</v>
      </c>
      <c r="O153" s="183">
        <v>502498</v>
      </c>
      <c r="P153" s="184"/>
      <c r="Q153" s="183">
        <v>1514094</v>
      </c>
      <c r="R153" s="183">
        <v>-310152</v>
      </c>
      <c r="S153" s="183">
        <v>1203942</v>
      </c>
      <c r="T153" s="183">
        <v>18894201</v>
      </c>
      <c r="U153" s="183">
        <v>-5390930</v>
      </c>
      <c r="W153" s="185">
        <v>15707208413.001911</v>
      </c>
      <c r="X153" s="185">
        <v>-4481611106.4926424</v>
      </c>
    </row>
    <row r="154" spans="1:24">
      <c r="A154" s="198">
        <v>34100</v>
      </c>
      <c r="B154" s="178" t="s">
        <v>138</v>
      </c>
      <c r="C154" s="182">
        <v>2.79645E-2</v>
      </c>
      <c r="D154" s="182">
        <v>2.8513799999999999E-2</v>
      </c>
      <c r="E154" s="183">
        <v>130946596</v>
      </c>
      <c r="F154" s="232"/>
      <c r="G154" s="183">
        <v>7360676</v>
      </c>
      <c r="H154" s="183"/>
      <c r="I154" s="183">
        <v>49119476</v>
      </c>
      <c r="J154" s="183">
        <v>0</v>
      </c>
      <c r="K154" s="184"/>
      <c r="L154" s="183">
        <v>2973941</v>
      </c>
      <c r="M154" s="183">
        <v>162244464</v>
      </c>
      <c r="N154" s="185">
        <v>0</v>
      </c>
      <c r="O154" s="183">
        <v>10580818</v>
      </c>
      <c r="P154" s="184"/>
      <c r="Q154" s="183">
        <v>35199000</v>
      </c>
      <c r="R154" s="183">
        <v>-5840853</v>
      </c>
      <c r="S154" s="183">
        <v>29358147</v>
      </c>
      <c r="T154" s="183">
        <v>439244218</v>
      </c>
      <c r="U154" s="183">
        <v>-125326011</v>
      </c>
      <c r="W154" s="185">
        <v>15707207995.851883</v>
      </c>
      <c r="X154" s="185">
        <v>-4481611006.8122082</v>
      </c>
    </row>
    <row r="155" spans="1:24">
      <c r="A155" s="198">
        <v>34105</v>
      </c>
      <c r="B155" s="178" t="s">
        <v>139</v>
      </c>
      <c r="C155" s="182">
        <v>2.2122000000000001E-3</v>
      </c>
      <c r="D155" s="182">
        <v>2.2101E-3</v>
      </c>
      <c r="E155" s="183">
        <v>10358850</v>
      </c>
      <c r="F155" s="232"/>
      <c r="G155" s="183">
        <v>582284</v>
      </c>
      <c r="H155" s="183"/>
      <c r="I155" s="183">
        <v>3885716</v>
      </c>
      <c r="J155" s="183">
        <v>351208</v>
      </c>
      <c r="K155" s="184"/>
      <c r="L155" s="183">
        <v>235261</v>
      </c>
      <c r="M155" s="183">
        <v>12834744</v>
      </c>
      <c r="N155" s="185">
        <v>0</v>
      </c>
      <c r="O155" s="183">
        <v>47205</v>
      </c>
      <c r="P155" s="184"/>
      <c r="Q155" s="183">
        <v>2784503</v>
      </c>
      <c r="R155" s="183">
        <v>-163288</v>
      </c>
      <c r="S155" s="183">
        <v>2621215</v>
      </c>
      <c r="T155" s="183">
        <v>34747486</v>
      </c>
      <c r="U155" s="183">
        <v>-9914220</v>
      </c>
      <c r="W155" s="185">
        <v>15707208209.022692</v>
      </c>
      <c r="X155" s="185">
        <v>-4481611065.9072418</v>
      </c>
    </row>
    <row r="156" spans="1:24">
      <c r="A156" s="198">
        <v>34200</v>
      </c>
      <c r="B156" s="178" t="s">
        <v>140</v>
      </c>
      <c r="C156" s="182">
        <v>8.2450000000000004E-4</v>
      </c>
      <c r="D156" s="182">
        <v>9.2400000000000002E-4</v>
      </c>
      <c r="E156" s="183">
        <v>3860805</v>
      </c>
      <c r="F156" s="232"/>
      <c r="G156" s="183">
        <v>217021</v>
      </c>
      <c r="H156" s="183"/>
      <c r="I156" s="183">
        <v>1448229</v>
      </c>
      <c r="J156" s="183">
        <v>121106</v>
      </c>
      <c r="K156" s="184"/>
      <c r="L156" s="183">
        <v>87683</v>
      </c>
      <c r="M156" s="183">
        <v>4783585</v>
      </c>
      <c r="N156" s="185">
        <v>0</v>
      </c>
      <c r="O156" s="183">
        <v>908136</v>
      </c>
      <c r="P156" s="184"/>
      <c r="Q156" s="183">
        <v>1037801</v>
      </c>
      <c r="R156" s="183">
        <v>-209737</v>
      </c>
      <c r="S156" s="183">
        <v>828064</v>
      </c>
      <c r="T156" s="183">
        <v>12950593</v>
      </c>
      <c r="U156" s="183">
        <v>-3695088</v>
      </c>
      <c r="W156" s="185">
        <v>15707208004.851425</v>
      </c>
      <c r="X156" s="185">
        <v>-4481610673.1352329</v>
      </c>
    </row>
    <row r="157" spans="1:24">
      <c r="A157" s="198">
        <v>34205</v>
      </c>
      <c r="B157" s="178" t="s">
        <v>141</v>
      </c>
      <c r="C157" s="182">
        <v>4.1159999999999998E-4</v>
      </c>
      <c r="D157" s="182">
        <v>3.7740000000000001E-4</v>
      </c>
      <c r="E157" s="183">
        <v>1927359</v>
      </c>
      <c r="F157" s="232"/>
      <c r="G157" s="183">
        <v>108339</v>
      </c>
      <c r="H157" s="183"/>
      <c r="I157" s="183">
        <v>722973</v>
      </c>
      <c r="J157" s="183">
        <v>281251</v>
      </c>
      <c r="K157" s="184"/>
      <c r="L157" s="183">
        <v>43772</v>
      </c>
      <c r="M157" s="183">
        <v>2388021</v>
      </c>
      <c r="N157" s="185">
        <v>0</v>
      </c>
      <c r="O157" s="183">
        <v>91281</v>
      </c>
      <c r="P157" s="184"/>
      <c r="Q157" s="183">
        <v>518082</v>
      </c>
      <c r="R157" s="183">
        <v>3205</v>
      </c>
      <c r="S157" s="183">
        <v>521287</v>
      </c>
      <c r="T157" s="183">
        <v>6465087</v>
      </c>
      <c r="U157" s="183">
        <v>-1844631</v>
      </c>
      <c r="W157" s="185">
        <v>15707208454.810497</v>
      </c>
      <c r="X157" s="185">
        <v>-4481610787.1720123</v>
      </c>
    </row>
    <row r="158" spans="1:24">
      <c r="A158" s="198">
        <v>34220</v>
      </c>
      <c r="B158" s="178" t="s">
        <v>142</v>
      </c>
      <c r="C158" s="182">
        <v>1.0115E-3</v>
      </c>
      <c r="D158" s="182">
        <v>1.0754E-3</v>
      </c>
      <c r="E158" s="183">
        <v>4736451</v>
      </c>
      <c r="F158" s="232"/>
      <c r="G158" s="183">
        <v>266242</v>
      </c>
      <c r="H158" s="183"/>
      <c r="I158" s="183">
        <v>1776694</v>
      </c>
      <c r="J158" s="183">
        <v>0</v>
      </c>
      <c r="K158" s="184"/>
      <c r="L158" s="183">
        <v>107570</v>
      </c>
      <c r="M158" s="183">
        <v>5868522</v>
      </c>
      <c r="N158" s="185">
        <v>0</v>
      </c>
      <c r="O158" s="183">
        <v>551012</v>
      </c>
      <c r="P158" s="184"/>
      <c r="Q158" s="183">
        <v>1273178</v>
      </c>
      <c r="R158" s="183">
        <v>-164240</v>
      </c>
      <c r="S158" s="183">
        <v>1108938</v>
      </c>
      <c r="T158" s="183">
        <v>15887841</v>
      </c>
      <c r="U158" s="183">
        <v>-4533150</v>
      </c>
      <c r="W158" s="185">
        <v>15707208106.77212</v>
      </c>
      <c r="X158" s="185">
        <v>-4481611468.1166582</v>
      </c>
    </row>
    <row r="159" spans="1:24">
      <c r="A159" s="198">
        <v>34230</v>
      </c>
      <c r="B159" s="178" t="s">
        <v>143</v>
      </c>
      <c r="C159" s="182">
        <v>3.3050000000000001E-4</v>
      </c>
      <c r="D159" s="182">
        <v>3.5609999999999998E-4</v>
      </c>
      <c r="E159" s="183">
        <v>1547600</v>
      </c>
      <c r="F159" s="232"/>
      <c r="G159" s="183">
        <v>86993</v>
      </c>
      <c r="H159" s="183"/>
      <c r="I159" s="183">
        <v>580521</v>
      </c>
      <c r="J159" s="183">
        <v>0</v>
      </c>
      <c r="K159" s="184"/>
      <c r="L159" s="183">
        <v>35148</v>
      </c>
      <c r="M159" s="183">
        <v>1917495</v>
      </c>
      <c r="N159" s="185">
        <v>0</v>
      </c>
      <c r="O159" s="183">
        <v>219313</v>
      </c>
      <c r="P159" s="184"/>
      <c r="Q159" s="183">
        <v>416001</v>
      </c>
      <c r="R159" s="183">
        <v>-137338</v>
      </c>
      <c r="S159" s="183">
        <v>278663</v>
      </c>
      <c r="T159" s="183">
        <v>5191232</v>
      </c>
      <c r="U159" s="183">
        <v>-1481172</v>
      </c>
      <c r="W159" s="185">
        <v>15707207261.724659</v>
      </c>
      <c r="X159" s="185">
        <v>-4481609682.2995462</v>
      </c>
    </row>
    <row r="160" spans="1:24">
      <c r="A160" s="198">
        <v>34300</v>
      </c>
      <c r="B160" s="178" t="s">
        <v>144</v>
      </c>
      <c r="C160" s="182">
        <v>6.6860000000000001E-3</v>
      </c>
      <c r="D160" s="182">
        <v>6.9867000000000002E-3</v>
      </c>
      <c r="E160" s="183">
        <v>31307870</v>
      </c>
      <c r="F160" s="232"/>
      <c r="G160" s="183">
        <v>1759855</v>
      </c>
      <c r="H160" s="183"/>
      <c r="I160" s="183">
        <v>11743919</v>
      </c>
      <c r="J160" s="183">
        <v>0</v>
      </c>
      <c r="K160" s="184"/>
      <c r="L160" s="183">
        <v>711036</v>
      </c>
      <c r="M160" s="183">
        <v>38790841</v>
      </c>
      <c r="N160" s="185">
        <v>0</v>
      </c>
      <c r="O160" s="183">
        <v>4041080</v>
      </c>
      <c r="P160" s="184"/>
      <c r="Q160" s="183">
        <v>8415688</v>
      </c>
      <c r="R160" s="183">
        <v>-1822556</v>
      </c>
      <c r="S160" s="183">
        <v>6593132</v>
      </c>
      <c r="T160" s="183">
        <v>105018393</v>
      </c>
      <c r="U160" s="183">
        <v>-29964051</v>
      </c>
      <c r="W160" s="185">
        <v>15707208046.664673</v>
      </c>
      <c r="X160" s="185">
        <v>-4481610978.1633263</v>
      </c>
    </row>
    <row r="161" spans="1:24">
      <c r="A161" s="198">
        <v>34400</v>
      </c>
      <c r="B161" s="178" t="s">
        <v>145</v>
      </c>
      <c r="C161" s="182">
        <v>2.7881999999999998E-3</v>
      </c>
      <c r="D161" s="182">
        <v>2.8571E-3</v>
      </c>
      <c r="E161" s="183">
        <v>13056028</v>
      </c>
      <c r="F161" s="232"/>
      <c r="G161" s="183">
        <v>733896</v>
      </c>
      <c r="H161" s="183"/>
      <c r="I161" s="183">
        <v>4897457</v>
      </c>
      <c r="J161" s="183">
        <v>21049</v>
      </c>
      <c r="K161" s="184"/>
      <c r="L161" s="183">
        <v>296517</v>
      </c>
      <c r="M161" s="183">
        <v>16176582</v>
      </c>
      <c r="N161" s="185">
        <v>0</v>
      </c>
      <c r="O161" s="183">
        <v>604366</v>
      </c>
      <c r="P161" s="184"/>
      <c r="Q161" s="183">
        <v>3509516</v>
      </c>
      <c r="R161" s="183">
        <v>-268396</v>
      </c>
      <c r="S161" s="183">
        <v>3241120</v>
      </c>
      <c r="T161" s="183">
        <v>43794837</v>
      </c>
      <c r="U161" s="183">
        <v>-12495628</v>
      </c>
      <c r="W161" s="185">
        <v>15707207876.049065</v>
      </c>
      <c r="X161" s="185">
        <v>-4481611075.2456789</v>
      </c>
    </row>
    <row r="162" spans="1:24">
      <c r="A162" s="198">
        <v>34405</v>
      </c>
      <c r="B162" s="178" t="s">
        <v>146</v>
      </c>
      <c r="C162" s="182">
        <v>4.9490000000000005E-4</v>
      </c>
      <c r="D162" s="182">
        <v>5.0929999999999997E-4</v>
      </c>
      <c r="E162" s="183">
        <v>2317419</v>
      </c>
      <c r="F162" s="232"/>
      <c r="G162" s="183">
        <v>130265</v>
      </c>
      <c r="H162" s="183"/>
      <c r="I162" s="183">
        <v>869289</v>
      </c>
      <c r="J162" s="183">
        <v>0</v>
      </c>
      <c r="K162" s="184"/>
      <c r="L162" s="183">
        <v>52631</v>
      </c>
      <c r="M162" s="183">
        <v>2871311</v>
      </c>
      <c r="N162" s="185">
        <v>0</v>
      </c>
      <c r="O162" s="183">
        <v>329564</v>
      </c>
      <c r="P162" s="184"/>
      <c r="Q162" s="183">
        <v>622932</v>
      </c>
      <c r="R162" s="183">
        <v>-156363</v>
      </c>
      <c r="S162" s="183">
        <v>466569</v>
      </c>
      <c r="T162" s="183">
        <v>7773497</v>
      </c>
      <c r="U162" s="183">
        <v>-2217949</v>
      </c>
      <c r="W162" s="185">
        <v>15707207516.670033</v>
      </c>
      <c r="X162" s="185">
        <v>-4481610426.3487568</v>
      </c>
    </row>
    <row r="163" spans="1:24">
      <c r="A163" s="198">
        <v>34500</v>
      </c>
      <c r="B163" s="178" t="s">
        <v>147</v>
      </c>
      <c r="C163" s="182">
        <v>4.9677000000000002E-3</v>
      </c>
      <c r="D163" s="182">
        <v>5.1384000000000004E-3</v>
      </c>
      <c r="E163" s="183">
        <v>23261757</v>
      </c>
      <c r="F163" s="232"/>
      <c r="G163" s="183">
        <v>1307573</v>
      </c>
      <c r="H163" s="183"/>
      <c r="I163" s="183">
        <v>8725735</v>
      </c>
      <c r="J163" s="183">
        <v>24737</v>
      </c>
      <c r="K163" s="184"/>
      <c r="L163" s="183">
        <v>528300</v>
      </c>
      <c r="M163" s="183">
        <v>28821607</v>
      </c>
      <c r="N163" s="185">
        <v>0</v>
      </c>
      <c r="O163" s="183">
        <v>1800586</v>
      </c>
      <c r="P163" s="184"/>
      <c r="Q163" s="183">
        <v>6252859</v>
      </c>
      <c r="R163" s="183">
        <v>-723224</v>
      </c>
      <c r="S163" s="183">
        <v>5529635</v>
      </c>
      <c r="T163" s="183">
        <v>78028697</v>
      </c>
      <c r="U163" s="183">
        <v>-22263299</v>
      </c>
      <c r="W163" s="185">
        <v>15707207963.443846</v>
      </c>
      <c r="X163" s="185">
        <v>-4481611007.1059036</v>
      </c>
    </row>
    <row r="164" spans="1:24">
      <c r="A164" s="198">
        <v>34501</v>
      </c>
      <c r="B164" s="178" t="s">
        <v>148</v>
      </c>
      <c r="C164" s="182">
        <v>6.2799999999999995E-5</v>
      </c>
      <c r="D164" s="182">
        <v>7.1400000000000001E-5</v>
      </c>
      <c r="E164" s="183">
        <v>294067</v>
      </c>
      <c r="F164" s="232"/>
      <c r="G164" s="183">
        <v>16530</v>
      </c>
      <c r="H164" s="183"/>
      <c r="I164" s="183">
        <v>110308</v>
      </c>
      <c r="J164" s="183">
        <v>0</v>
      </c>
      <c r="K164" s="184"/>
      <c r="L164" s="183">
        <v>6679</v>
      </c>
      <c r="M164" s="183">
        <v>364353</v>
      </c>
      <c r="N164" s="185">
        <v>0</v>
      </c>
      <c r="O164" s="183">
        <v>74750</v>
      </c>
      <c r="P164" s="184"/>
      <c r="Q164" s="183">
        <v>79047</v>
      </c>
      <c r="R164" s="183">
        <v>-21394</v>
      </c>
      <c r="S164" s="183">
        <v>57653</v>
      </c>
      <c r="T164" s="183">
        <v>986413</v>
      </c>
      <c r="U164" s="183">
        <v>-281445</v>
      </c>
      <c r="W164" s="185">
        <v>15707213375.796179</v>
      </c>
      <c r="X164" s="185">
        <v>-4481608280.254777</v>
      </c>
    </row>
    <row r="165" spans="1:24">
      <c r="A165" s="198">
        <v>34505</v>
      </c>
      <c r="B165" s="178" t="s">
        <v>149</v>
      </c>
      <c r="C165" s="182">
        <v>6.5629999999999996E-4</v>
      </c>
      <c r="D165" s="182">
        <v>6.912E-4</v>
      </c>
      <c r="E165" s="183">
        <v>3073191</v>
      </c>
      <c r="F165" s="232"/>
      <c r="G165" s="183">
        <v>172748</v>
      </c>
      <c r="H165" s="183"/>
      <c r="I165" s="183">
        <v>1152787</v>
      </c>
      <c r="J165" s="183">
        <v>173494</v>
      </c>
      <c r="K165" s="184"/>
      <c r="L165" s="183">
        <v>69796</v>
      </c>
      <c r="M165" s="183">
        <v>3807722</v>
      </c>
      <c r="N165" s="185">
        <v>0</v>
      </c>
      <c r="O165" s="183">
        <v>240286</v>
      </c>
      <c r="P165" s="184"/>
      <c r="Q165" s="183">
        <v>826087</v>
      </c>
      <c r="R165" s="183">
        <v>15147</v>
      </c>
      <c r="S165" s="183">
        <v>841234</v>
      </c>
      <c r="T165" s="183">
        <v>10308641</v>
      </c>
      <c r="U165" s="183">
        <v>-2941281</v>
      </c>
      <c r="W165" s="185">
        <v>15707208593.630962</v>
      </c>
      <c r="X165" s="185">
        <v>-4481610543.9585562</v>
      </c>
    </row>
    <row r="166" spans="1:24">
      <c r="A166" s="198">
        <v>34600</v>
      </c>
      <c r="B166" s="178" t="s">
        <v>150</v>
      </c>
      <c r="C166" s="182">
        <v>1.0333E-3</v>
      </c>
      <c r="D166" s="182">
        <v>1.126E-3</v>
      </c>
      <c r="E166" s="183">
        <v>4838532</v>
      </c>
      <c r="F166" s="232"/>
      <c r="G166" s="183">
        <v>271980</v>
      </c>
      <c r="H166" s="183"/>
      <c r="I166" s="183">
        <v>1814985</v>
      </c>
      <c r="J166" s="183">
        <v>0</v>
      </c>
      <c r="K166" s="184"/>
      <c r="L166" s="183">
        <v>109888</v>
      </c>
      <c r="M166" s="183">
        <v>5995001</v>
      </c>
      <c r="N166" s="185">
        <v>0</v>
      </c>
      <c r="O166" s="183">
        <v>699214</v>
      </c>
      <c r="P166" s="184"/>
      <c r="Q166" s="183">
        <v>1300618</v>
      </c>
      <c r="R166" s="183">
        <v>-300202</v>
      </c>
      <c r="S166" s="183">
        <v>1000416</v>
      </c>
      <c r="T166" s="183">
        <v>16230258</v>
      </c>
      <c r="U166" s="183">
        <v>-4630849</v>
      </c>
      <c r="W166" s="185">
        <v>15707207974.450788</v>
      </c>
      <c r="X166" s="185">
        <v>-4481611342.3013649</v>
      </c>
    </row>
    <row r="167" spans="1:24">
      <c r="A167" s="198">
        <v>34605</v>
      </c>
      <c r="B167" s="178" t="s">
        <v>151</v>
      </c>
      <c r="C167" s="182">
        <v>1.685E-4</v>
      </c>
      <c r="D167" s="182">
        <v>1.8310000000000001E-4</v>
      </c>
      <c r="E167" s="183">
        <v>789018</v>
      </c>
      <c r="F167" s="232"/>
      <c r="G167" s="183">
        <v>44352</v>
      </c>
      <c r="H167" s="183"/>
      <c r="I167" s="183">
        <v>295969</v>
      </c>
      <c r="J167" s="183">
        <v>0</v>
      </c>
      <c r="K167" s="184"/>
      <c r="L167" s="183">
        <v>17919</v>
      </c>
      <c r="M167" s="183">
        <v>977603</v>
      </c>
      <c r="N167" s="185">
        <v>0</v>
      </c>
      <c r="O167" s="183">
        <v>179515</v>
      </c>
      <c r="P167" s="184"/>
      <c r="Q167" s="183">
        <v>212091</v>
      </c>
      <c r="R167" s="183">
        <v>-109051</v>
      </c>
      <c r="S167" s="183">
        <v>103040</v>
      </c>
      <c r="T167" s="183">
        <v>2646665</v>
      </c>
      <c r="U167" s="183">
        <v>-755151</v>
      </c>
      <c r="W167" s="185">
        <v>15707210682.49258</v>
      </c>
      <c r="X167" s="185">
        <v>-4481608308.605341</v>
      </c>
    </row>
    <row r="168" spans="1:24">
      <c r="A168" s="198">
        <v>34700</v>
      </c>
      <c r="B168" s="178" t="s">
        <v>152</v>
      </c>
      <c r="C168" s="182">
        <v>3.2965999999999998E-3</v>
      </c>
      <c r="D168" s="182">
        <v>3.4074999999999999E-3</v>
      </c>
      <c r="E168" s="183">
        <v>15436662</v>
      </c>
      <c r="F168" s="232"/>
      <c r="G168" s="183">
        <v>867715</v>
      </c>
      <c r="H168" s="183"/>
      <c r="I168" s="183">
        <v>5790458</v>
      </c>
      <c r="J168" s="183">
        <v>0</v>
      </c>
      <c r="K168" s="184"/>
      <c r="L168" s="183">
        <v>350584</v>
      </c>
      <c r="M168" s="183">
        <v>19126217</v>
      </c>
      <c r="N168" s="185">
        <v>0</v>
      </c>
      <c r="O168" s="183">
        <v>1587889</v>
      </c>
      <c r="P168" s="184"/>
      <c r="Q168" s="183">
        <v>4149440</v>
      </c>
      <c r="R168" s="183">
        <v>-740775</v>
      </c>
      <c r="S168" s="183">
        <v>3408665</v>
      </c>
      <c r="T168" s="183">
        <v>51780382</v>
      </c>
      <c r="U168" s="183">
        <v>-14774079</v>
      </c>
      <c r="W168" s="185">
        <v>15707208032.518353</v>
      </c>
      <c r="X168" s="185">
        <v>-4481611053.8130198</v>
      </c>
    </row>
    <row r="169" spans="1:24">
      <c r="A169" s="198">
        <v>34800</v>
      </c>
      <c r="B169" s="178" t="s">
        <v>153</v>
      </c>
      <c r="C169" s="182">
        <v>3.3510000000000001E-4</v>
      </c>
      <c r="D169" s="182">
        <v>3.4689999999999998E-4</v>
      </c>
      <c r="E169" s="183">
        <v>1569140</v>
      </c>
      <c r="F169" s="232"/>
      <c r="G169" s="183">
        <v>88203</v>
      </c>
      <c r="H169" s="183"/>
      <c r="I169" s="183">
        <v>588601</v>
      </c>
      <c r="J169" s="183">
        <v>0</v>
      </c>
      <c r="K169" s="184"/>
      <c r="L169" s="183">
        <v>35637</v>
      </c>
      <c r="M169" s="183">
        <v>1944184</v>
      </c>
      <c r="N169" s="185">
        <v>0</v>
      </c>
      <c r="O169" s="183">
        <v>109265</v>
      </c>
      <c r="P169" s="184"/>
      <c r="Q169" s="183">
        <v>421791</v>
      </c>
      <c r="R169" s="183">
        <v>-49582</v>
      </c>
      <c r="S169" s="183">
        <v>372209</v>
      </c>
      <c r="T169" s="183">
        <v>5263485</v>
      </c>
      <c r="U169" s="183">
        <v>-1501788</v>
      </c>
      <c r="W169" s="185">
        <v>15707206803.939121</v>
      </c>
      <c r="X169" s="185">
        <v>-4481611459.2658901</v>
      </c>
    </row>
    <row r="170" spans="1:24">
      <c r="A170" s="198">
        <v>34900</v>
      </c>
      <c r="B170" s="178" t="s">
        <v>391</v>
      </c>
      <c r="C170" s="182">
        <v>7.2135000000000003E-3</v>
      </c>
      <c r="D170" s="182">
        <v>7.1260999999999998E-3</v>
      </c>
      <c r="E170" s="183">
        <v>33777942</v>
      </c>
      <c r="F170" s="232"/>
      <c r="G170" s="183">
        <v>1898701</v>
      </c>
      <c r="H170" s="183"/>
      <c r="I170" s="183">
        <v>12670469</v>
      </c>
      <c r="J170" s="183">
        <v>426746</v>
      </c>
      <c r="K170" s="184"/>
      <c r="L170" s="183">
        <v>767134</v>
      </c>
      <c r="M170" s="183">
        <v>41851292</v>
      </c>
      <c r="N170" s="185">
        <v>0</v>
      </c>
      <c r="O170" s="183">
        <v>664939</v>
      </c>
      <c r="P170" s="184"/>
      <c r="Q170" s="183">
        <v>9079654</v>
      </c>
      <c r="R170" s="183">
        <v>-449218</v>
      </c>
      <c r="S170" s="183">
        <v>8630436</v>
      </c>
      <c r="T170" s="183">
        <v>113303945</v>
      </c>
      <c r="U170" s="183">
        <v>-32328101</v>
      </c>
      <c r="W170" s="185">
        <v>15707208012.753864</v>
      </c>
      <c r="X170" s="185">
        <v>-4481611007.1393909</v>
      </c>
    </row>
    <row r="171" spans="1:24">
      <c r="A171" s="198">
        <v>34901</v>
      </c>
      <c r="B171" s="178" t="s">
        <v>392</v>
      </c>
      <c r="C171" s="182">
        <v>1.997E-4</v>
      </c>
      <c r="D171" s="182">
        <v>1.9249999999999999E-4</v>
      </c>
      <c r="E171" s="183">
        <v>935115</v>
      </c>
      <c r="F171" s="232"/>
      <c r="G171" s="183">
        <v>52564</v>
      </c>
      <c r="H171" s="183"/>
      <c r="I171" s="183">
        <v>350772</v>
      </c>
      <c r="J171" s="183">
        <v>21286</v>
      </c>
      <c r="K171" s="184"/>
      <c r="L171" s="183">
        <v>21237</v>
      </c>
      <c r="M171" s="183">
        <v>1158620</v>
      </c>
      <c r="N171" s="185">
        <v>0</v>
      </c>
      <c r="O171" s="183">
        <v>22706</v>
      </c>
      <c r="P171" s="184"/>
      <c r="Q171" s="183">
        <v>251363</v>
      </c>
      <c r="R171" s="183">
        <v>-6393</v>
      </c>
      <c r="S171" s="183">
        <v>244970</v>
      </c>
      <c r="T171" s="183">
        <v>3136729</v>
      </c>
      <c r="U171" s="183">
        <v>-894978</v>
      </c>
      <c r="W171" s="185">
        <v>15707205808.71307</v>
      </c>
      <c r="X171" s="185">
        <v>-4481612418.6279421</v>
      </c>
    </row>
    <row r="172" spans="1:24">
      <c r="A172" s="198">
        <v>34903</v>
      </c>
      <c r="B172" s="178" t="s">
        <v>154</v>
      </c>
      <c r="C172" s="182">
        <v>9.5999999999999996E-6</v>
      </c>
      <c r="D172" s="182">
        <v>9.7000000000000003E-6</v>
      </c>
      <c r="E172" s="183">
        <v>44953</v>
      </c>
      <c r="F172" s="232"/>
      <c r="G172" s="183">
        <v>2527</v>
      </c>
      <c r="H172" s="183"/>
      <c r="I172" s="183">
        <v>16862</v>
      </c>
      <c r="J172" s="183">
        <v>26128</v>
      </c>
      <c r="K172" s="184"/>
      <c r="L172" s="183">
        <v>1021</v>
      </c>
      <c r="M172" s="183">
        <v>55697</v>
      </c>
      <c r="N172" s="185">
        <v>0</v>
      </c>
      <c r="O172" s="183">
        <v>0</v>
      </c>
      <c r="P172" s="184"/>
      <c r="Q172" s="183">
        <v>12084</v>
      </c>
      <c r="R172" s="183">
        <v>10650</v>
      </c>
      <c r="S172" s="183">
        <v>22734</v>
      </c>
      <c r="T172" s="183">
        <v>150789</v>
      </c>
      <c r="U172" s="183">
        <v>-43023</v>
      </c>
      <c r="W172" s="185">
        <v>15707187500</v>
      </c>
      <c r="X172" s="185">
        <v>-4481562500</v>
      </c>
    </row>
    <row r="173" spans="1:24">
      <c r="A173" s="198">
        <v>34905</v>
      </c>
      <c r="B173" s="178" t="s">
        <v>155</v>
      </c>
      <c r="C173" s="182">
        <v>6.6940000000000001E-4</v>
      </c>
      <c r="D173" s="182">
        <v>6.9309999999999999E-4</v>
      </c>
      <c r="E173" s="183">
        <v>3134533</v>
      </c>
      <c r="F173" s="232"/>
      <c r="G173" s="183">
        <v>176196</v>
      </c>
      <c r="H173" s="183"/>
      <c r="I173" s="183">
        <v>1175797</v>
      </c>
      <c r="J173" s="183">
        <v>44624</v>
      </c>
      <c r="K173" s="184"/>
      <c r="L173" s="183">
        <v>71189</v>
      </c>
      <c r="M173" s="183">
        <v>3883726</v>
      </c>
      <c r="N173" s="185">
        <v>0</v>
      </c>
      <c r="O173" s="183">
        <v>157622</v>
      </c>
      <c r="P173" s="184"/>
      <c r="Q173" s="183">
        <v>842576</v>
      </c>
      <c r="R173" s="183">
        <v>-81350</v>
      </c>
      <c r="S173" s="183">
        <v>761226</v>
      </c>
      <c r="T173" s="183">
        <v>10514405</v>
      </c>
      <c r="U173" s="183">
        <v>-2999990</v>
      </c>
      <c r="W173" s="185">
        <v>15707207947.415596</v>
      </c>
      <c r="X173" s="185">
        <v>-4481610397.37078</v>
      </c>
    </row>
    <row r="174" spans="1:24">
      <c r="A174" s="198">
        <v>34910</v>
      </c>
      <c r="B174" s="178" t="s">
        <v>156</v>
      </c>
      <c r="C174" s="182">
        <v>2.2897E-3</v>
      </c>
      <c r="D174" s="182">
        <v>2.2929000000000001E-3</v>
      </c>
      <c r="E174" s="183">
        <v>10721752</v>
      </c>
      <c r="F174" s="232"/>
      <c r="G174" s="183">
        <v>602683</v>
      </c>
      <c r="H174" s="183"/>
      <c r="I174" s="183">
        <v>4021844</v>
      </c>
      <c r="J174" s="183">
        <v>0</v>
      </c>
      <c r="K174" s="184"/>
      <c r="L174" s="183">
        <v>243503</v>
      </c>
      <c r="M174" s="183">
        <v>13284384</v>
      </c>
      <c r="N174" s="185">
        <v>0</v>
      </c>
      <c r="O174" s="183">
        <v>470000</v>
      </c>
      <c r="P174" s="184"/>
      <c r="Q174" s="183">
        <v>2882052</v>
      </c>
      <c r="R174" s="183">
        <v>-260316</v>
      </c>
      <c r="S174" s="183">
        <v>2621736</v>
      </c>
      <c r="T174" s="183">
        <v>35964794</v>
      </c>
      <c r="U174" s="183">
        <v>-10261545</v>
      </c>
      <c r="W174" s="185">
        <v>15707207931.170023</v>
      </c>
      <c r="X174" s="185">
        <v>-4481611128.0953836</v>
      </c>
    </row>
    <row r="175" spans="1:24">
      <c r="A175" s="198">
        <v>35000</v>
      </c>
      <c r="B175" s="178" t="s">
        <v>157</v>
      </c>
      <c r="C175" s="182">
        <v>1.5096E-3</v>
      </c>
      <c r="D175" s="182">
        <v>1.5208000000000001E-3</v>
      </c>
      <c r="E175" s="183">
        <v>7068854</v>
      </c>
      <c r="F175" s="232"/>
      <c r="G175" s="183">
        <v>397349</v>
      </c>
      <c r="H175" s="183"/>
      <c r="I175" s="183">
        <v>2651603</v>
      </c>
      <c r="J175" s="183">
        <v>5959</v>
      </c>
      <c r="K175" s="184"/>
      <c r="L175" s="183">
        <v>160541</v>
      </c>
      <c r="M175" s="183">
        <v>8758399</v>
      </c>
      <c r="N175" s="185">
        <v>0</v>
      </c>
      <c r="O175" s="183">
        <v>251542</v>
      </c>
      <c r="P175" s="184"/>
      <c r="Q175" s="183">
        <v>1900138</v>
      </c>
      <c r="R175" s="183">
        <v>-140051</v>
      </c>
      <c r="S175" s="183">
        <v>1760087</v>
      </c>
      <c r="T175" s="183">
        <v>23711601</v>
      </c>
      <c r="U175" s="183">
        <v>-6765440</v>
      </c>
      <c r="W175" s="185">
        <v>15707207869.63434</v>
      </c>
      <c r="X175" s="185">
        <v>-4481611022.7874937</v>
      </c>
    </row>
    <row r="176" spans="1:24">
      <c r="A176" s="198">
        <v>35005</v>
      </c>
      <c r="B176" s="178" t="s">
        <v>158</v>
      </c>
      <c r="C176" s="182">
        <v>6.2989999999999997E-4</v>
      </c>
      <c r="D176" s="182">
        <v>6.4119999999999997E-4</v>
      </c>
      <c r="E176" s="183">
        <v>2949570</v>
      </c>
      <c r="F176" s="232"/>
      <c r="G176" s="183">
        <v>165799</v>
      </c>
      <c r="H176" s="183"/>
      <c r="I176" s="183">
        <v>1106416</v>
      </c>
      <c r="J176" s="183">
        <v>0</v>
      </c>
      <c r="K176" s="184"/>
      <c r="L176" s="183">
        <v>66988</v>
      </c>
      <c r="M176" s="183">
        <v>3654554</v>
      </c>
      <c r="N176" s="185">
        <v>0</v>
      </c>
      <c r="O176" s="183">
        <v>242428</v>
      </c>
      <c r="P176" s="184"/>
      <c r="Q176" s="183">
        <v>792857</v>
      </c>
      <c r="R176" s="183">
        <v>-127468</v>
      </c>
      <c r="S176" s="183">
        <v>665389</v>
      </c>
      <c r="T176" s="183">
        <v>9893970</v>
      </c>
      <c r="U176" s="183">
        <v>-2822967</v>
      </c>
      <c r="W176" s="185">
        <v>15707207493.252897</v>
      </c>
      <c r="X176" s="185">
        <v>-4481611366.8836327</v>
      </c>
    </row>
    <row r="177" spans="1:24">
      <c r="A177" s="198">
        <v>35100</v>
      </c>
      <c r="B177" s="178" t="s">
        <v>159</v>
      </c>
      <c r="C177" s="182">
        <v>1.32864E-2</v>
      </c>
      <c r="D177" s="182">
        <v>1.37704E-2</v>
      </c>
      <c r="E177" s="183">
        <v>62214910</v>
      </c>
      <c r="F177" s="232"/>
      <c r="G177" s="183">
        <v>3497180</v>
      </c>
      <c r="H177" s="183"/>
      <c r="I177" s="183">
        <v>23337482</v>
      </c>
      <c r="J177" s="183">
        <v>0</v>
      </c>
      <c r="K177" s="184"/>
      <c r="L177" s="183">
        <v>1412969</v>
      </c>
      <c r="M177" s="183">
        <v>77085049</v>
      </c>
      <c r="N177" s="185">
        <v>0</v>
      </c>
      <c r="O177" s="183">
        <v>6133837</v>
      </c>
      <c r="P177" s="184"/>
      <c r="Q177" s="183">
        <v>16723632</v>
      </c>
      <c r="R177" s="183">
        <v>-2404901</v>
      </c>
      <c r="S177" s="183">
        <v>14318731</v>
      </c>
      <c r="T177" s="183">
        <v>208692248</v>
      </c>
      <c r="U177" s="183">
        <v>-59544476</v>
      </c>
      <c r="W177" s="185">
        <v>15707207972.061657</v>
      </c>
      <c r="X177" s="185">
        <v>-4481610970.6165705</v>
      </c>
    </row>
    <row r="178" spans="1:24">
      <c r="A178" s="198">
        <v>35105</v>
      </c>
      <c r="B178" s="178" t="s">
        <v>160</v>
      </c>
      <c r="C178" s="182">
        <v>1.1709999999999999E-3</v>
      </c>
      <c r="D178" s="182">
        <v>1.1779E-3</v>
      </c>
      <c r="E178" s="183">
        <v>5483326</v>
      </c>
      <c r="F178" s="232"/>
      <c r="G178" s="183">
        <v>308225</v>
      </c>
      <c r="H178" s="183"/>
      <c r="I178" s="183">
        <v>2056854</v>
      </c>
      <c r="J178" s="183">
        <v>28479</v>
      </c>
      <c r="K178" s="184"/>
      <c r="L178" s="183">
        <v>124532</v>
      </c>
      <c r="M178" s="183">
        <v>6793909</v>
      </c>
      <c r="N178" s="185">
        <v>0</v>
      </c>
      <c r="O178" s="183">
        <v>157976</v>
      </c>
      <c r="P178" s="184"/>
      <c r="Q178" s="183">
        <v>1473941</v>
      </c>
      <c r="R178" s="183">
        <v>-52415</v>
      </c>
      <c r="S178" s="183">
        <v>1421526</v>
      </c>
      <c r="T178" s="183">
        <v>18393141</v>
      </c>
      <c r="U178" s="183">
        <v>-5247966</v>
      </c>
      <c r="W178" s="185">
        <v>15707208368.915457</v>
      </c>
      <c r="X178" s="185">
        <v>-4481610589.2399664</v>
      </c>
    </row>
    <row r="179" spans="1:24">
      <c r="A179" s="198">
        <v>35106</v>
      </c>
      <c r="B179" s="178" t="s">
        <v>161</v>
      </c>
      <c r="C179" s="182">
        <v>2.7819999999999999E-4</v>
      </c>
      <c r="D179" s="182">
        <v>2.8519999999999999E-4</v>
      </c>
      <c r="E179" s="183">
        <v>1302700</v>
      </c>
      <c r="F179" s="232"/>
      <c r="G179" s="183">
        <v>73226</v>
      </c>
      <c r="H179" s="183"/>
      <c r="I179" s="183">
        <v>488657</v>
      </c>
      <c r="J179" s="183">
        <v>0</v>
      </c>
      <c r="K179" s="184"/>
      <c r="L179" s="183">
        <v>29586</v>
      </c>
      <c r="M179" s="183">
        <v>1614061</v>
      </c>
      <c r="N179" s="185">
        <v>0</v>
      </c>
      <c r="O179" s="183">
        <v>189526</v>
      </c>
      <c r="P179" s="184"/>
      <c r="Q179" s="183">
        <v>350171</v>
      </c>
      <c r="R179" s="183">
        <v>-97582</v>
      </c>
      <c r="S179" s="183">
        <v>252589</v>
      </c>
      <c r="T179" s="183">
        <v>4369745</v>
      </c>
      <c r="U179" s="183">
        <v>-1246784</v>
      </c>
      <c r="W179" s="185">
        <v>15707207045.291159</v>
      </c>
      <c r="X179" s="185">
        <v>-4481610352.2645578</v>
      </c>
    </row>
    <row r="180" spans="1:24">
      <c r="A180" s="198">
        <v>35200</v>
      </c>
      <c r="B180" s="178" t="s">
        <v>162</v>
      </c>
      <c r="C180" s="182">
        <v>5.1230000000000004E-4</v>
      </c>
      <c r="D180" s="182">
        <v>5.0799999999999999E-4</v>
      </c>
      <c r="E180" s="183">
        <v>2398896</v>
      </c>
      <c r="F180" s="232"/>
      <c r="G180" s="183">
        <v>134845</v>
      </c>
      <c r="H180" s="183"/>
      <c r="I180" s="183">
        <v>899852</v>
      </c>
      <c r="J180" s="183">
        <v>82399</v>
      </c>
      <c r="K180" s="184"/>
      <c r="L180" s="183">
        <v>54482</v>
      </c>
      <c r="M180" s="183">
        <v>2972263</v>
      </c>
      <c r="N180" s="185">
        <v>0</v>
      </c>
      <c r="O180" s="183">
        <v>127067</v>
      </c>
      <c r="P180" s="184"/>
      <c r="Q180" s="183">
        <v>644834</v>
      </c>
      <c r="R180" s="183">
        <v>-30924</v>
      </c>
      <c r="S180" s="183">
        <v>613910</v>
      </c>
      <c r="T180" s="183">
        <v>8046803</v>
      </c>
      <c r="U180" s="183">
        <v>-2295929</v>
      </c>
      <c r="W180" s="185">
        <v>15707208666.796797</v>
      </c>
      <c r="X180" s="185">
        <v>-4481610384.540308</v>
      </c>
    </row>
    <row r="181" spans="1:24">
      <c r="A181" s="198">
        <v>35300</v>
      </c>
      <c r="B181" s="178" t="s">
        <v>437</v>
      </c>
      <c r="C181" s="182">
        <v>3.6397999999999999E-3</v>
      </c>
      <c r="D181" s="182">
        <v>3.8942E-3</v>
      </c>
      <c r="E181" s="183">
        <v>17043731</v>
      </c>
      <c r="F181" s="232"/>
      <c r="G181" s="183">
        <v>958050</v>
      </c>
      <c r="H181" s="183"/>
      <c r="I181" s="183">
        <v>6393287</v>
      </c>
      <c r="J181" s="183">
        <v>0</v>
      </c>
      <c r="K181" s="184"/>
      <c r="L181" s="183">
        <v>387082</v>
      </c>
      <c r="M181" s="183">
        <v>21117395</v>
      </c>
      <c r="N181" s="185">
        <v>0</v>
      </c>
      <c r="O181" s="183">
        <v>3273099</v>
      </c>
      <c r="P181" s="184"/>
      <c r="Q181" s="183">
        <v>4581427</v>
      </c>
      <c r="R181" s="183">
        <v>-1482044</v>
      </c>
      <c r="S181" s="183">
        <v>3099383</v>
      </c>
      <c r="T181" s="183">
        <v>57171096</v>
      </c>
      <c r="U181" s="183">
        <v>-16312168</v>
      </c>
      <c r="W181" s="185">
        <v>15707208088.356504</v>
      </c>
      <c r="X181" s="185">
        <v>-4481611077.5317326</v>
      </c>
    </row>
    <row r="182" spans="1:24">
      <c r="A182" s="198">
        <v>35305</v>
      </c>
      <c r="B182" s="178" t="s">
        <v>164</v>
      </c>
      <c r="C182" s="182">
        <v>1.5198E-3</v>
      </c>
      <c r="D182" s="182">
        <v>1.4216000000000001E-3</v>
      </c>
      <c r="E182" s="183">
        <v>7116617</v>
      </c>
      <c r="F182" s="232"/>
      <c r="G182" s="183">
        <v>400034</v>
      </c>
      <c r="H182" s="183"/>
      <c r="I182" s="183">
        <v>2669520</v>
      </c>
      <c r="J182" s="183">
        <v>634036</v>
      </c>
      <c r="K182" s="184"/>
      <c r="L182" s="183">
        <v>161626</v>
      </c>
      <c r="M182" s="183">
        <v>8817577</v>
      </c>
      <c r="N182" s="185">
        <v>0</v>
      </c>
      <c r="O182" s="183">
        <v>45466</v>
      </c>
      <c r="P182" s="184"/>
      <c r="Q182" s="183">
        <v>1912977</v>
      </c>
      <c r="R182" s="183">
        <v>251092</v>
      </c>
      <c r="S182" s="183">
        <v>2164069</v>
      </c>
      <c r="T182" s="183">
        <v>23871815</v>
      </c>
      <c r="U182" s="183">
        <v>-6811152</v>
      </c>
      <c r="W182" s="185">
        <v>15707208185.287539</v>
      </c>
      <c r="X182" s="185">
        <v>-4481610738.2550335</v>
      </c>
    </row>
    <row r="183" spans="1:24">
      <c r="A183" s="198">
        <v>35400</v>
      </c>
      <c r="B183" s="178" t="s">
        <v>165</v>
      </c>
      <c r="C183" s="182">
        <v>2.8909999999999999E-3</v>
      </c>
      <c r="D183" s="182">
        <v>2.9856000000000001E-3</v>
      </c>
      <c r="E183" s="183">
        <v>13537399</v>
      </c>
      <c r="F183" s="232"/>
      <c r="G183" s="183">
        <v>760955</v>
      </c>
      <c r="H183" s="183"/>
      <c r="I183" s="183">
        <v>5078024</v>
      </c>
      <c r="J183" s="183">
        <v>0</v>
      </c>
      <c r="K183" s="184"/>
      <c r="L183" s="183">
        <v>307449</v>
      </c>
      <c r="M183" s="183">
        <v>16773007</v>
      </c>
      <c r="N183" s="185">
        <v>0</v>
      </c>
      <c r="O183" s="183">
        <v>853157</v>
      </c>
      <c r="P183" s="184"/>
      <c r="Q183" s="183">
        <v>3638910</v>
      </c>
      <c r="R183" s="183">
        <v>-294555</v>
      </c>
      <c r="S183" s="183">
        <v>3344355</v>
      </c>
      <c r="T183" s="183">
        <v>45409538</v>
      </c>
      <c r="U183" s="183">
        <v>-12956337</v>
      </c>
      <c r="W183" s="185">
        <v>15707207886.544449</v>
      </c>
      <c r="X183" s="185">
        <v>-4481610861.2936697</v>
      </c>
    </row>
    <row r="184" spans="1:24">
      <c r="A184" s="198">
        <v>35401</v>
      </c>
      <c r="B184" s="178" t="s">
        <v>166</v>
      </c>
      <c r="C184" s="182">
        <v>4.7500000000000003E-5</v>
      </c>
      <c r="D184" s="182">
        <v>3.2199999999999997E-5</v>
      </c>
      <c r="E184" s="183">
        <v>222424</v>
      </c>
      <c r="F184" s="232"/>
      <c r="G184" s="183">
        <v>12503</v>
      </c>
      <c r="H184" s="183"/>
      <c r="I184" s="183">
        <v>83433</v>
      </c>
      <c r="J184" s="183">
        <v>97364</v>
      </c>
      <c r="K184" s="184"/>
      <c r="L184" s="183">
        <v>5051</v>
      </c>
      <c r="M184" s="183">
        <v>275586</v>
      </c>
      <c r="N184" s="185">
        <v>0</v>
      </c>
      <c r="O184" s="183">
        <v>1569</v>
      </c>
      <c r="P184" s="184"/>
      <c r="Q184" s="183">
        <v>59788</v>
      </c>
      <c r="R184" s="183">
        <v>23199</v>
      </c>
      <c r="S184" s="183">
        <v>82987</v>
      </c>
      <c r="T184" s="183">
        <v>746092</v>
      </c>
      <c r="U184" s="183">
        <v>-212877</v>
      </c>
      <c r="W184" s="185"/>
      <c r="X184" s="185"/>
    </row>
    <row r="185" spans="1:24">
      <c r="A185" s="198">
        <v>35405</v>
      </c>
      <c r="B185" s="178" t="s">
        <v>168</v>
      </c>
      <c r="C185" s="182">
        <v>9.3590000000000003E-4</v>
      </c>
      <c r="D185" s="182">
        <v>9.4129999999999995E-4</v>
      </c>
      <c r="E185" s="183">
        <v>4382446</v>
      </c>
      <c r="F185" s="232"/>
      <c r="G185" s="183">
        <v>246343</v>
      </c>
      <c r="H185" s="183"/>
      <c r="I185" s="183">
        <v>1643903</v>
      </c>
      <c r="J185" s="183">
        <v>0</v>
      </c>
      <c r="K185" s="184"/>
      <c r="L185" s="183">
        <v>99530</v>
      </c>
      <c r="M185" s="183">
        <v>5429906</v>
      </c>
      <c r="N185" s="185">
        <v>0</v>
      </c>
      <c r="O185" s="183">
        <v>318149</v>
      </c>
      <c r="P185" s="184"/>
      <c r="Q185" s="183">
        <v>1178020</v>
      </c>
      <c r="R185" s="183">
        <v>-242504</v>
      </c>
      <c r="S185" s="183">
        <v>935516</v>
      </c>
      <c r="T185" s="183">
        <v>14700376</v>
      </c>
      <c r="U185" s="183">
        <v>-4194340</v>
      </c>
      <c r="W185" s="185">
        <v>15707208035.046478</v>
      </c>
      <c r="X185" s="185">
        <v>-4481611283.2567577</v>
      </c>
    </row>
    <row r="186" spans="1:24">
      <c r="A186" s="198">
        <v>35500</v>
      </c>
      <c r="B186" s="178" t="s">
        <v>169</v>
      </c>
      <c r="C186" s="182">
        <v>3.8712E-3</v>
      </c>
      <c r="D186" s="182">
        <v>4.0184000000000001E-3</v>
      </c>
      <c r="E186" s="183">
        <v>18127285</v>
      </c>
      <c r="F186" s="232"/>
      <c r="G186" s="183">
        <v>1018958</v>
      </c>
      <c r="H186" s="183"/>
      <c r="I186" s="183">
        <v>6799740</v>
      </c>
      <c r="J186" s="183">
        <v>0</v>
      </c>
      <c r="K186" s="184"/>
      <c r="L186" s="183">
        <v>411691</v>
      </c>
      <c r="M186" s="183">
        <v>22459932</v>
      </c>
      <c r="N186" s="185">
        <v>0</v>
      </c>
      <c r="O186" s="183">
        <v>1518060</v>
      </c>
      <c r="P186" s="184"/>
      <c r="Q186" s="183">
        <v>4872691</v>
      </c>
      <c r="R186" s="183">
        <v>-781501</v>
      </c>
      <c r="S186" s="183">
        <v>4091190</v>
      </c>
      <c r="T186" s="183">
        <v>60805744</v>
      </c>
      <c r="U186" s="183">
        <v>-17349213</v>
      </c>
      <c r="W186" s="185">
        <v>15707208100.847282</v>
      </c>
      <c r="X186" s="185">
        <v>-4481611128.3323002</v>
      </c>
    </row>
    <row r="187" spans="1:24">
      <c r="A187" s="198">
        <v>35600</v>
      </c>
      <c r="B187" s="178" t="s">
        <v>170</v>
      </c>
      <c r="C187" s="182">
        <v>1.6685999999999999E-3</v>
      </c>
      <c r="D187" s="182">
        <v>1.6991E-3</v>
      </c>
      <c r="E187" s="183">
        <v>7813388</v>
      </c>
      <c r="F187" s="232"/>
      <c r="G187" s="183">
        <v>439201</v>
      </c>
      <c r="H187" s="183"/>
      <c r="I187" s="183">
        <v>2930886</v>
      </c>
      <c r="J187" s="183">
        <v>78805</v>
      </c>
      <c r="K187" s="184"/>
      <c r="L187" s="183">
        <v>177451</v>
      </c>
      <c r="M187" s="183">
        <v>9680885</v>
      </c>
      <c r="N187" s="185">
        <v>0</v>
      </c>
      <c r="O187" s="183">
        <v>286713</v>
      </c>
      <c r="P187" s="184"/>
      <c r="Q187" s="183">
        <v>2100272</v>
      </c>
      <c r="R187" s="183">
        <v>-140502</v>
      </c>
      <c r="S187" s="183">
        <v>1959770</v>
      </c>
      <c r="T187" s="183">
        <v>26209047</v>
      </c>
      <c r="U187" s="183">
        <v>-7478016</v>
      </c>
      <c r="W187" s="185">
        <v>15707207838.90687</v>
      </c>
      <c r="X187" s="185">
        <v>-4481610931.3196697</v>
      </c>
    </row>
    <row r="188" spans="1:24">
      <c r="A188" s="198">
        <v>35700</v>
      </c>
      <c r="B188" s="178" t="s">
        <v>171</v>
      </c>
      <c r="C188" s="182">
        <v>8.9800000000000004E-4</v>
      </c>
      <c r="D188" s="182">
        <v>9.4140000000000001E-4</v>
      </c>
      <c r="E188" s="183">
        <v>4204976</v>
      </c>
      <c r="F188" s="232"/>
      <c r="G188" s="183">
        <v>236367</v>
      </c>
      <c r="H188" s="183"/>
      <c r="I188" s="183">
        <v>1577332</v>
      </c>
      <c r="J188" s="183">
        <v>58661</v>
      </c>
      <c r="K188" s="184"/>
      <c r="L188" s="183">
        <v>95500</v>
      </c>
      <c r="M188" s="183">
        <v>5210017</v>
      </c>
      <c r="N188" s="185">
        <v>0</v>
      </c>
      <c r="O188" s="183">
        <v>266986</v>
      </c>
      <c r="P188" s="184"/>
      <c r="Q188" s="183">
        <v>1130315</v>
      </c>
      <c r="R188" s="183">
        <v>-101571</v>
      </c>
      <c r="S188" s="183">
        <v>1028744</v>
      </c>
      <c r="T188" s="183">
        <v>14105073</v>
      </c>
      <c r="U188" s="183">
        <v>-4024487</v>
      </c>
      <c r="W188" s="185">
        <v>15707208240.534521</v>
      </c>
      <c r="X188" s="185">
        <v>-4481611358.5746098</v>
      </c>
    </row>
    <row r="189" spans="1:24">
      <c r="A189" s="198">
        <v>35800</v>
      </c>
      <c r="B189" s="178" t="s">
        <v>172</v>
      </c>
      <c r="C189" s="182">
        <v>1.1513000000000001E-3</v>
      </c>
      <c r="D189" s="182">
        <v>1.2593999999999999E-3</v>
      </c>
      <c r="E189" s="183">
        <v>5391079</v>
      </c>
      <c r="F189" s="232"/>
      <c r="G189" s="183">
        <v>303039</v>
      </c>
      <c r="H189" s="183"/>
      <c r="I189" s="183">
        <v>2022252</v>
      </c>
      <c r="J189" s="183">
        <v>83828</v>
      </c>
      <c r="K189" s="184"/>
      <c r="L189" s="183">
        <v>122437</v>
      </c>
      <c r="M189" s="183">
        <v>6679613</v>
      </c>
      <c r="N189" s="185">
        <v>0</v>
      </c>
      <c r="O189" s="183">
        <v>588730</v>
      </c>
      <c r="P189" s="184"/>
      <c r="Q189" s="183">
        <v>1449145</v>
      </c>
      <c r="R189" s="183">
        <v>-204093</v>
      </c>
      <c r="S189" s="183">
        <v>1245052</v>
      </c>
      <c r="T189" s="183">
        <v>18083709</v>
      </c>
      <c r="U189" s="183">
        <v>-5159679</v>
      </c>
      <c r="W189" s="185">
        <v>15707208373.143402</v>
      </c>
      <c r="X189" s="185">
        <v>-4481611222.0967598</v>
      </c>
    </row>
    <row r="190" spans="1:24">
      <c r="A190" s="198">
        <v>35805</v>
      </c>
      <c r="B190" s="178" t="s">
        <v>173</v>
      </c>
      <c r="C190" s="182">
        <v>2.5290000000000002E-4</v>
      </c>
      <c r="D190" s="182">
        <v>2.4919999999999999E-4</v>
      </c>
      <c r="E190" s="183">
        <v>1184230</v>
      </c>
      <c r="F190" s="232"/>
      <c r="G190" s="183">
        <v>66567</v>
      </c>
      <c r="H190" s="183"/>
      <c r="I190" s="183">
        <v>444217</v>
      </c>
      <c r="J190" s="183">
        <v>132451</v>
      </c>
      <c r="K190" s="184"/>
      <c r="L190" s="183">
        <v>26895</v>
      </c>
      <c r="M190" s="183">
        <v>1467275</v>
      </c>
      <c r="N190" s="185">
        <v>0</v>
      </c>
      <c r="O190" s="183">
        <v>50003</v>
      </c>
      <c r="P190" s="184"/>
      <c r="Q190" s="183">
        <v>318326</v>
      </c>
      <c r="R190" s="183">
        <v>84789</v>
      </c>
      <c r="S190" s="183">
        <v>403115</v>
      </c>
      <c r="T190" s="183">
        <v>3972353</v>
      </c>
      <c r="U190" s="183">
        <v>-1133399</v>
      </c>
      <c r="W190" s="185">
        <v>15707208382.759983</v>
      </c>
      <c r="X190" s="185">
        <v>-4481609331.7516804</v>
      </c>
    </row>
    <row r="191" spans="1:24">
      <c r="A191" s="198">
        <v>35900</v>
      </c>
      <c r="B191" s="178" t="s">
        <v>174</v>
      </c>
      <c r="C191" s="182">
        <v>2.2902E-3</v>
      </c>
      <c r="D191" s="182">
        <v>2.3858E-3</v>
      </c>
      <c r="E191" s="183">
        <v>10724093</v>
      </c>
      <c r="F191" s="232"/>
      <c r="G191" s="183">
        <v>602815</v>
      </c>
      <c r="H191" s="183"/>
      <c r="I191" s="183">
        <v>4022723</v>
      </c>
      <c r="J191" s="183">
        <v>0</v>
      </c>
      <c r="K191" s="184"/>
      <c r="L191" s="183">
        <v>243556</v>
      </c>
      <c r="M191" s="183">
        <v>13287285</v>
      </c>
      <c r="N191" s="185">
        <v>0</v>
      </c>
      <c r="O191" s="183">
        <v>1087406</v>
      </c>
      <c r="P191" s="184"/>
      <c r="Q191" s="183">
        <v>2882682</v>
      </c>
      <c r="R191" s="183">
        <v>-527131</v>
      </c>
      <c r="S191" s="183">
        <v>2355551</v>
      </c>
      <c r="T191" s="183">
        <v>35972648</v>
      </c>
      <c r="U191" s="183">
        <v>-10263786</v>
      </c>
      <c r="W191" s="185">
        <v>15707208104.095713</v>
      </c>
      <c r="X191" s="185">
        <v>-4481611212.9944983</v>
      </c>
    </row>
    <row r="192" spans="1:24">
      <c r="A192" s="198">
        <v>35905</v>
      </c>
      <c r="B192" s="178" t="s">
        <v>175</v>
      </c>
      <c r="C192" s="182">
        <v>2.699E-4</v>
      </c>
      <c r="D192" s="182">
        <v>2.6699999999999998E-4</v>
      </c>
      <c r="E192" s="183">
        <v>1263834</v>
      </c>
      <c r="F192" s="232"/>
      <c r="G192" s="183">
        <v>71042</v>
      </c>
      <c r="H192" s="183"/>
      <c r="I192" s="183">
        <v>474078</v>
      </c>
      <c r="J192" s="183">
        <v>133781</v>
      </c>
      <c r="K192" s="184"/>
      <c r="L192" s="183">
        <v>28703</v>
      </c>
      <c r="M192" s="183">
        <v>1565906</v>
      </c>
      <c r="N192" s="185">
        <v>0</v>
      </c>
      <c r="O192" s="183">
        <v>25525</v>
      </c>
      <c r="P192" s="184"/>
      <c r="Q192" s="183">
        <v>339724</v>
      </c>
      <c r="R192" s="183">
        <v>-27</v>
      </c>
      <c r="S192" s="183">
        <v>339697</v>
      </c>
      <c r="T192" s="183">
        <v>4239375</v>
      </c>
      <c r="U192" s="183">
        <v>-1209587</v>
      </c>
      <c r="W192" s="185">
        <v>15707206372.73064</v>
      </c>
      <c r="X192" s="185">
        <v>-4481611708.0400152</v>
      </c>
    </row>
    <row r="193" spans="1:24">
      <c r="A193" s="198">
        <v>36000</v>
      </c>
      <c r="B193" s="178" t="s">
        <v>176</v>
      </c>
      <c r="C193" s="182">
        <v>6.1573900000000001E-2</v>
      </c>
      <c r="D193" s="182">
        <v>6.0375600000000001E-2</v>
      </c>
      <c r="E193" s="183">
        <v>288326006</v>
      </c>
      <c r="F193" s="232"/>
      <c r="G193" s="183">
        <v>16207174</v>
      </c>
      <c r="H193" s="183"/>
      <c r="I193" s="183">
        <v>108154186</v>
      </c>
      <c r="J193" s="183">
        <v>0</v>
      </c>
      <c r="K193" s="184"/>
      <c r="L193" s="183">
        <v>6548200</v>
      </c>
      <c r="M193" s="183">
        <v>357239515</v>
      </c>
      <c r="N193" s="185">
        <v>0</v>
      </c>
      <c r="O193" s="183">
        <v>6234088</v>
      </c>
      <c r="P193" s="184"/>
      <c r="Q193" s="183">
        <v>77503253</v>
      </c>
      <c r="R193" s="183">
        <v>-5760073</v>
      </c>
      <c r="S193" s="183">
        <v>71743180</v>
      </c>
      <c r="T193" s="183">
        <v>967154055</v>
      </c>
      <c r="U193" s="183">
        <v>-275950268</v>
      </c>
      <c r="W193" s="185"/>
      <c r="X193" s="185"/>
    </row>
    <row r="194" spans="1:24">
      <c r="A194" s="198">
        <v>36001</v>
      </c>
      <c r="B194" s="178" t="s">
        <v>177</v>
      </c>
      <c r="C194" s="182">
        <v>0</v>
      </c>
      <c r="D194" s="182">
        <v>0</v>
      </c>
      <c r="E194" s="183">
        <v>0</v>
      </c>
      <c r="F194" s="232"/>
      <c r="G194" s="183">
        <v>0</v>
      </c>
      <c r="H194" s="183"/>
      <c r="I194" s="183">
        <v>0</v>
      </c>
      <c r="J194" s="183">
        <v>0</v>
      </c>
      <c r="K194" s="184"/>
      <c r="L194" s="183">
        <v>0</v>
      </c>
      <c r="M194" s="183">
        <v>0</v>
      </c>
      <c r="N194" s="185">
        <v>0</v>
      </c>
      <c r="O194" s="183">
        <v>0</v>
      </c>
      <c r="P194" s="184"/>
      <c r="Q194" s="183">
        <v>0</v>
      </c>
      <c r="R194" s="183">
        <v>-41002</v>
      </c>
      <c r="S194" s="183">
        <v>-41002</v>
      </c>
      <c r="T194" s="183">
        <v>0</v>
      </c>
      <c r="U194" s="183">
        <v>0</v>
      </c>
      <c r="W194" s="185"/>
      <c r="X194" s="185"/>
    </row>
    <row r="195" spans="1:24">
      <c r="A195" s="198">
        <v>36003</v>
      </c>
      <c r="B195" s="178" t="s">
        <v>179</v>
      </c>
      <c r="C195" s="182">
        <v>3.857E-4</v>
      </c>
      <c r="D195" s="182">
        <v>4.0670000000000002E-4</v>
      </c>
      <c r="E195" s="183">
        <v>1806079</v>
      </c>
      <c r="F195" s="232"/>
      <c r="G195" s="183">
        <v>101522</v>
      </c>
      <c r="H195" s="183"/>
      <c r="I195" s="183">
        <v>677480</v>
      </c>
      <c r="J195" s="183">
        <v>0</v>
      </c>
      <c r="K195" s="184"/>
      <c r="L195" s="183">
        <v>41018</v>
      </c>
      <c r="M195" s="183">
        <v>2237755</v>
      </c>
      <c r="N195" s="185">
        <v>0</v>
      </c>
      <c r="O195" s="183">
        <v>322931</v>
      </c>
      <c r="P195" s="184"/>
      <c r="Q195" s="183">
        <v>485482</v>
      </c>
      <c r="R195" s="183">
        <v>-195073</v>
      </c>
      <c r="S195" s="183">
        <v>290409</v>
      </c>
      <c r="T195" s="183">
        <v>6058270</v>
      </c>
      <c r="U195" s="183">
        <v>-1728557</v>
      </c>
      <c r="W195" s="185">
        <v>15707207674.358309</v>
      </c>
      <c r="X195" s="185">
        <v>-4481610059.6318378</v>
      </c>
    </row>
    <row r="196" spans="1:24">
      <c r="A196" s="198">
        <v>36004</v>
      </c>
      <c r="B196" s="178" t="s">
        <v>393</v>
      </c>
      <c r="C196" s="182">
        <v>3.4170000000000001E-4</v>
      </c>
      <c r="D196" s="182">
        <v>3.0370000000000001E-4</v>
      </c>
      <c r="E196" s="183">
        <v>1600045</v>
      </c>
      <c r="F196" s="232"/>
      <c r="G196" s="183">
        <v>89941</v>
      </c>
      <c r="H196" s="183"/>
      <c r="I196" s="183">
        <v>600194</v>
      </c>
      <c r="J196" s="183">
        <v>277260</v>
      </c>
      <c r="K196" s="184"/>
      <c r="L196" s="183">
        <v>36339</v>
      </c>
      <c r="M196" s="183">
        <v>1982475</v>
      </c>
      <c r="N196" s="185">
        <v>0</v>
      </c>
      <c r="O196" s="183">
        <v>0</v>
      </c>
      <c r="P196" s="184"/>
      <c r="Q196" s="183">
        <v>430099</v>
      </c>
      <c r="R196" s="183">
        <v>113354</v>
      </c>
      <c r="S196" s="183">
        <v>543453</v>
      </c>
      <c r="T196" s="183">
        <v>5367153</v>
      </c>
      <c r="U196" s="183">
        <v>-1531366</v>
      </c>
      <c r="W196" s="185">
        <v>15707208077.260754</v>
      </c>
      <c r="X196" s="185">
        <v>-4481609599.0635061</v>
      </c>
    </row>
    <row r="197" spans="1:24">
      <c r="A197" s="198">
        <v>36005</v>
      </c>
      <c r="B197" s="178" t="s">
        <v>180</v>
      </c>
      <c r="C197" s="182">
        <v>4.4863000000000004E-3</v>
      </c>
      <c r="D197" s="182">
        <v>4.6633000000000004E-3</v>
      </c>
      <c r="E197" s="183">
        <v>21007553</v>
      </c>
      <c r="F197" s="232"/>
      <c r="G197" s="183">
        <v>1180861</v>
      </c>
      <c r="H197" s="183"/>
      <c r="I197" s="183">
        <v>7880159</v>
      </c>
      <c r="J197" s="183">
        <v>0</v>
      </c>
      <c r="K197" s="184"/>
      <c r="L197" s="183">
        <v>477105</v>
      </c>
      <c r="M197" s="183">
        <v>26028620</v>
      </c>
      <c r="N197" s="185">
        <v>0</v>
      </c>
      <c r="O197" s="183">
        <v>2290707</v>
      </c>
      <c r="P197" s="184"/>
      <c r="Q197" s="183">
        <v>5646919</v>
      </c>
      <c r="R197" s="183">
        <v>-1175219</v>
      </c>
      <c r="S197" s="183">
        <v>4471700</v>
      </c>
      <c r="T197" s="183">
        <v>70467247</v>
      </c>
      <c r="U197" s="183">
        <v>-20105851</v>
      </c>
      <c r="W197" s="185">
        <v>15707207944.185631</v>
      </c>
      <c r="X197" s="185">
        <v>-4481610904.3086729</v>
      </c>
    </row>
    <row r="198" spans="1:24">
      <c r="A198" s="198">
        <v>36006</v>
      </c>
      <c r="B198" s="178" t="s">
        <v>181</v>
      </c>
      <c r="C198" s="182">
        <v>7.1170000000000001E-4</v>
      </c>
      <c r="D198" s="182">
        <v>6.9749999999999999E-4</v>
      </c>
      <c r="E198" s="183">
        <v>3332607</v>
      </c>
      <c r="F198" s="232"/>
      <c r="G198" s="183">
        <v>187330</v>
      </c>
      <c r="H198" s="183"/>
      <c r="I198" s="183">
        <v>1250097</v>
      </c>
      <c r="J198" s="183">
        <v>32346</v>
      </c>
      <c r="K198" s="184"/>
      <c r="L198" s="183">
        <v>75687</v>
      </c>
      <c r="M198" s="183">
        <v>4129142</v>
      </c>
      <c r="N198" s="185">
        <v>0</v>
      </c>
      <c r="O198" s="183">
        <v>201059</v>
      </c>
      <c r="P198" s="184"/>
      <c r="Q198" s="183">
        <v>895819</v>
      </c>
      <c r="R198" s="183">
        <v>38677</v>
      </c>
      <c r="S198" s="183">
        <v>934496</v>
      </c>
      <c r="T198" s="183">
        <v>11178820</v>
      </c>
      <c r="U198" s="183">
        <v>-3189563</v>
      </c>
      <c r="W198" s="185">
        <v>15707208093.297737</v>
      </c>
      <c r="X198" s="185">
        <v>-4481611634.1154976</v>
      </c>
    </row>
    <row r="199" spans="1:24">
      <c r="A199" s="198">
        <v>36007</v>
      </c>
      <c r="B199" s="178" t="s">
        <v>182</v>
      </c>
      <c r="C199" s="182">
        <v>2.209E-4</v>
      </c>
      <c r="D199" s="182">
        <v>2.2269999999999999E-4</v>
      </c>
      <c r="E199" s="183">
        <v>1034387</v>
      </c>
      <c r="F199" s="232"/>
      <c r="G199" s="183">
        <v>58144</v>
      </c>
      <c r="H199" s="183"/>
      <c r="I199" s="183">
        <v>388010</v>
      </c>
      <c r="J199" s="183">
        <v>12170</v>
      </c>
      <c r="K199" s="184"/>
      <c r="L199" s="183">
        <v>23492</v>
      </c>
      <c r="M199" s="183">
        <v>1281618</v>
      </c>
      <c r="N199" s="185">
        <v>0</v>
      </c>
      <c r="O199" s="183">
        <v>56980</v>
      </c>
      <c r="P199" s="184"/>
      <c r="Q199" s="183">
        <v>278047</v>
      </c>
      <c r="R199" s="183">
        <v>-4694</v>
      </c>
      <c r="S199" s="183">
        <v>273353</v>
      </c>
      <c r="T199" s="183">
        <v>3469722</v>
      </c>
      <c r="U199" s="183">
        <v>-989988</v>
      </c>
      <c r="W199" s="185">
        <v>15707206880.941603</v>
      </c>
      <c r="X199" s="185">
        <v>-4481611588.954278</v>
      </c>
    </row>
    <row r="200" spans="1:24">
      <c r="A200" s="198">
        <v>36008</v>
      </c>
      <c r="B200" s="178" t="s">
        <v>183</v>
      </c>
      <c r="C200" s="182">
        <v>6.2529999999999997E-4</v>
      </c>
      <c r="D200" s="182">
        <v>6.001E-4</v>
      </c>
      <c r="E200" s="183">
        <v>2928030</v>
      </c>
      <c r="F200" s="232"/>
      <c r="G200" s="183">
        <v>164588</v>
      </c>
      <c r="H200" s="183"/>
      <c r="I200" s="183">
        <v>1098336</v>
      </c>
      <c r="J200" s="183">
        <v>0</v>
      </c>
      <c r="K200" s="184"/>
      <c r="L200" s="183">
        <v>66499</v>
      </c>
      <c r="M200" s="183">
        <v>3627866</v>
      </c>
      <c r="N200" s="185">
        <v>0</v>
      </c>
      <c r="O200" s="183">
        <v>145162</v>
      </c>
      <c r="P200" s="184"/>
      <c r="Q200" s="183">
        <v>787067</v>
      </c>
      <c r="R200" s="183">
        <v>-170608</v>
      </c>
      <c r="S200" s="183">
        <v>616459</v>
      </c>
      <c r="T200" s="183">
        <v>9821717</v>
      </c>
      <c r="U200" s="183">
        <v>-2802351</v>
      </c>
      <c r="W200" s="185">
        <v>15707207740.284664</v>
      </c>
      <c r="X200" s="185">
        <v>-4481610426.9950428</v>
      </c>
    </row>
    <row r="201" spans="1:24">
      <c r="A201" s="198">
        <v>36009</v>
      </c>
      <c r="B201" s="178" t="s">
        <v>184</v>
      </c>
      <c r="C201" s="182">
        <v>7.6299999999999998E-5</v>
      </c>
      <c r="D201" s="182">
        <v>1.0170000000000001E-4</v>
      </c>
      <c r="E201" s="183">
        <v>357282</v>
      </c>
      <c r="F201" s="232"/>
      <c r="G201" s="183">
        <v>20083</v>
      </c>
      <c r="H201" s="183"/>
      <c r="I201" s="183">
        <v>134020</v>
      </c>
      <c r="J201" s="183">
        <v>0</v>
      </c>
      <c r="K201" s="184"/>
      <c r="L201" s="183">
        <v>8114</v>
      </c>
      <c r="M201" s="183">
        <v>442677</v>
      </c>
      <c r="N201" s="185">
        <v>0</v>
      </c>
      <c r="O201" s="183">
        <v>271157</v>
      </c>
      <c r="P201" s="184"/>
      <c r="Q201" s="183">
        <v>96039</v>
      </c>
      <c r="R201" s="183">
        <v>-154395</v>
      </c>
      <c r="S201" s="183">
        <v>-58356</v>
      </c>
      <c r="T201" s="183">
        <v>1198460</v>
      </c>
      <c r="U201" s="183">
        <v>-341947</v>
      </c>
      <c r="W201" s="185">
        <v>15707208387.942333</v>
      </c>
      <c r="X201" s="185">
        <v>-4481612057.6671038</v>
      </c>
    </row>
    <row r="202" spans="1:24">
      <c r="A202" s="198">
        <v>36100</v>
      </c>
      <c r="B202" s="178" t="s">
        <v>185</v>
      </c>
      <c r="C202" s="182">
        <v>6.6819999999999998E-4</v>
      </c>
      <c r="D202" s="182">
        <v>7.1719999999999998E-4</v>
      </c>
      <c r="E202" s="183">
        <v>3128914</v>
      </c>
      <c r="F202" s="232"/>
      <c r="G202" s="183">
        <v>175880</v>
      </c>
      <c r="H202" s="183"/>
      <c r="I202" s="183">
        <v>1173689</v>
      </c>
      <c r="J202" s="183">
        <v>10264</v>
      </c>
      <c r="K202" s="184"/>
      <c r="L202" s="183">
        <v>71061</v>
      </c>
      <c r="M202" s="183">
        <v>3876763</v>
      </c>
      <c r="N202" s="185">
        <v>0</v>
      </c>
      <c r="O202" s="183">
        <v>278739</v>
      </c>
      <c r="P202" s="184"/>
      <c r="Q202" s="183">
        <v>841065</v>
      </c>
      <c r="R202" s="183">
        <v>-100023</v>
      </c>
      <c r="S202" s="183">
        <v>741042</v>
      </c>
      <c r="T202" s="183">
        <v>10495556</v>
      </c>
      <c r="U202" s="183">
        <v>-2994612</v>
      </c>
      <c r="W202" s="185">
        <v>15707207422.927267</v>
      </c>
      <c r="X202" s="185">
        <v>-4481610296.3184681</v>
      </c>
    </row>
    <row r="203" spans="1:24">
      <c r="A203" s="198">
        <v>36102</v>
      </c>
      <c r="B203" s="178" t="s">
        <v>186</v>
      </c>
      <c r="C203" s="182">
        <v>0</v>
      </c>
      <c r="D203" s="182">
        <v>2.9960000000000002E-4</v>
      </c>
      <c r="E203" s="183">
        <v>0</v>
      </c>
      <c r="F203" s="232"/>
      <c r="G203" s="183">
        <v>0</v>
      </c>
      <c r="H203" s="183"/>
      <c r="I203" s="183">
        <v>0</v>
      </c>
      <c r="J203" s="183">
        <v>73316</v>
      </c>
      <c r="K203" s="184"/>
      <c r="L203" s="183">
        <v>0</v>
      </c>
      <c r="M203" s="183">
        <v>0</v>
      </c>
      <c r="N203" s="185">
        <v>0</v>
      </c>
      <c r="O203" s="183">
        <v>1022529</v>
      </c>
      <c r="P203" s="184"/>
      <c r="Q203" s="183">
        <v>0</v>
      </c>
      <c r="R203" s="183">
        <v>-277045</v>
      </c>
      <c r="S203" s="183">
        <v>-277045</v>
      </c>
      <c r="T203" s="183">
        <v>0</v>
      </c>
      <c r="U203" s="183">
        <v>0</v>
      </c>
      <c r="W203" s="185" t="e">
        <v>#DIV/0!</v>
      </c>
      <c r="X203" s="185" t="e">
        <v>#DIV/0!</v>
      </c>
    </row>
    <row r="204" spans="1:24">
      <c r="A204" s="198">
        <v>36105</v>
      </c>
      <c r="B204" s="178" t="s">
        <v>187</v>
      </c>
      <c r="C204" s="182">
        <v>3.4680000000000003E-4</v>
      </c>
      <c r="D204" s="182">
        <v>3.725E-4</v>
      </c>
      <c r="E204" s="183">
        <v>1623926</v>
      </c>
      <c r="F204" s="232"/>
      <c r="G204" s="183">
        <v>91283</v>
      </c>
      <c r="H204" s="183"/>
      <c r="I204" s="183">
        <v>609152</v>
      </c>
      <c r="J204" s="183">
        <v>47992</v>
      </c>
      <c r="K204" s="184"/>
      <c r="L204" s="183">
        <v>36881</v>
      </c>
      <c r="M204" s="183">
        <v>2012065</v>
      </c>
      <c r="N204" s="185">
        <v>0</v>
      </c>
      <c r="O204" s="183">
        <v>175579</v>
      </c>
      <c r="P204" s="184"/>
      <c r="Q204" s="183">
        <v>436518</v>
      </c>
      <c r="R204" s="183">
        <v>-76224</v>
      </c>
      <c r="S204" s="183">
        <v>360294</v>
      </c>
      <c r="T204" s="183">
        <v>5447260</v>
      </c>
      <c r="U204" s="183">
        <v>-1554223</v>
      </c>
      <c r="W204" s="185">
        <v>15707208765.859283</v>
      </c>
      <c r="X204" s="185">
        <v>-4481611880.0461359</v>
      </c>
    </row>
    <row r="205" spans="1:24">
      <c r="A205" s="198">
        <v>36200</v>
      </c>
      <c r="B205" s="178" t="s">
        <v>188</v>
      </c>
      <c r="C205" s="182">
        <v>1.3037000000000001E-3</v>
      </c>
      <c r="D205" s="182">
        <v>1.4411999999999999E-3</v>
      </c>
      <c r="E205" s="183">
        <v>6104707</v>
      </c>
      <c r="F205" s="232"/>
      <c r="G205" s="183">
        <v>343153</v>
      </c>
      <c r="H205" s="183"/>
      <c r="I205" s="183">
        <v>2289941</v>
      </c>
      <c r="J205" s="183">
        <v>0</v>
      </c>
      <c r="K205" s="184"/>
      <c r="L205" s="183">
        <v>138645</v>
      </c>
      <c r="M205" s="183">
        <v>7563808</v>
      </c>
      <c r="N205" s="185">
        <v>0</v>
      </c>
      <c r="O205" s="183">
        <v>1065098</v>
      </c>
      <c r="P205" s="184"/>
      <c r="Q205" s="183">
        <v>1640971</v>
      </c>
      <c r="R205" s="183">
        <v>-483171</v>
      </c>
      <c r="S205" s="183">
        <v>1157800</v>
      </c>
      <c r="T205" s="183">
        <v>20477487</v>
      </c>
      <c r="U205" s="183">
        <v>-5842676</v>
      </c>
      <c r="W205" s="185">
        <v>15707207946.613483</v>
      </c>
      <c r="X205" s="185">
        <v>-4481610800.0306816</v>
      </c>
    </row>
    <row r="206" spans="1:24">
      <c r="A206" s="198">
        <v>36205</v>
      </c>
      <c r="B206" s="178" t="s">
        <v>189</v>
      </c>
      <c r="C206" s="182">
        <v>2.9480000000000001E-4</v>
      </c>
      <c r="D206" s="182">
        <v>3.0880000000000002E-4</v>
      </c>
      <c r="E206" s="183">
        <v>1380431</v>
      </c>
      <c r="F206" s="232"/>
      <c r="G206" s="183">
        <v>77596</v>
      </c>
      <c r="H206" s="183"/>
      <c r="I206" s="183">
        <v>517814</v>
      </c>
      <c r="J206" s="183">
        <v>15551</v>
      </c>
      <c r="K206" s="184"/>
      <c r="L206" s="183">
        <v>31351</v>
      </c>
      <c r="M206" s="183">
        <v>1710371</v>
      </c>
      <c r="N206" s="185">
        <v>0</v>
      </c>
      <c r="O206" s="183">
        <v>119329</v>
      </c>
      <c r="P206" s="184"/>
      <c r="Q206" s="183">
        <v>371066</v>
      </c>
      <c r="R206" s="183">
        <v>-27643</v>
      </c>
      <c r="S206" s="183">
        <v>343423</v>
      </c>
      <c r="T206" s="183">
        <v>4630485</v>
      </c>
      <c r="U206" s="183">
        <v>-1321179</v>
      </c>
      <c r="W206" s="185">
        <v>15707208276.797829</v>
      </c>
      <c r="X206" s="185">
        <v>-4481611261.8724556</v>
      </c>
    </row>
    <row r="207" spans="1:24">
      <c r="A207" s="198">
        <v>36300</v>
      </c>
      <c r="B207" s="178" t="s">
        <v>190</v>
      </c>
      <c r="C207" s="182">
        <v>4.7965999999999998E-3</v>
      </c>
      <c r="D207" s="182">
        <v>4.9765E-3</v>
      </c>
      <c r="E207" s="183">
        <v>22460564</v>
      </c>
      <c r="F207" s="232"/>
      <c r="G207" s="183">
        <v>1262537</v>
      </c>
      <c r="H207" s="183"/>
      <c r="I207" s="183">
        <v>8425199</v>
      </c>
      <c r="J207" s="183">
        <v>10485</v>
      </c>
      <c r="K207" s="184"/>
      <c r="L207" s="183">
        <v>510104</v>
      </c>
      <c r="M207" s="183">
        <v>27828919</v>
      </c>
      <c r="N207" s="185">
        <v>0</v>
      </c>
      <c r="O207" s="183">
        <v>2036816</v>
      </c>
      <c r="P207" s="184"/>
      <c r="Q207" s="183">
        <v>6037495</v>
      </c>
      <c r="R207" s="183">
        <v>-956667</v>
      </c>
      <c r="S207" s="183">
        <v>5080828</v>
      </c>
      <c r="T207" s="183">
        <v>75341194</v>
      </c>
      <c r="U207" s="183">
        <v>-21496495</v>
      </c>
      <c r="W207" s="185">
        <v>15707208022.349165</v>
      </c>
      <c r="X207" s="185">
        <v>-4481610932.7440271</v>
      </c>
    </row>
    <row r="208" spans="1:24">
      <c r="A208" s="198">
        <v>36301</v>
      </c>
      <c r="B208" s="178" t="s">
        <v>191</v>
      </c>
      <c r="C208" s="182">
        <v>1.3310000000000001E-4</v>
      </c>
      <c r="D208" s="182">
        <v>1.104E-4</v>
      </c>
      <c r="E208" s="183">
        <v>623254</v>
      </c>
      <c r="F208" s="232"/>
      <c r="G208" s="183">
        <v>35034</v>
      </c>
      <c r="H208" s="183"/>
      <c r="I208" s="183">
        <v>233789</v>
      </c>
      <c r="J208" s="183">
        <v>200959</v>
      </c>
      <c r="K208" s="184"/>
      <c r="L208" s="183">
        <v>14155</v>
      </c>
      <c r="M208" s="183">
        <v>772220</v>
      </c>
      <c r="N208" s="185">
        <v>0</v>
      </c>
      <c r="O208" s="183">
        <v>0</v>
      </c>
      <c r="P208" s="184"/>
      <c r="Q208" s="183">
        <v>167533</v>
      </c>
      <c r="R208" s="183">
        <v>92043</v>
      </c>
      <c r="S208" s="183">
        <v>259576</v>
      </c>
      <c r="T208" s="183">
        <v>2090629</v>
      </c>
      <c r="U208" s="183">
        <v>-596502</v>
      </c>
      <c r="W208" s="185">
        <v>15707205108.940645</v>
      </c>
      <c r="X208" s="185">
        <v>-4481607813.6739292</v>
      </c>
    </row>
    <row r="209" spans="1:24">
      <c r="A209" s="198">
        <v>36302</v>
      </c>
      <c r="B209" s="178" t="s">
        <v>192</v>
      </c>
      <c r="C209" s="182">
        <v>1.8340000000000001E-4</v>
      </c>
      <c r="D209" s="182">
        <v>1.5129999999999999E-4</v>
      </c>
      <c r="E209" s="183">
        <v>858789</v>
      </c>
      <c r="F209" s="232"/>
      <c r="G209" s="183">
        <v>48274</v>
      </c>
      <c r="H209" s="183"/>
      <c r="I209" s="183">
        <v>322141</v>
      </c>
      <c r="J209" s="183">
        <v>217126</v>
      </c>
      <c r="K209" s="184"/>
      <c r="L209" s="183">
        <v>19504</v>
      </c>
      <c r="M209" s="183">
        <v>1064050</v>
      </c>
      <c r="N209" s="185">
        <v>0</v>
      </c>
      <c r="O209" s="183">
        <v>23465</v>
      </c>
      <c r="P209" s="184"/>
      <c r="Q209" s="183">
        <v>230846</v>
      </c>
      <c r="R209" s="183">
        <v>83926</v>
      </c>
      <c r="S209" s="183">
        <v>314772</v>
      </c>
      <c r="T209" s="183">
        <v>2880702</v>
      </c>
      <c r="U209" s="183">
        <v>-821927</v>
      </c>
      <c r="W209" s="185">
        <v>15707208287.895309</v>
      </c>
      <c r="X209" s="185">
        <v>-4481608505.9978189</v>
      </c>
    </row>
    <row r="210" spans="1:24">
      <c r="A210" s="198">
        <v>36303</v>
      </c>
      <c r="B210" s="178" t="s">
        <v>394</v>
      </c>
      <c r="C210" s="182">
        <v>2.4439999999999998E-4</v>
      </c>
      <c r="D210" s="182">
        <v>2.2680000000000001E-4</v>
      </c>
      <c r="E210" s="183">
        <v>1144428</v>
      </c>
      <c r="F210" s="232"/>
      <c r="G210" s="183">
        <v>64330</v>
      </c>
      <c r="H210" s="183"/>
      <c r="I210" s="183">
        <v>429287</v>
      </c>
      <c r="J210" s="183">
        <v>120198</v>
      </c>
      <c r="K210" s="184"/>
      <c r="L210" s="183">
        <v>25991</v>
      </c>
      <c r="M210" s="183">
        <v>1417960</v>
      </c>
      <c r="N210" s="185">
        <v>0</v>
      </c>
      <c r="O210" s="183">
        <v>0</v>
      </c>
      <c r="P210" s="184"/>
      <c r="Q210" s="183">
        <v>307627</v>
      </c>
      <c r="R210" s="183">
        <v>295435</v>
      </c>
      <c r="S210" s="183">
        <v>603062</v>
      </c>
      <c r="T210" s="183">
        <v>3838842</v>
      </c>
      <c r="U210" s="183">
        <v>-1095306</v>
      </c>
      <c r="W210" s="185">
        <v>15707209492.635027</v>
      </c>
      <c r="X210" s="185">
        <v>-4481612111.292963</v>
      </c>
    </row>
    <row r="211" spans="1:24">
      <c r="A211" s="198">
        <v>36305</v>
      </c>
      <c r="B211" s="178" t="s">
        <v>193</v>
      </c>
      <c r="C211" s="182">
        <v>9.5560000000000003E-4</v>
      </c>
      <c r="D211" s="182">
        <v>9.391E-4</v>
      </c>
      <c r="E211" s="183">
        <v>4474694</v>
      </c>
      <c r="F211" s="232"/>
      <c r="G211" s="183">
        <v>251528</v>
      </c>
      <c r="H211" s="183"/>
      <c r="I211" s="183">
        <v>1678506</v>
      </c>
      <c r="J211" s="183">
        <v>380803</v>
      </c>
      <c r="K211" s="184"/>
      <c r="L211" s="183">
        <v>101625</v>
      </c>
      <c r="M211" s="183">
        <v>5544201</v>
      </c>
      <c r="N211" s="185">
        <v>0</v>
      </c>
      <c r="O211" s="183">
        <v>0</v>
      </c>
      <c r="P211" s="184"/>
      <c r="Q211" s="183">
        <v>1202817</v>
      </c>
      <c r="R211" s="183">
        <v>200413</v>
      </c>
      <c r="S211" s="183">
        <v>1403230</v>
      </c>
      <c r="T211" s="183">
        <v>15009808</v>
      </c>
      <c r="U211" s="183">
        <v>-4282627</v>
      </c>
      <c r="W211" s="185"/>
      <c r="X211" s="185"/>
    </row>
    <row r="212" spans="1:24">
      <c r="A212" s="198">
        <v>36310</v>
      </c>
      <c r="B212" s="178" t="s">
        <v>379</v>
      </c>
      <c r="C212" s="182">
        <v>0</v>
      </c>
      <c r="D212" s="182">
        <v>0</v>
      </c>
      <c r="E212" s="183">
        <v>0</v>
      </c>
      <c r="F212" s="232"/>
      <c r="G212" s="183">
        <v>0</v>
      </c>
      <c r="H212" s="183"/>
      <c r="I212" s="183">
        <v>0</v>
      </c>
      <c r="J212" s="183">
        <v>0</v>
      </c>
      <c r="K212" s="184"/>
      <c r="L212" s="183">
        <v>0</v>
      </c>
      <c r="M212" s="183">
        <v>0</v>
      </c>
      <c r="N212" s="185">
        <v>0</v>
      </c>
      <c r="O212" s="183">
        <v>0</v>
      </c>
      <c r="P212" s="184"/>
      <c r="Q212" s="183">
        <v>0</v>
      </c>
      <c r="R212" s="183"/>
      <c r="S212" s="183"/>
      <c r="T212" s="183">
        <v>0</v>
      </c>
      <c r="U212" s="183">
        <v>0</v>
      </c>
      <c r="W212" s="185"/>
      <c r="X212" s="185"/>
    </row>
    <row r="213" spans="1:24">
      <c r="A213" s="198">
        <v>36400</v>
      </c>
      <c r="B213" s="178" t="s">
        <v>194</v>
      </c>
      <c r="C213" s="182">
        <v>4.8875000000000004E-3</v>
      </c>
      <c r="D213" s="182">
        <v>5.1373E-3</v>
      </c>
      <c r="E213" s="183">
        <v>22886212</v>
      </c>
      <c r="F213" s="232"/>
      <c r="G213" s="183">
        <v>1286463</v>
      </c>
      <c r="H213" s="183"/>
      <c r="I213" s="183">
        <v>8584864</v>
      </c>
      <c r="J213" s="183">
        <v>0</v>
      </c>
      <c r="K213" s="184"/>
      <c r="L213" s="183">
        <v>519771</v>
      </c>
      <c r="M213" s="183">
        <v>28356302</v>
      </c>
      <c r="N213" s="185">
        <v>0</v>
      </c>
      <c r="O213" s="183">
        <v>2221636</v>
      </c>
      <c r="P213" s="184"/>
      <c r="Q213" s="183">
        <v>6151911</v>
      </c>
      <c r="R213" s="183">
        <v>-1260595</v>
      </c>
      <c r="S213" s="183">
        <v>4891316</v>
      </c>
      <c r="T213" s="183">
        <v>76768979</v>
      </c>
      <c r="U213" s="183">
        <v>-21903874</v>
      </c>
      <c r="W213" s="185">
        <v>15707207979.53964</v>
      </c>
      <c r="X213" s="185">
        <v>-4481611048.5933504</v>
      </c>
    </row>
    <row r="214" spans="1:24">
      <c r="A214" s="198">
        <v>36405</v>
      </c>
      <c r="B214" s="178" t="s">
        <v>395</v>
      </c>
      <c r="C214" s="182">
        <v>7.8319999999999996E-4</v>
      </c>
      <c r="D214" s="182">
        <v>8.3799999999999999E-4</v>
      </c>
      <c r="E214" s="183">
        <v>3667413</v>
      </c>
      <c r="F214" s="232"/>
      <c r="G214" s="183">
        <v>206150</v>
      </c>
      <c r="H214" s="183"/>
      <c r="I214" s="183">
        <v>1375686</v>
      </c>
      <c r="J214" s="183">
        <v>0</v>
      </c>
      <c r="K214" s="184"/>
      <c r="L214" s="183">
        <v>83291</v>
      </c>
      <c r="M214" s="183">
        <v>4543971</v>
      </c>
      <c r="N214" s="185">
        <v>0</v>
      </c>
      <c r="O214" s="183">
        <v>546673</v>
      </c>
      <c r="P214" s="184"/>
      <c r="Q214" s="183">
        <v>985816</v>
      </c>
      <c r="R214" s="183">
        <v>-361347</v>
      </c>
      <c r="S214" s="183">
        <v>624469</v>
      </c>
      <c r="T214" s="183">
        <v>12301885</v>
      </c>
      <c r="U214" s="183">
        <v>-3509998</v>
      </c>
      <c r="W214" s="185">
        <v>15707207609.805925</v>
      </c>
      <c r="X214" s="185">
        <v>-4481611338.1001024</v>
      </c>
    </row>
    <row r="215" spans="1:24">
      <c r="A215" s="198">
        <v>36500</v>
      </c>
      <c r="B215" s="178" t="s">
        <v>196</v>
      </c>
      <c r="C215" s="182">
        <v>1.09164E-2</v>
      </c>
      <c r="D215" s="182">
        <v>1.0811599999999999E-2</v>
      </c>
      <c r="E215" s="183">
        <v>51117146</v>
      </c>
      <c r="F215" s="232"/>
      <c r="G215" s="183">
        <v>2873360</v>
      </c>
      <c r="H215" s="183"/>
      <c r="I215" s="183">
        <v>19174591</v>
      </c>
      <c r="J215" s="183">
        <v>0</v>
      </c>
      <c r="K215" s="184"/>
      <c r="L215" s="183">
        <v>1160926</v>
      </c>
      <c r="M215" s="183">
        <v>63334780</v>
      </c>
      <c r="N215" s="185">
        <v>0</v>
      </c>
      <c r="O215" s="183">
        <v>1946565</v>
      </c>
      <c r="P215" s="184"/>
      <c r="Q215" s="183">
        <v>13740505</v>
      </c>
      <c r="R215" s="183">
        <v>-1224602</v>
      </c>
      <c r="S215" s="183">
        <v>12515903</v>
      </c>
      <c r="T215" s="183">
        <v>171466165</v>
      </c>
      <c r="U215" s="183">
        <v>-48923058</v>
      </c>
      <c r="W215" s="185">
        <v>15707207962.331905</v>
      </c>
      <c r="X215" s="185">
        <v>-4481610970.6496649</v>
      </c>
    </row>
    <row r="216" spans="1:24">
      <c r="A216" s="198">
        <v>36501</v>
      </c>
      <c r="B216" s="178" t="s">
        <v>197</v>
      </c>
      <c r="C216" s="182">
        <v>1.4870000000000001E-4</v>
      </c>
      <c r="D216" s="182">
        <v>1.4320000000000001E-4</v>
      </c>
      <c r="E216" s="183">
        <v>696303</v>
      </c>
      <c r="F216" s="232"/>
      <c r="G216" s="183">
        <v>39140</v>
      </c>
      <c r="H216" s="183"/>
      <c r="I216" s="183">
        <v>261191</v>
      </c>
      <c r="J216" s="183">
        <v>0</v>
      </c>
      <c r="K216" s="184"/>
      <c r="L216" s="183">
        <v>15814</v>
      </c>
      <c r="M216" s="183">
        <v>862728</v>
      </c>
      <c r="N216" s="185">
        <v>0</v>
      </c>
      <c r="O216" s="183">
        <v>23266</v>
      </c>
      <c r="P216" s="184"/>
      <c r="Q216" s="183">
        <v>187169</v>
      </c>
      <c r="R216" s="183">
        <v>-27507</v>
      </c>
      <c r="S216" s="183">
        <v>159662</v>
      </c>
      <c r="T216" s="183">
        <v>2335662</v>
      </c>
      <c r="U216" s="183">
        <v>-666416</v>
      </c>
      <c r="W216" s="185">
        <v>15707209145.931404</v>
      </c>
      <c r="X216" s="185">
        <v>-4481613987.8950901</v>
      </c>
    </row>
    <row r="217" spans="1:24">
      <c r="A217" s="198">
        <v>36502</v>
      </c>
      <c r="B217" s="178" t="s">
        <v>198</v>
      </c>
      <c r="C217" s="182">
        <v>4.0899999999999998E-5</v>
      </c>
      <c r="D217" s="182">
        <v>4.4299999999999999E-5</v>
      </c>
      <c r="E217" s="183">
        <v>191518</v>
      </c>
      <c r="F217" s="232"/>
      <c r="G217" s="183">
        <v>10765</v>
      </c>
      <c r="H217" s="183"/>
      <c r="I217" s="183">
        <v>71841</v>
      </c>
      <c r="J217" s="183">
        <v>0</v>
      </c>
      <c r="K217" s="184"/>
      <c r="L217" s="183">
        <v>4350</v>
      </c>
      <c r="M217" s="183">
        <v>237294</v>
      </c>
      <c r="N217" s="185">
        <v>0</v>
      </c>
      <c r="O217" s="183">
        <v>79507</v>
      </c>
      <c r="P217" s="184"/>
      <c r="Q217" s="183">
        <v>51481</v>
      </c>
      <c r="R217" s="183">
        <v>-36436</v>
      </c>
      <c r="S217" s="183">
        <v>15045</v>
      </c>
      <c r="T217" s="183">
        <v>642425</v>
      </c>
      <c r="U217" s="183">
        <v>-183298</v>
      </c>
      <c r="W217" s="185">
        <v>15707212713.936432</v>
      </c>
      <c r="X217" s="185">
        <v>-4481613691.9315405</v>
      </c>
    </row>
    <row r="218" spans="1:24">
      <c r="A218" s="198">
        <v>36505</v>
      </c>
      <c r="B218" s="178" t="s">
        <v>199</v>
      </c>
      <c r="C218" s="182">
        <v>1.9632999999999999E-3</v>
      </c>
      <c r="D218" s="182">
        <v>2.0346000000000001E-3</v>
      </c>
      <c r="E218" s="183">
        <v>9193351</v>
      </c>
      <c r="F218" s="232"/>
      <c r="G218" s="183">
        <v>516770</v>
      </c>
      <c r="H218" s="183"/>
      <c r="I218" s="183">
        <v>3448525</v>
      </c>
      <c r="J218" s="183">
        <v>0</v>
      </c>
      <c r="K218" s="184"/>
      <c r="L218" s="183">
        <v>208791</v>
      </c>
      <c r="M218" s="183">
        <v>11390676</v>
      </c>
      <c r="N218" s="185">
        <v>0</v>
      </c>
      <c r="O218" s="183">
        <v>735653</v>
      </c>
      <c r="P218" s="184"/>
      <c r="Q218" s="183">
        <v>2471212</v>
      </c>
      <c r="R218" s="183">
        <v>-426532</v>
      </c>
      <c r="S218" s="183">
        <v>2044680</v>
      </c>
      <c r="T218" s="183">
        <v>30837961</v>
      </c>
      <c r="U218" s="183">
        <v>-8798747</v>
      </c>
      <c r="W218" s="185">
        <v>15707207762.44079</v>
      </c>
      <c r="X218" s="185">
        <v>-4481611063.0061636</v>
      </c>
    </row>
    <row r="219" spans="1:24">
      <c r="A219" s="198">
        <v>36600</v>
      </c>
      <c r="B219" s="178" t="s">
        <v>200</v>
      </c>
      <c r="C219" s="182">
        <v>6.1799999999999995E-4</v>
      </c>
      <c r="D219" s="182">
        <v>6.9649999999999996E-4</v>
      </c>
      <c r="E219" s="183">
        <v>2893847</v>
      </c>
      <c r="F219" s="232"/>
      <c r="G219" s="183">
        <v>162667</v>
      </c>
      <c r="H219" s="183"/>
      <c r="I219" s="183">
        <v>1085513</v>
      </c>
      <c r="J219" s="183">
        <v>0</v>
      </c>
      <c r="K219" s="184"/>
      <c r="L219" s="183">
        <v>65722</v>
      </c>
      <c r="M219" s="183">
        <v>3585513</v>
      </c>
      <c r="N219" s="185">
        <v>0</v>
      </c>
      <c r="O219" s="183">
        <v>564432</v>
      </c>
      <c r="P219" s="184"/>
      <c r="Q219" s="183">
        <v>777878</v>
      </c>
      <c r="R219" s="183">
        <v>-228062</v>
      </c>
      <c r="S219" s="183">
        <v>549816</v>
      </c>
      <c r="T219" s="183">
        <v>9707055</v>
      </c>
      <c r="U219" s="183">
        <v>-2769636</v>
      </c>
      <c r="W219" s="185">
        <v>15707208737.864079</v>
      </c>
      <c r="X219" s="185">
        <v>-4481611650.4854374</v>
      </c>
    </row>
    <row r="220" spans="1:24">
      <c r="A220" s="198">
        <v>36601</v>
      </c>
      <c r="B220" s="178" t="s">
        <v>201</v>
      </c>
      <c r="C220" s="182">
        <v>3.458E-4</v>
      </c>
      <c r="D220" s="182">
        <v>3.8079999999999999E-4</v>
      </c>
      <c r="E220" s="183">
        <v>1619243</v>
      </c>
      <c r="F220" s="232"/>
      <c r="G220" s="183">
        <v>91020</v>
      </c>
      <c r="H220" s="183"/>
      <c r="I220" s="183">
        <v>607396</v>
      </c>
      <c r="J220" s="183">
        <v>1548940</v>
      </c>
      <c r="K220" s="184"/>
      <c r="L220" s="183">
        <v>36775</v>
      </c>
      <c r="M220" s="183">
        <v>2006263</v>
      </c>
      <c r="N220" s="185">
        <v>0</v>
      </c>
      <c r="O220" s="183">
        <v>400522</v>
      </c>
      <c r="P220" s="184"/>
      <c r="Q220" s="183">
        <v>435259</v>
      </c>
      <c r="R220" s="183">
        <v>259881</v>
      </c>
      <c r="S220" s="183">
        <v>695140</v>
      </c>
      <c r="T220" s="183">
        <v>5431553</v>
      </c>
      <c r="U220" s="183">
        <v>-1549741</v>
      </c>
      <c r="W220" s="185">
        <v>15707209369.577791</v>
      </c>
      <c r="X220" s="185">
        <v>-4481610757.6633892</v>
      </c>
    </row>
    <row r="221" spans="1:24">
      <c r="A221" s="198">
        <v>36700</v>
      </c>
      <c r="B221" s="178" t="s">
        <v>202</v>
      </c>
      <c r="C221" s="182">
        <v>9.2712000000000003E-3</v>
      </c>
      <c r="D221" s="182">
        <v>9.5892000000000008E-3</v>
      </c>
      <c r="E221" s="183">
        <v>43413330</v>
      </c>
      <c r="F221" s="232"/>
      <c r="G221" s="183">
        <v>2440319</v>
      </c>
      <c r="H221" s="183"/>
      <c r="I221" s="183">
        <v>16284807</v>
      </c>
      <c r="J221" s="183">
        <v>0</v>
      </c>
      <c r="K221" s="184"/>
      <c r="L221" s="183">
        <v>985964</v>
      </c>
      <c r="M221" s="183">
        <v>53789657</v>
      </c>
      <c r="N221" s="185">
        <v>0</v>
      </c>
      <c r="O221" s="183">
        <v>3682627</v>
      </c>
      <c r="P221" s="184"/>
      <c r="Q221" s="183">
        <v>11669687</v>
      </c>
      <c r="R221" s="183">
        <v>-1216074</v>
      </c>
      <c r="S221" s="183">
        <v>10453613</v>
      </c>
      <c r="T221" s="183">
        <v>145624667</v>
      </c>
      <c r="U221" s="183">
        <v>-41549912</v>
      </c>
      <c r="W221" s="185">
        <v>15707208020.536715</v>
      </c>
      <c r="X221" s="185">
        <v>-4481611010.4409351</v>
      </c>
    </row>
    <row r="222" spans="1:24">
      <c r="A222" s="198">
        <v>36701</v>
      </c>
      <c r="B222" s="178" t="s">
        <v>203</v>
      </c>
      <c r="C222" s="182">
        <v>4.57E-5</v>
      </c>
      <c r="D222" s="182">
        <v>4.7500000000000003E-5</v>
      </c>
      <c r="E222" s="205">
        <v>213995</v>
      </c>
      <c r="F222" s="232"/>
      <c r="G222" s="183">
        <v>12029</v>
      </c>
      <c r="H222" s="183"/>
      <c r="I222" s="183">
        <v>80272</v>
      </c>
      <c r="J222" s="183">
        <v>19607</v>
      </c>
      <c r="K222" s="184"/>
      <c r="L222" s="183">
        <v>4860</v>
      </c>
      <c r="M222" s="183">
        <v>265142</v>
      </c>
      <c r="N222" s="185">
        <v>0</v>
      </c>
      <c r="O222" s="183">
        <v>47712</v>
      </c>
      <c r="P222" s="184"/>
      <c r="Q222" s="183">
        <v>57523</v>
      </c>
      <c r="R222" s="183">
        <v>1162</v>
      </c>
      <c r="S222" s="183">
        <v>58685</v>
      </c>
      <c r="T222" s="183">
        <v>717819</v>
      </c>
      <c r="U222" s="183">
        <v>-204810</v>
      </c>
      <c r="W222" s="185">
        <v>15707199124.726477</v>
      </c>
      <c r="X222" s="185">
        <v>-4481619256.0175056</v>
      </c>
    </row>
    <row r="223" spans="1:24">
      <c r="A223" s="198">
        <v>36705</v>
      </c>
      <c r="B223" s="178" t="s">
        <v>204</v>
      </c>
      <c r="C223" s="182">
        <v>9.904E-4</v>
      </c>
      <c r="D223" s="182">
        <v>1.0357999999999999E-3</v>
      </c>
      <c r="E223" s="183">
        <v>4637648</v>
      </c>
      <c r="F223" s="232"/>
      <c r="G223" s="183">
        <v>260688</v>
      </c>
      <c r="H223" s="183"/>
      <c r="I223" s="183">
        <v>1739632</v>
      </c>
      <c r="J223" s="183">
        <v>0</v>
      </c>
      <c r="K223" s="184"/>
      <c r="L223" s="183">
        <v>105326</v>
      </c>
      <c r="M223" s="183">
        <v>5746104</v>
      </c>
      <c r="N223" s="185">
        <v>0</v>
      </c>
      <c r="O223" s="183">
        <v>690760</v>
      </c>
      <c r="P223" s="184"/>
      <c r="Q223" s="183">
        <v>1246619</v>
      </c>
      <c r="R223" s="183">
        <v>-275548</v>
      </c>
      <c r="S223" s="183">
        <v>971071</v>
      </c>
      <c r="T223" s="183">
        <v>15556419</v>
      </c>
      <c r="U223" s="183">
        <v>-4438588</v>
      </c>
      <c r="W223" s="185">
        <v>15707208198.707592</v>
      </c>
      <c r="X223" s="185">
        <v>-4481611470.1130857</v>
      </c>
    </row>
    <row r="224" spans="1:24">
      <c r="A224" s="198">
        <v>36800</v>
      </c>
      <c r="B224" s="178" t="s">
        <v>205</v>
      </c>
      <c r="C224" s="182">
        <v>3.2428000000000001E-3</v>
      </c>
      <c r="D224" s="182">
        <v>3.3189999999999999E-3</v>
      </c>
      <c r="E224" s="183">
        <v>15184739</v>
      </c>
      <c r="F224" s="232"/>
      <c r="G224" s="183">
        <v>853554</v>
      </c>
      <c r="H224" s="183"/>
      <c r="I224" s="183">
        <v>5695959</v>
      </c>
      <c r="J224" s="183">
        <v>0</v>
      </c>
      <c r="K224" s="184"/>
      <c r="L224" s="183">
        <v>344862</v>
      </c>
      <c r="M224" s="183">
        <v>18814080</v>
      </c>
      <c r="N224" s="185">
        <v>0</v>
      </c>
      <c r="O224" s="183">
        <v>1201671</v>
      </c>
      <c r="P224" s="184"/>
      <c r="Q224" s="183">
        <v>4081722</v>
      </c>
      <c r="R224" s="183">
        <v>-627525</v>
      </c>
      <c r="S224" s="183">
        <v>3454197</v>
      </c>
      <c r="T224" s="183">
        <v>50935334</v>
      </c>
      <c r="U224" s="183">
        <v>-14532968</v>
      </c>
      <c r="W224" s="185"/>
      <c r="X224" s="185"/>
    </row>
    <row r="225" spans="1:24">
      <c r="A225" s="198">
        <v>36802</v>
      </c>
      <c r="B225" s="178" t="s">
        <v>207</v>
      </c>
      <c r="C225" s="182">
        <v>2.698E-4</v>
      </c>
      <c r="D225" s="182">
        <v>2.7480000000000001E-4</v>
      </c>
      <c r="E225" s="183">
        <v>1263366</v>
      </c>
      <c r="F225" s="232"/>
      <c r="G225" s="183">
        <v>71015</v>
      </c>
      <c r="H225" s="183"/>
      <c r="I225" s="183">
        <v>473902</v>
      </c>
      <c r="J225" s="183">
        <v>181617</v>
      </c>
      <c r="K225" s="184"/>
      <c r="L225" s="183">
        <v>28692</v>
      </c>
      <c r="M225" s="183">
        <v>1565326</v>
      </c>
      <c r="N225" s="185">
        <v>0</v>
      </c>
      <c r="O225" s="183">
        <v>109158</v>
      </c>
      <c r="P225" s="184"/>
      <c r="Q225" s="183">
        <v>339598</v>
      </c>
      <c r="R225" s="183">
        <v>153915</v>
      </c>
      <c r="S225" s="183">
        <v>493513</v>
      </c>
      <c r="T225" s="183">
        <v>4237805</v>
      </c>
      <c r="U225" s="183">
        <v>-1209139</v>
      </c>
      <c r="W225" s="185">
        <v>15707209043.736101</v>
      </c>
      <c r="X225" s="185">
        <v>-4481612305.4114161</v>
      </c>
    </row>
    <row r="226" spans="1:24">
      <c r="A226" s="198">
        <v>36810</v>
      </c>
      <c r="B226" s="178" t="s">
        <v>396</v>
      </c>
      <c r="C226" s="182">
        <v>6.6278999999999999E-3</v>
      </c>
      <c r="D226" s="182">
        <v>6.6281999999999999E-3</v>
      </c>
      <c r="E226" s="183">
        <v>31035811</v>
      </c>
      <c r="F226" s="232"/>
      <c r="G226" s="183">
        <v>1744563</v>
      </c>
      <c r="H226" s="183"/>
      <c r="I226" s="183">
        <v>11641867</v>
      </c>
      <c r="J226" s="183">
        <v>0</v>
      </c>
      <c r="K226" s="184"/>
      <c r="L226" s="183">
        <v>704857</v>
      </c>
      <c r="M226" s="183">
        <v>38453757</v>
      </c>
      <c r="N226" s="185">
        <v>0</v>
      </c>
      <c r="O226" s="183">
        <v>1223030</v>
      </c>
      <c r="P226" s="184"/>
      <c r="Q226" s="183">
        <v>8342558</v>
      </c>
      <c r="R226" s="183">
        <v>-625429</v>
      </c>
      <c r="S226" s="183">
        <v>7717129</v>
      </c>
      <c r="T226" s="183">
        <v>104105804</v>
      </c>
      <c r="U226" s="183">
        <v>-29703670</v>
      </c>
      <c r="W226" s="185">
        <v>15707208014.604927</v>
      </c>
      <c r="X226" s="185">
        <v>-4481611068.3625278</v>
      </c>
    </row>
    <row r="227" spans="1:24">
      <c r="A227" s="198">
        <v>36900</v>
      </c>
      <c r="B227" s="178" t="s">
        <v>209</v>
      </c>
      <c r="C227" s="182">
        <v>5.888E-4</v>
      </c>
      <c r="D227" s="182">
        <v>6.3889999999999997E-4</v>
      </c>
      <c r="E227" s="183">
        <v>2757115</v>
      </c>
      <c r="F227" s="232"/>
      <c r="G227" s="183">
        <v>154981</v>
      </c>
      <c r="H227" s="183"/>
      <c r="I227" s="183">
        <v>1034224</v>
      </c>
      <c r="J227" s="183">
        <v>22562</v>
      </c>
      <c r="K227" s="184"/>
      <c r="L227" s="183">
        <v>62617</v>
      </c>
      <c r="M227" s="183">
        <v>3416100</v>
      </c>
      <c r="N227" s="185">
        <v>0</v>
      </c>
      <c r="O227" s="183">
        <v>367221</v>
      </c>
      <c r="P227" s="184"/>
      <c r="Q227" s="183">
        <v>741124</v>
      </c>
      <c r="R227" s="183">
        <v>-126501</v>
      </c>
      <c r="S227" s="183">
        <v>614623</v>
      </c>
      <c r="T227" s="183">
        <v>9248404</v>
      </c>
      <c r="U227" s="183">
        <v>-2638773</v>
      </c>
      <c r="W227" s="185">
        <v>15707207880.434782</v>
      </c>
      <c r="X227" s="185">
        <v>-4481611752.717391</v>
      </c>
    </row>
    <row r="228" spans="1:24">
      <c r="A228" s="198">
        <v>36901</v>
      </c>
      <c r="B228" s="178" t="s">
        <v>210</v>
      </c>
      <c r="C228" s="182">
        <v>2.1350000000000001E-4</v>
      </c>
      <c r="D228" s="182">
        <v>2.522E-4</v>
      </c>
      <c r="E228" s="183">
        <v>999735</v>
      </c>
      <c r="F228" s="232"/>
      <c r="G228" s="183">
        <v>56196</v>
      </c>
      <c r="H228" s="183"/>
      <c r="I228" s="183">
        <v>375011</v>
      </c>
      <c r="J228" s="183">
        <v>29404</v>
      </c>
      <c r="K228" s="184"/>
      <c r="L228" s="183">
        <v>22705</v>
      </c>
      <c r="M228" s="183">
        <v>1238685</v>
      </c>
      <c r="N228" s="185">
        <v>0</v>
      </c>
      <c r="O228" s="183">
        <v>286536</v>
      </c>
      <c r="P228" s="184"/>
      <c r="Q228" s="183">
        <v>268733</v>
      </c>
      <c r="R228" s="183">
        <v>-54008</v>
      </c>
      <c r="S228" s="183">
        <v>214725</v>
      </c>
      <c r="T228" s="183">
        <v>3353489</v>
      </c>
      <c r="U228" s="183">
        <v>-956824</v>
      </c>
      <c r="W228" s="185">
        <v>15707208430.913347</v>
      </c>
      <c r="X228" s="185">
        <v>-4481611241.2177982</v>
      </c>
    </row>
    <row r="229" spans="1:24">
      <c r="A229" s="198">
        <v>36905</v>
      </c>
      <c r="B229" s="178" t="s">
        <v>211</v>
      </c>
      <c r="C229" s="182">
        <v>2.2929999999999999E-4</v>
      </c>
      <c r="D229" s="182">
        <v>2.3259999999999999E-4</v>
      </c>
      <c r="E229" s="183">
        <v>1073720</v>
      </c>
      <c r="F229" s="232"/>
      <c r="G229" s="183">
        <v>60355</v>
      </c>
      <c r="H229" s="183"/>
      <c r="I229" s="183">
        <v>402764</v>
      </c>
      <c r="J229" s="183">
        <v>21865</v>
      </c>
      <c r="K229" s="184"/>
      <c r="L229" s="183">
        <v>24385</v>
      </c>
      <c r="M229" s="183">
        <v>1330353</v>
      </c>
      <c r="N229" s="185">
        <v>0</v>
      </c>
      <c r="O229" s="183">
        <v>11468</v>
      </c>
      <c r="P229" s="184"/>
      <c r="Q229" s="183">
        <v>288621</v>
      </c>
      <c r="R229" s="183">
        <v>31331</v>
      </c>
      <c r="S229" s="183">
        <v>319952</v>
      </c>
      <c r="T229" s="183">
        <v>3601663</v>
      </c>
      <c r="U229" s="183">
        <v>-1027633</v>
      </c>
      <c r="W229" s="185">
        <v>15707208896.641954</v>
      </c>
      <c r="X229" s="185">
        <v>-4481609245.5298738</v>
      </c>
    </row>
    <row r="230" spans="1:24">
      <c r="A230" s="198">
        <v>37000</v>
      </c>
      <c r="B230" s="178" t="s">
        <v>212</v>
      </c>
      <c r="C230" s="182">
        <v>1.8952000000000001E-3</v>
      </c>
      <c r="D230" s="182">
        <v>2.0598000000000001E-3</v>
      </c>
      <c r="E230" s="183">
        <v>8874465</v>
      </c>
      <c r="F230" s="232"/>
      <c r="G230" s="183">
        <v>498845</v>
      </c>
      <c r="H230" s="183"/>
      <c r="I230" s="183">
        <v>3328907</v>
      </c>
      <c r="J230" s="183">
        <v>0</v>
      </c>
      <c r="K230" s="184"/>
      <c r="L230" s="183">
        <v>201549</v>
      </c>
      <c r="M230" s="183">
        <v>10995573</v>
      </c>
      <c r="N230" s="185">
        <v>0</v>
      </c>
      <c r="O230" s="183">
        <v>1602039</v>
      </c>
      <c r="P230" s="184"/>
      <c r="Q230" s="183">
        <v>2385494</v>
      </c>
      <c r="R230" s="183">
        <v>-713058</v>
      </c>
      <c r="S230" s="183">
        <v>1672436</v>
      </c>
      <c r="T230" s="183">
        <v>29768301</v>
      </c>
      <c r="U230" s="183">
        <v>-8493549</v>
      </c>
      <c r="W230" s="185">
        <v>15707208210.215281</v>
      </c>
      <c r="X230" s="185">
        <v>-4481610911.7771206</v>
      </c>
    </row>
    <row r="231" spans="1:24">
      <c r="A231" s="198">
        <v>37001</v>
      </c>
      <c r="B231" s="178" t="s">
        <v>367</v>
      </c>
      <c r="C231" s="182">
        <v>1.9359999999999999E-4</v>
      </c>
      <c r="D231" s="182">
        <v>1.7349999999999999E-4</v>
      </c>
      <c r="E231" s="183">
        <v>906552</v>
      </c>
      <c r="F231" s="232"/>
      <c r="G231" s="183">
        <v>50958</v>
      </c>
      <c r="H231" s="183"/>
      <c r="I231" s="183">
        <v>340057</v>
      </c>
      <c r="J231" s="183">
        <v>269495</v>
      </c>
      <c r="K231" s="184"/>
      <c r="L231" s="183">
        <v>20589</v>
      </c>
      <c r="M231" s="183">
        <v>1123229</v>
      </c>
      <c r="N231" s="185">
        <v>0</v>
      </c>
      <c r="O231" s="183">
        <v>0</v>
      </c>
      <c r="P231" s="184"/>
      <c r="Q231" s="183">
        <v>243685</v>
      </c>
      <c r="R231" s="183">
        <v>164556</v>
      </c>
      <c r="S231" s="183">
        <v>408241</v>
      </c>
      <c r="T231" s="183">
        <v>3040915</v>
      </c>
      <c r="U231" s="183">
        <v>-867640</v>
      </c>
      <c r="W231" s="185">
        <v>15707205578.512398</v>
      </c>
      <c r="X231" s="185">
        <v>-4481611570.2479343</v>
      </c>
    </row>
    <row r="232" spans="1:24">
      <c r="A232" s="198">
        <v>37005</v>
      </c>
      <c r="B232" s="178" t="s">
        <v>213</v>
      </c>
      <c r="C232" s="182">
        <v>5.6159999999999999E-4</v>
      </c>
      <c r="D232" s="182">
        <v>5.3370000000000002E-4</v>
      </c>
      <c r="E232" s="183">
        <v>2629749</v>
      </c>
      <c r="F232" s="232"/>
      <c r="G232" s="183">
        <v>147822</v>
      </c>
      <c r="H232" s="183"/>
      <c r="I232" s="183">
        <v>986447</v>
      </c>
      <c r="J232" s="183">
        <v>391079</v>
      </c>
      <c r="K232" s="184"/>
      <c r="L232" s="183">
        <v>59724</v>
      </c>
      <c r="M232" s="183">
        <v>3258291</v>
      </c>
      <c r="N232" s="185">
        <v>0</v>
      </c>
      <c r="O232" s="183">
        <v>0</v>
      </c>
      <c r="P232" s="184"/>
      <c r="Q232" s="183">
        <v>706888</v>
      </c>
      <c r="R232" s="183">
        <v>181701</v>
      </c>
      <c r="S232" s="183">
        <v>888589</v>
      </c>
      <c r="T232" s="183">
        <v>8821168</v>
      </c>
      <c r="U232" s="183">
        <v>-2516873</v>
      </c>
      <c r="W232" s="185">
        <v>15707207977.207977</v>
      </c>
      <c r="X232" s="185">
        <v>-4481611467.2364674</v>
      </c>
    </row>
    <row r="233" spans="1:24">
      <c r="A233" s="198">
        <v>37100</v>
      </c>
      <c r="B233" s="178" t="s">
        <v>214</v>
      </c>
      <c r="C233" s="182">
        <v>3.3788999999999998E-3</v>
      </c>
      <c r="D233" s="182">
        <v>3.4437999999999999E-3</v>
      </c>
      <c r="E233" s="183">
        <v>15822041</v>
      </c>
      <c r="F233" s="232"/>
      <c r="G233" s="183">
        <v>889377</v>
      </c>
      <c r="H233" s="183"/>
      <c r="I233" s="183">
        <v>5935018</v>
      </c>
      <c r="J233" s="183">
        <v>190842</v>
      </c>
      <c r="K233" s="184"/>
      <c r="L233" s="183">
        <v>359336</v>
      </c>
      <c r="M233" s="183">
        <v>19603705</v>
      </c>
      <c r="N233" s="185">
        <v>0</v>
      </c>
      <c r="O233" s="183">
        <v>740590</v>
      </c>
      <c r="P233" s="184"/>
      <c r="Q233" s="183">
        <v>4253032</v>
      </c>
      <c r="R233" s="183">
        <v>-218397</v>
      </c>
      <c r="S233" s="183">
        <v>4034635</v>
      </c>
      <c r="T233" s="183">
        <v>53073085</v>
      </c>
      <c r="U233" s="183">
        <v>-15142915</v>
      </c>
      <c r="W233" s="185">
        <v>15707207967.089882</v>
      </c>
      <c r="X233" s="185">
        <v>-4481610879.2802391</v>
      </c>
    </row>
    <row r="234" spans="1:24">
      <c r="A234" s="198">
        <v>37200</v>
      </c>
      <c r="B234" s="178" t="s">
        <v>215</v>
      </c>
      <c r="C234" s="182">
        <v>6.2239999999999995E-4</v>
      </c>
      <c r="D234" s="182">
        <v>6.9249999999999997E-4</v>
      </c>
      <c r="E234" s="183">
        <v>2914451</v>
      </c>
      <c r="F234" s="232"/>
      <c r="G234" s="183">
        <v>163825</v>
      </c>
      <c r="H234" s="183"/>
      <c r="I234" s="183">
        <v>1093242</v>
      </c>
      <c r="J234" s="183">
        <v>8868</v>
      </c>
      <c r="K234" s="184"/>
      <c r="L234" s="183">
        <v>66190</v>
      </c>
      <c r="M234" s="183">
        <v>3611041</v>
      </c>
      <c r="N234" s="185">
        <v>0</v>
      </c>
      <c r="O234" s="183">
        <v>419502</v>
      </c>
      <c r="P234" s="184"/>
      <c r="Q234" s="183">
        <v>783417</v>
      </c>
      <c r="R234" s="183">
        <v>-194355</v>
      </c>
      <c r="S234" s="183">
        <v>589062</v>
      </c>
      <c r="T234" s="183">
        <v>9776166</v>
      </c>
      <c r="U234" s="183">
        <v>-2789355</v>
      </c>
      <c r="W234" s="185">
        <v>15707207583.54756</v>
      </c>
      <c r="X234" s="185">
        <v>-4481611503.8560419</v>
      </c>
    </row>
    <row r="235" spans="1:24">
      <c r="A235" s="198">
        <v>37300</v>
      </c>
      <c r="B235" s="178" t="s">
        <v>216</v>
      </c>
      <c r="C235" s="182">
        <v>1.7117E-3</v>
      </c>
      <c r="D235" s="182">
        <v>1.7876000000000001E-3</v>
      </c>
      <c r="E235" s="183">
        <v>8015208</v>
      </c>
      <c r="F235" s="232"/>
      <c r="G235" s="183">
        <v>450545</v>
      </c>
      <c r="H235" s="183"/>
      <c r="I235" s="183">
        <v>3006591</v>
      </c>
      <c r="J235" s="183">
        <v>0</v>
      </c>
      <c r="K235" s="184"/>
      <c r="L235" s="183">
        <v>182034</v>
      </c>
      <c r="M235" s="183">
        <v>9930943</v>
      </c>
      <c r="N235" s="185">
        <v>0</v>
      </c>
      <c r="O235" s="183">
        <v>1296249</v>
      </c>
      <c r="P235" s="184"/>
      <c r="Q235" s="183">
        <v>2154522</v>
      </c>
      <c r="R235" s="183">
        <v>-659334</v>
      </c>
      <c r="S235" s="183">
        <v>1495188</v>
      </c>
      <c r="T235" s="183">
        <v>26886028</v>
      </c>
      <c r="U235" s="183">
        <v>-7671174</v>
      </c>
      <c r="W235" s="185">
        <v>15707208038.791843</v>
      </c>
      <c r="X235" s="185">
        <v>-4481611263.6560144</v>
      </c>
    </row>
    <row r="236" spans="1:24">
      <c r="A236" s="198">
        <v>37301</v>
      </c>
      <c r="B236" s="178" t="s">
        <v>217</v>
      </c>
      <c r="C236" s="182">
        <v>2.0780000000000001E-4</v>
      </c>
      <c r="D236" s="182">
        <v>2.1450000000000001E-4</v>
      </c>
      <c r="E236" s="183">
        <v>973044</v>
      </c>
      <c r="F236" s="232"/>
      <c r="G236" s="183">
        <v>54696</v>
      </c>
      <c r="H236" s="183"/>
      <c r="I236" s="183">
        <v>364999</v>
      </c>
      <c r="J236" s="183">
        <v>5407</v>
      </c>
      <c r="K236" s="184"/>
      <c r="L236" s="183">
        <v>22099</v>
      </c>
      <c r="M236" s="183">
        <v>1205614</v>
      </c>
      <c r="N236" s="185">
        <v>0</v>
      </c>
      <c r="O236" s="183">
        <v>65339</v>
      </c>
      <c r="P236" s="184"/>
      <c r="Q236" s="183">
        <v>261558</v>
      </c>
      <c r="R236" s="183">
        <v>-27073</v>
      </c>
      <c r="S236" s="183">
        <v>234485</v>
      </c>
      <c r="T236" s="183">
        <v>3263958</v>
      </c>
      <c r="U236" s="183">
        <v>-931279</v>
      </c>
      <c r="W236" s="185">
        <v>15707208854.66795</v>
      </c>
      <c r="X236" s="185">
        <v>-4481612127.0452356</v>
      </c>
    </row>
    <row r="237" spans="1:24">
      <c r="A237" s="198">
        <v>37305</v>
      </c>
      <c r="B237" s="178" t="s">
        <v>218</v>
      </c>
      <c r="C237" s="182">
        <v>4.2949999999999998E-4</v>
      </c>
      <c r="D237" s="182">
        <v>4.3590000000000002E-4</v>
      </c>
      <c r="E237" s="183">
        <v>2011177</v>
      </c>
      <c r="F237" s="232"/>
      <c r="G237" s="183">
        <v>113051</v>
      </c>
      <c r="H237" s="183"/>
      <c r="I237" s="183">
        <v>754414</v>
      </c>
      <c r="J237" s="183">
        <v>54155</v>
      </c>
      <c r="K237" s="184"/>
      <c r="L237" s="183">
        <v>45676</v>
      </c>
      <c r="M237" s="183">
        <v>2491874</v>
      </c>
      <c r="N237" s="185">
        <v>0</v>
      </c>
      <c r="O237" s="183">
        <v>86475</v>
      </c>
      <c r="P237" s="184"/>
      <c r="Q237" s="183">
        <v>540613</v>
      </c>
      <c r="R237" s="183">
        <v>-24815</v>
      </c>
      <c r="S237" s="183">
        <v>515798</v>
      </c>
      <c r="T237" s="183">
        <v>6746246</v>
      </c>
      <c r="U237" s="183">
        <v>-1924852</v>
      </c>
      <c r="W237" s="185">
        <v>15707208381.83935</v>
      </c>
      <c r="X237" s="185">
        <v>-4481611175.7857981</v>
      </c>
    </row>
    <row r="238" spans="1:24">
      <c r="A238" s="198">
        <v>37400</v>
      </c>
      <c r="B238" s="178" t="s">
        <v>219</v>
      </c>
      <c r="C238" s="182">
        <v>8.8868000000000003E-3</v>
      </c>
      <c r="D238" s="182">
        <v>9.1870000000000007E-3</v>
      </c>
      <c r="E238" s="183">
        <v>41613339</v>
      </c>
      <c r="F238" s="232"/>
      <c r="G238" s="183">
        <v>2339139</v>
      </c>
      <c r="H238" s="183"/>
      <c r="I238" s="183">
        <v>15609611</v>
      </c>
      <c r="J238" s="183">
        <v>0</v>
      </c>
      <c r="K238" s="184"/>
      <c r="L238" s="183">
        <v>945085</v>
      </c>
      <c r="M238" s="183">
        <v>51559445</v>
      </c>
      <c r="N238" s="185">
        <v>0</v>
      </c>
      <c r="O238" s="183">
        <v>3959514</v>
      </c>
      <c r="P238" s="184"/>
      <c r="Q238" s="183">
        <v>11185842</v>
      </c>
      <c r="R238" s="183">
        <v>-1754439</v>
      </c>
      <c r="S238" s="183">
        <v>9431403</v>
      </c>
      <c r="T238" s="183">
        <v>139586816</v>
      </c>
      <c r="U238" s="183">
        <v>-39827181</v>
      </c>
      <c r="W238" s="185">
        <v>15707207993.878561</v>
      </c>
      <c r="X238" s="185">
        <v>-4481611041.0946569</v>
      </c>
    </row>
    <row r="239" spans="1:24">
      <c r="A239" s="198">
        <v>37405</v>
      </c>
      <c r="B239" s="178" t="s">
        <v>220</v>
      </c>
      <c r="C239" s="182">
        <v>1.843E-3</v>
      </c>
      <c r="D239" s="182">
        <v>1.8494E-3</v>
      </c>
      <c r="E239" s="183">
        <v>8630034</v>
      </c>
      <c r="F239" s="232"/>
      <c r="G239" s="183">
        <v>485105</v>
      </c>
      <c r="H239" s="183"/>
      <c r="I239" s="183">
        <v>3237218</v>
      </c>
      <c r="J239" s="183">
        <v>0</v>
      </c>
      <c r="K239" s="184"/>
      <c r="L239" s="183">
        <v>195998</v>
      </c>
      <c r="M239" s="183">
        <v>10692719</v>
      </c>
      <c r="N239" s="185">
        <v>0</v>
      </c>
      <c r="O239" s="183">
        <v>553542</v>
      </c>
      <c r="P239" s="184"/>
      <c r="Q239" s="183">
        <v>2319790</v>
      </c>
      <c r="R239" s="183">
        <v>-509780</v>
      </c>
      <c r="S239" s="183">
        <v>1810010</v>
      </c>
      <c r="T239" s="183">
        <v>28948384</v>
      </c>
      <c r="U239" s="183">
        <v>-8259609</v>
      </c>
      <c r="W239" s="185">
        <v>15707207813.347803</v>
      </c>
      <c r="X239" s="185">
        <v>-4481610960.390667</v>
      </c>
    </row>
    <row r="240" spans="1:24">
      <c r="A240" s="198">
        <v>37500</v>
      </c>
      <c r="B240" s="178" t="s">
        <v>221</v>
      </c>
      <c r="C240" s="182">
        <v>9.4010000000000003E-4</v>
      </c>
      <c r="D240" s="182">
        <v>9.7860000000000004E-4</v>
      </c>
      <c r="E240" s="183">
        <v>4402113</v>
      </c>
      <c r="F240" s="232"/>
      <c r="G240" s="183">
        <v>247448</v>
      </c>
      <c r="H240" s="183"/>
      <c r="I240" s="183">
        <v>1651280</v>
      </c>
      <c r="J240" s="183">
        <v>16804</v>
      </c>
      <c r="K240" s="184"/>
      <c r="L240" s="183">
        <v>99977</v>
      </c>
      <c r="M240" s="183">
        <v>5454273</v>
      </c>
      <c r="N240" s="185">
        <v>0</v>
      </c>
      <c r="O240" s="183">
        <v>276133</v>
      </c>
      <c r="P240" s="184"/>
      <c r="Q240" s="183">
        <v>1183307</v>
      </c>
      <c r="R240" s="183">
        <v>-99678</v>
      </c>
      <c r="S240" s="183">
        <v>1083629</v>
      </c>
      <c r="T240" s="183">
        <v>14766346</v>
      </c>
      <c r="U240" s="183">
        <v>-4213163</v>
      </c>
      <c r="W240" s="185">
        <v>15707207743.857037</v>
      </c>
      <c r="X240" s="185">
        <v>-4481611530.6882248</v>
      </c>
    </row>
    <row r="241" spans="1:24">
      <c r="A241" s="198">
        <v>37600</v>
      </c>
      <c r="B241" s="178" t="s">
        <v>222</v>
      </c>
      <c r="C241" s="182">
        <v>5.5323999999999998E-3</v>
      </c>
      <c r="D241" s="182">
        <v>5.7945000000000002E-3</v>
      </c>
      <c r="E241" s="183">
        <v>25906022</v>
      </c>
      <c r="F241" s="232"/>
      <c r="G241" s="183">
        <v>1456211</v>
      </c>
      <c r="H241" s="183"/>
      <c r="I241" s="183">
        <v>9717627</v>
      </c>
      <c r="J241" s="183">
        <v>0</v>
      </c>
      <c r="K241" s="184"/>
      <c r="L241" s="183">
        <v>588354</v>
      </c>
      <c r="M241" s="183">
        <v>32097884</v>
      </c>
      <c r="N241" s="185">
        <v>0</v>
      </c>
      <c r="O241" s="183">
        <v>3706379</v>
      </c>
      <c r="P241" s="184"/>
      <c r="Q241" s="183">
        <v>6963648</v>
      </c>
      <c r="R241" s="183">
        <v>-2087841</v>
      </c>
      <c r="S241" s="183">
        <v>4875807</v>
      </c>
      <c r="T241" s="183">
        <v>86898558</v>
      </c>
      <c r="U241" s="183">
        <v>-24794065</v>
      </c>
      <c r="W241" s="185">
        <v>15707208083.291159</v>
      </c>
      <c r="X241" s="185">
        <v>-4481611054.8767262</v>
      </c>
    </row>
    <row r="242" spans="1:24">
      <c r="A242" s="198">
        <v>37601</v>
      </c>
      <c r="B242" s="178" t="s">
        <v>223</v>
      </c>
      <c r="C242" s="182">
        <v>5.3950000000000005E-4</v>
      </c>
      <c r="D242" s="182">
        <v>5.2249999999999996E-4</v>
      </c>
      <c r="E242" s="183">
        <v>2526263</v>
      </c>
      <c r="F242" s="232"/>
      <c r="G242" s="183">
        <v>142004</v>
      </c>
      <c r="H242" s="183"/>
      <c r="I242" s="183">
        <v>947629</v>
      </c>
      <c r="J242" s="183">
        <v>286329</v>
      </c>
      <c r="K242" s="184"/>
      <c r="L242" s="183">
        <v>57374</v>
      </c>
      <c r="M242" s="183">
        <v>3130072</v>
      </c>
      <c r="N242" s="185">
        <v>0</v>
      </c>
      <c r="O242" s="183">
        <v>26719</v>
      </c>
      <c r="P242" s="184"/>
      <c r="Q242" s="183">
        <v>679070</v>
      </c>
      <c r="R242" s="183">
        <v>301145</v>
      </c>
      <c r="S242" s="183">
        <v>980215</v>
      </c>
      <c r="T242" s="183">
        <v>8474039</v>
      </c>
      <c r="U242" s="183">
        <v>-2417829</v>
      </c>
      <c r="W242" s="185">
        <v>15707208526.413343</v>
      </c>
      <c r="X242" s="185">
        <v>-4481610750.6950874</v>
      </c>
    </row>
    <row r="243" spans="1:24">
      <c r="A243" s="198">
        <v>37605</v>
      </c>
      <c r="B243" s="178" t="s">
        <v>224</v>
      </c>
      <c r="C243" s="182">
        <v>7.2429999999999999E-4</v>
      </c>
      <c r="D243" s="182">
        <v>7.4430000000000004E-4</v>
      </c>
      <c r="E243" s="183">
        <v>3391608</v>
      </c>
      <c r="F243" s="232"/>
      <c r="G243" s="183">
        <v>190647</v>
      </c>
      <c r="H243" s="183"/>
      <c r="I243" s="183">
        <v>1272229</v>
      </c>
      <c r="J243" s="183">
        <v>0</v>
      </c>
      <c r="K243" s="184"/>
      <c r="L243" s="183">
        <v>77027</v>
      </c>
      <c r="M243" s="183">
        <v>4202244</v>
      </c>
      <c r="N243" s="185">
        <v>0</v>
      </c>
      <c r="O243" s="183">
        <v>248165</v>
      </c>
      <c r="P243" s="184"/>
      <c r="Q243" s="183">
        <v>911679</v>
      </c>
      <c r="R243" s="183">
        <v>-158982</v>
      </c>
      <c r="S243" s="183">
        <v>752697</v>
      </c>
      <c r="T243" s="183">
        <v>11376731</v>
      </c>
      <c r="U243" s="183">
        <v>-3246031</v>
      </c>
      <c r="W243" s="185">
        <v>15707208339.086014</v>
      </c>
      <c r="X243" s="185">
        <v>-4481611210.8242445</v>
      </c>
    </row>
    <row r="244" spans="1:24">
      <c r="A244" s="198">
        <v>37610</v>
      </c>
      <c r="B244" s="178" t="s">
        <v>225</v>
      </c>
      <c r="C244" s="182">
        <v>1.7733E-3</v>
      </c>
      <c r="D244" s="182">
        <v>1.8936999999999999E-3</v>
      </c>
      <c r="E244" s="183">
        <v>8303656</v>
      </c>
      <c r="F244" s="232"/>
      <c r="G244" s="183">
        <v>466759</v>
      </c>
      <c r="H244" s="183"/>
      <c r="I244" s="183">
        <v>3114791</v>
      </c>
      <c r="J244" s="183">
        <v>0</v>
      </c>
      <c r="K244" s="184"/>
      <c r="L244" s="183">
        <v>188585</v>
      </c>
      <c r="M244" s="183">
        <v>10288334</v>
      </c>
      <c r="N244" s="185">
        <v>0</v>
      </c>
      <c r="O244" s="183">
        <v>1327532</v>
      </c>
      <c r="P244" s="184"/>
      <c r="Q244" s="183">
        <v>2232058</v>
      </c>
      <c r="R244" s="183">
        <v>-671893</v>
      </c>
      <c r="S244" s="183">
        <v>1560165</v>
      </c>
      <c r="T244" s="183">
        <v>27853592</v>
      </c>
      <c r="U244" s="183">
        <v>-7947241</v>
      </c>
      <c r="W244" s="185">
        <v>15707208030.226131</v>
      </c>
      <c r="X244" s="185">
        <v>-4481611120.5097837</v>
      </c>
    </row>
    <row r="245" spans="1:24">
      <c r="A245" s="198">
        <v>37700</v>
      </c>
      <c r="B245" s="178" t="s">
        <v>226</v>
      </c>
      <c r="C245" s="182">
        <v>2.4028999999999999E-3</v>
      </c>
      <c r="D245" s="182">
        <v>2.5038999999999999E-3</v>
      </c>
      <c r="E245" s="183">
        <v>11251822</v>
      </c>
      <c r="F245" s="232"/>
      <c r="G245" s="183">
        <v>632479</v>
      </c>
      <c r="H245" s="183"/>
      <c r="I245" s="183">
        <v>4220679</v>
      </c>
      <c r="J245" s="183">
        <v>0</v>
      </c>
      <c r="K245" s="184"/>
      <c r="L245" s="183">
        <v>255541</v>
      </c>
      <c r="M245" s="183">
        <v>13941148</v>
      </c>
      <c r="N245" s="185">
        <v>0</v>
      </c>
      <c r="O245" s="183">
        <v>1159197</v>
      </c>
      <c r="P245" s="184"/>
      <c r="Q245" s="183">
        <v>3024537</v>
      </c>
      <c r="R245" s="183">
        <v>-602542</v>
      </c>
      <c r="S245" s="183">
        <v>2421995</v>
      </c>
      <c r="T245" s="183">
        <v>37742850</v>
      </c>
      <c r="U245" s="183">
        <v>-10768863</v>
      </c>
      <c r="W245" s="185">
        <v>15707207957.051897</v>
      </c>
      <c r="X245" s="185">
        <v>-4481610970.0778227</v>
      </c>
    </row>
    <row r="246" spans="1:24">
      <c r="A246" s="198">
        <v>37705</v>
      </c>
      <c r="B246" s="178" t="s">
        <v>227</v>
      </c>
      <c r="C246" s="182">
        <v>7.5529999999999998E-4</v>
      </c>
      <c r="D246" s="182">
        <v>7.7249999999999997E-4</v>
      </c>
      <c r="E246" s="183">
        <v>3536769</v>
      </c>
      <c r="F246" s="232"/>
      <c r="G246" s="183">
        <v>198806</v>
      </c>
      <c r="H246" s="183"/>
      <c r="I246" s="183">
        <v>1326680</v>
      </c>
      <c r="J246" s="183">
        <v>0</v>
      </c>
      <c r="K246" s="184"/>
      <c r="L246" s="183">
        <v>80324</v>
      </c>
      <c r="M246" s="183">
        <v>4382100</v>
      </c>
      <c r="N246" s="185">
        <v>0</v>
      </c>
      <c r="O246" s="183">
        <v>231468</v>
      </c>
      <c r="P246" s="184"/>
      <c r="Q246" s="183">
        <v>950698</v>
      </c>
      <c r="R246" s="183">
        <v>-100758</v>
      </c>
      <c r="S246" s="183">
        <v>849940</v>
      </c>
      <c r="T246" s="183">
        <v>11863654</v>
      </c>
      <c r="U246" s="183">
        <v>-3384961</v>
      </c>
      <c r="W246" s="185">
        <v>15707207732.02701</v>
      </c>
      <c r="X246" s="185">
        <v>-4481611280.2859793</v>
      </c>
    </row>
    <row r="247" spans="1:24">
      <c r="A247" s="198">
        <v>37800</v>
      </c>
      <c r="B247" s="178" t="s">
        <v>228</v>
      </c>
      <c r="C247" s="182">
        <v>7.2093000000000001E-3</v>
      </c>
      <c r="D247" s="182">
        <v>7.6392999999999999E-3</v>
      </c>
      <c r="E247" s="183">
        <v>33758275</v>
      </c>
      <c r="F247" s="232"/>
      <c r="G247" s="183">
        <v>1897596</v>
      </c>
      <c r="H247" s="183"/>
      <c r="I247" s="183">
        <v>12663092</v>
      </c>
      <c r="J247" s="183">
        <v>0</v>
      </c>
      <c r="K247" s="184"/>
      <c r="L247" s="183">
        <v>766687</v>
      </c>
      <c r="M247" s="183">
        <v>41826924</v>
      </c>
      <c r="N247" s="185">
        <v>0</v>
      </c>
      <c r="O247" s="183">
        <v>5376090</v>
      </c>
      <c r="P247" s="184"/>
      <c r="Q247" s="183">
        <v>9074368</v>
      </c>
      <c r="R247" s="183">
        <v>-2328407</v>
      </c>
      <c r="S247" s="183">
        <v>6745961</v>
      </c>
      <c r="T247" s="183">
        <v>113237975</v>
      </c>
      <c r="U247" s="183">
        <v>-32309278</v>
      </c>
      <c r="W247" s="185">
        <v>15707208050.712275</v>
      </c>
      <c r="X247" s="185">
        <v>-4481610974.7132177</v>
      </c>
    </row>
    <row r="248" spans="1:24">
      <c r="A248" s="198">
        <v>37801</v>
      </c>
      <c r="B248" s="178" t="s">
        <v>229</v>
      </c>
      <c r="C248" s="182">
        <v>7.0199999999999999E-5</v>
      </c>
      <c r="D248" s="182">
        <v>7.4800000000000002E-5</v>
      </c>
      <c r="E248" s="183">
        <v>328719</v>
      </c>
      <c r="F248" s="232"/>
      <c r="G248" s="183">
        <v>18478</v>
      </c>
      <c r="H248" s="183"/>
      <c r="I248" s="183">
        <v>123306</v>
      </c>
      <c r="J248" s="183">
        <v>13732</v>
      </c>
      <c r="K248" s="184"/>
      <c r="L248" s="183">
        <v>7466</v>
      </c>
      <c r="M248" s="183">
        <v>407286</v>
      </c>
      <c r="N248" s="185">
        <v>0</v>
      </c>
      <c r="O248" s="183">
        <v>61741</v>
      </c>
      <c r="P248" s="184"/>
      <c r="Q248" s="183">
        <v>88361</v>
      </c>
      <c r="R248" s="183">
        <v>-17704</v>
      </c>
      <c r="S248" s="183">
        <v>70657</v>
      </c>
      <c r="T248" s="183">
        <v>1102646</v>
      </c>
      <c r="U248" s="183">
        <v>-314609</v>
      </c>
      <c r="W248" s="185">
        <v>15707207977.207977</v>
      </c>
      <c r="X248" s="185">
        <v>-4481609686.6096869</v>
      </c>
    </row>
    <row r="249" spans="1:24">
      <c r="A249" s="198">
        <v>37805</v>
      </c>
      <c r="B249" s="178" t="s">
        <v>230</v>
      </c>
      <c r="C249" s="182">
        <v>5.9829999999999996E-4</v>
      </c>
      <c r="D249" s="182">
        <v>5.9400000000000002E-4</v>
      </c>
      <c r="E249" s="183">
        <v>2801600</v>
      </c>
      <c r="F249" s="232"/>
      <c r="G249" s="183">
        <v>157482</v>
      </c>
      <c r="H249" s="183"/>
      <c r="I249" s="183">
        <v>1050910</v>
      </c>
      <c r="J249" s="183">
        <v>145393</v>
      </c>
      <c r="K249" s="184"/>
      <c r="L249" s="183">
        <v>63627</v>
      </c>
      <c r="M249" s="183">
        <v>3471218</v>
      </c>
      <c r="N249" s="185">
        <v>0</v>
      </c>
      <c r="O249" s="183">
        <v>14515</v>
      </c>
      <c r="P249" s="184"/>
      <c r="Q249" s="183">
        <v>753082</v>
      </c>
      <c r="R249" s="183">
        <v>22981</v>
      </c>
      <c r="S249" s="183">
        <v>776063</v>
      </c>
      <c r="T249" s="183">
        <v>9397623</v>
      </c>
      <c r="U249" s="183">
        <v>-2681348</v>
      </c>
      <c r="W249" s="185">
        <v>15707208758.148087</v>
      </c>
      <c r="X249" s="185">
        <v>-4481611231.8235006</v>
      </c>
    </row>
    <row r="250" spans="1:24">
      <c r="A250" s="198">
        <v>37900</v>
      </c>
      <c r="B250" s="178" t="s">
        <v>231</v>
      </c>
      <c r="C250" s="182">
        <v>4.0899999999999999E-3</v>
      </c>
      <c r="D250" s="182">
        <v>4.0537999999999998E-3</v>
      </c>
      <c r="E250" s="183">
        <v>19151838</v>
      </c>
      <c r="F250" s="232"/>
      <c r="G250" s="183">
        <v>1076549</v>
      </c>
      <c r="H250" s="183"/>
      <c r="I250" s="183">
        <v>7184060</v>
      </c>
      <c r="J250" s="183">
        <v>756917</v>
      </c>
      <c r="K250" s="184"/>
      <c r="L250" s="183">
        <v>434959</v>
      </c>
      <c r="M250" s="183">
        <v>23729366</v>
      </c>
      <c r="N250" s="185">
        <v>0</v>
      </c>
      <c r="O250" s="183">
        <v>373255</v>
      </c>
      <c r="P250" s="184"/>
      <c r="Q250" s="183">
        <v>5148095</v>
      </c>
      <c r="R250" s="183">
        <v>-299470</v>
      </c>
      <c r="S250" s="183">
        <v>4848625</v>
      </c>
      <c r="T250" s="183">
        <v>64242481</v>
      </c>
      <c r="U250" s="183">
        <v>-18329789</v>
      </c>
      <c r="W250" s="185">
        <v>15707208068.459658</v>
      </c>
      <c r="X250" s="185">
        <v>-4481611002.4449883</v>
      </c>
    </row>
    <row r="251" spans="1:24">
      <c r="A251" s="198">
        <v>37901</v>
      </c>
      <c r="B251" s="178" t="s">
        <v>232</v>
      </c>
      <c r="C251" s="182">
        <v>1.186E-4</v>
      </c>
      <c r="D251" s="182">
        <v>1.139E-4</v>
      </c>
      <c r="E251" s="183">
        <v>555356</v>
      </c>
      <c r="F251" s="232"/>
      <c r="G251" s="183">
        <v>31217</v>
      </c>
      <c r="H251" s="183"/>
      <c r="I251" s="183">
        <v>208320</v>
      </c>
      <c r="J251" s="183">
        <v>101163</v>
      </c>
      <c r="K251" s="184"/>
      <c r="L251" s="183">
        <v>12613</v>
      </c>
      <c r="M251" s="183">
        <v>688094</v>
      </c>
      <c r="N251" s="185">
        <v>0</v>
      </c>
      <c r="O251" s="183">
        <v>0</v>
      </c>
      <c r="P251" s="184"/>
      <c r="Q251" s="183">
        <v>149282</v>
      </c>
      <c r="R251" s="183">
        <v>89702</v>
      </c>
      <c r="S251" s="183">
        <v>238984</v>
      </c>
      <c r="T251" s="183">
        <v>1862875</v>
      </c>
      <c r="U251" s="183">
        <v>-531519</v>
      </c>
      <c r="W251" s="185">
        <v>15707209106.23946</v>
      </c>
      <c r="X251" s="185">
        <v>-4481610455.3119736</v>
      </c>
    </row>
    <row r="252" spans="1:24">
      <c r="A252" s="198">
        <v>37905</v>
      </c>
      <c r="B252" s="178" t="s">
        <v>233</v>
      </c>
      <c r="C252" s="182">
        <v>4.663E-4</v>
      </c>
      <c r="D252" s="182">
        <v>4.5639999999999998E-4</v>
      </c>
      <c r="E252" s="183">
        <v>2183497</v>
      </c>
      <c r="F252" s="232"/>
      <c r="G252" s="183">
        <v>122737</v>
      </c>
      <c r="H252" s="183"/>
      <c r="I252" s="183">
        <v>819053</v>
      </c>
      <c r="J252" s="183">
        <v>172988</v>
      </c>
      <c r="K252" s="184"/>
      <c r="L252" s="183">
        <v>49590</v>
      </c>
      <c r="M252" s="183">
        <v>2705380</v>
      </c>
      <c r="N252" s="185">
        <v>0</v>
      </c>
      <c r="O252" s="183">
        <v>7428</v>
      </c>
      <c r="P252" s="184"/>
      <c r="Q252" s="183">
        <v>586933</v>
      </c>
      <c r="R252" s="183">
        <v>5978</v>
      </c>
      <c r="S252" s="183">
        <v>592911</v>
      </c>
      <c r="T252" s="183">
        <v>7324271</v>
      </c>
      <c r="U252" s="183">
        <v>-2089775</v>
      </c>
      <c r="W252" s="185">
        <v>15707207806.13339</v>
      </c>
      <c r="X252" s="185">
        <v>-4481610551.1473303</v>
      </c>
    </row>
    <row r="253" spans="1:24">
      <c r="A253" s="198">
        <v>38000</v>
      </c>
      <c r="B253" s="178" t="s">
        <v>234</v>
      </c>
      <c r="C253" s="182">
        <v>6.8247999999999998E-3</v>
      </c>
      <c r="D253" s="182">
        <v>7.0406000000000002E-3</v>
      </c>
      <c r="E253" s="183">
        <v>31957815</v>
      </c>
      <c r="F253" s="232"/>
      <c r="G253" s="183">
        <v>1796390</v>
      </c>
      <c r="H253" s="183"/>
      <c r="I253" s="183">
        <v>11987720</v>
      </c>
      <c r="J253" s="183">
        <v>0</v>
      </c>
      <c r="K253" s="184"/>
      <c r="L253" s="183">
        <v>725797</v>
      </c>
      <c r="M253" s="183">
        <v>39596131</v>
      </c>
      <c r="N253" s="185">
        <v>0</v>
      </c>
      <c r="O253" s="183">
        <v>2840897</v>
      </c>
      <c r="P253" s="184"/>
      <c r="Q253" s="183">
        <v>8590396</v>
      </c>
      <c r="R253" s="183">
        <v>-1362429</v>
      </c>
      <c r="S253" s="183">
        <v>7227967</v>
      </c>
      <c r="T253" s="183">
        <v>107198553</v>
      </c>
      <c r="U253" s="183">
        <v>-30586099</v>
      </c>
      <c r="W253" s="185">
        <v>15707207976.790529</v>
      </c>
      <c r="X253" s="185">
        <v>-4481611036.2208414</v>
      </c>
    </row>
    <row r="254" spans="1:24">
      <c r="A254" s="198">
        <v>38005</v>
      </c>
      <c r="B254" s="178" t="s">
        <v>235</v>
      </c>
      <c r="C254" s="182">
        <v>1.42E-3</v>
      </c>
      <c r="D254" s="182">
        <v>1.4132999999999999E-3</v>
      </c>
      <c r="E254" s="183">
        <v>6649293</v>
      </c>
      <c r="F254" s="232"/>
      <c r="G254" s="183">
        <v>373765</v>
      </c>
      <c r="H254" s="183"/>
      <c r="I254" s="183">
        <v>2494221</v>
      </c>
      <c r="J254" s="183">
        <v>198301</v>
      </c>
      <c r="K254" s="184"/>
      <c r="L254" s="183">
        <v>151013</v>
      </c>
      <c r="M254" s="183">
        <v>8238557</v>
      </c>
      <c r="N254" s="185">
        <v>0</v>
      </c>
      <c r="O254" s="183">
        <v>0</v>
      </c>
      <c r="P254" s="184"/>
      <c r="Q254" s="183">
        <v>1787358</v>
      </c>
      <c r="R254" s="183">
        <v>67700</v>
      </c>
      <c r="S254" s="183">
        <v>1855058</v>
      </c>
      <c r="T254" s="183">
        <v>22304235</v>
      </c>
      <c r="U254" s="183">
        <v>-6363888</v>
      </c>
      <c r="W254" s="185">
        <v>15707207746.478872</v>
      </c>
      <c r="X254" s="185">
        <v>-4481611267.6056337</v>
      </c>
    </row>
    <row r="255" spans="1:24">
      <c r="A255" s="198">
        <v>38100</v>
      </c>
      <c r="B255" s="178" t="s">
        <v>236</v>
      </c>
      <c r="C255" s="182">
        <v>2.9627999999999998E-3</v>
      </c>
      <c r="D255" s="182">
        <v>3.1684E-3</v>
      </c>
      <c r="E255" s="183">
        <v>13873610</v>
      </c>
      <c r="F255" s="232"/>
      <c r="G255" s="183">
        <v>779853</v>
      </c>
      <c r="H255" s="183"/>
      <c r="I255" s="183">
        <v>5204140</v>
      </c>
      <c r="J255" s="183">
        <v>0</v>
      </c>
      <c r="K255" s="184"/>
      <c r="L255" s="183">
        <v>315085</v>
      </c>
      <c r="M255" s="183">
        <v>17189576</v>
      </c>
      <c r="N255" s="185">
        <v>0</v>
      </c>
      <c r="O255" s="183">
        <v>1947824</v>
      </c>
      <c r="P255" s="184"/>
      <c r="Q255" s="183">
        <v>3729285</v>
      </c>
      <c r="R255" s="183">
        <v>-754616</v>
      </c>
      <c r="S255" s="183">
        <v>2974669</v>
      </c>
      <c r="T255" s="183">
        <v>46537316</v>
      </c>
      <c r="U255" s="183">
        <v>-13278117</v>
      </c>
      <c r="W255" s="185">
        <v>15707208046.442554</v>
      </c>
      <c r="X255" s="185">
        <v>-4481610976.1036863</v>
      </c>
    </row>
    <row r="256" spans="1:24">
      <c r="A256" s="198">
        <v>38105</v>
      </c>
      <c r="B256" s="178" t="s">
        <v>237</v>
      </c>
      <c r="C256" s="182">
        <v>5.8850000000000005E-4</v>
      </c>
      <c r="D256" s="182">
        <v>6.045E-4</v>
      </c>
      <c r="E256" s="183">
        <v>2755711</v>
      </c>
      <c r="F256" s="232"/>
      <c r="G256" s="183">
        <v>154902</v>
      </c>
      <c r="H256" s="183"/>
      <c r="I256" s="183">
        <v>1033697</v>
      </c>
      <c r="J256" s="183">
        <v>0</v>
      </c>
      <c r="K256" s="184"/>
      <c r="L256" s="183">
        <v>62585</v>
      </c>
      <c r="M256" s="183">
        <v>3414360</v>
      </c>
      <c r="N256" s="185">
        <v>0</v>
      </c>
      <c r="O256" s="183">
        <v>169299</v>
      </c>
      <c r="P256" s="184"/>
      <c r="Q256" s="183">
        <v>740747</v>
      </c>
      <c r="R256" s="183">
        <v>-114896</v>
      </c>
      <c r="S256" s="183">
        <v>625851</v>
      </c>
      <c r="T256" s="183">
        <v>9243692</v>
      </c>
      <c r="U256" s="183">
        <v>-2637428</v>
      </c>
      <c r="W256" s="185">
        <v>15707208156.329651</v>
      </c>
      <c r="X256" s="185">
        <v>-4481610875.1062021</v>
      </c>
    </row>
    <row r="257" spans="1:24">
      <c r="A257" s="198">
        <v>38200</v>
      </c>
      <c r="B257" s="178" t="s">
        <v>238</v>
      </c>
      <c r="C257" s="182">
        <v>2.7564E-3</v>
      </c>
      <c r="D257" s="182">
        <v>2.9340999999999998E-3</v>
      </c>
      <c r="E257" s="183">
        <v>12907121</v>
      </c>
      <c r="F257" s="232"/>
      <c r="G257" s="183">
        <v>725526</v>
      </c>
      <c r="H257" s="183"/>
      <c r="I257" s="183">
        <v>4841600</v>
      </c>
      <c r="J257" s="183">
        <v>0</v>
      </c>
      <c r="K257" s="184"/>
      <c r="L257" s="183">
        <v>293135</v>
      </c>
      <c r="M257" s="183">
        <v>15992084</v>
      </c>
      <c r="N257" s="185">
        <v>0</v>
      </c>
      <c r="O257" s="183">
        <v>1690255</v>
      </c>
      <c r="P257" s="184"/>
      <c r="Q257" s="183">
        <v>3469489</v>
      </c>
      <c r="R257" s="183">
        <v>-805966</v>
      </c>
      <c r="S257" s="183">
        <v>2663523</v>
      </c>
      <c r="T257" s="183">
        <v>43295348</v>
      </c>
      <c r="U257" s="183">
        <v>-12353113</v>
      </c>
      <c r="W257" s="185">
        <v>15707207952.401684</v>
      </c>
      <c r="X257" s="185">
        <v>-4481611159.4833841</v>
      </c>
    </row>
    <row r="258" spans="1:24">
      <c r="A258" s="198">
        <v>38205</v>
      </c>
      <c r="B258" s="178" t="s">
        <v>239</v>
      </c>
      <c r="C258" s="182">
        <v>4.3590000000000002E-4</v>
      </c>
      <c r="D258" s="182">
        <v>4.5179999999999998E-4</v>
      </c>
      <c r="E258" s="183">
        <v>2041146</v>
      </c>
      <c r="F258" s="232"/>
      <c r="G258" s="183">
        <v>114735</v>
      </c>
      <c r="H258" s="183"/>
      <c r="I258" s="183">
        <v>765656</v>
      </c>
      <c r="J258" s="183">
        <v>76132</v>
      </c>
      <c r="K258" s="184"/>
      <c r="L258" s="183">
        <v>46357</v>
      </c>
      <c r="M258" s="183">
        <v>2529005</v>
      </c>
      <c r="N258" s="185">
        <v>0</v>
      </c>
      <c r="O258" s="183">
        <v>96350</v>
      </c>
      <c r="P258" s="184"/>
      <c r="Q258" s="183">
        <v>548669</v>
      </c>
      <c r="R258" s="183">
        <v>-22407</v>
      </c>
      <c r="S258" s="183">
        <v>526262</v>
      </c>
      <c r="T258" s="183">
        <v>6846772</v>
      </c>
      <c r="U258" s="183">
        <v>-1953534</v>
      </c>
      <c r="W258" s="185">
        <v>15707208075.246614</v>
      </c>
      <c r="X258" s="185">
        <v>-4481610461.114934</v>
      </c>
    </row>
    <row r="259" spans="1:24">
      <c r="A259" s="198">
        <v>38210</v>
      </c>
      <c r="B259" s="178" t="s">
        <v>240</v>
      </c>
      <c r="C259" s="182">
        <v>1.0732999999999999E-3</v>
      </c>
      <c r="D259" s="182">
        <v>1.1054000000000001E-3</v>
      </c>
      <c r="E259" s="183">
        <v>5025836</v>
      </c>
      <c r="F259" s="232"/>
      <c r="G259" s="183">
        <v>282509</v>
      </c>
      <c r="H259" s="183"/>
      <c r="I259" s="183">
        <v>1885245</v>
      </c>
      <c r="J259" s="183">
        <v>0</v>
      </c>
      <c r="K259" s="184"/>
      <c r="L259" s="183">
        <v>114142</v>
      </c>
      <c r="M259" s="183">
        <v>6227073</v>
      </c>
      <c r="N259" s="185">
        <v>0</v>
      </c>
      <c r="O259" s="183">
        <v>542294</v>
      </c>
      <c r="P259" s="184"/>
      <c r="Q259" s="183">
        <v>1350966</v>
      </c>
      <c r="R259" s="183">
        <v>-266859</v>
      </c>
      <c r="S259" s="183">
        <v>1084107</v>
      </c>
      <c r="T259" s="183">
        <v>16858546</v>
      </c>
      <c r="U259" s="183">
        <v>-4810113</v>
      </c>
      <c r="W259" s="185">
        <v>15707207677.257059</v>
      </c>
      <c r="X259" s="185">
        <v>-4481610919.5937767</v>
      </c>
    </row>
    <row r="260" spans="1:24">
      <c r="A260" s="198">
        <v>38300</v>
      </c>
      <c r="B260" s="178" t="s">
        <v>241</v>
      </c>
      <c r="C260" s="182">
        <v>2.2047E-3</v>
      </c>
      <c r="D260" s="182">
        <v>2.3536E-3</v>
      </c>
      <c r="E260" s="183">
        <v>10323730</v>
      </c>
      <c r="F260" s="232"/>
      <c r="G260" s="183">
        <v>580310</v>
      </c>
      <c r="H260" s="183"/>
      <c r="I260" s="183">
        <v>3872542</v>
      </c>
      <c r="J260" s="183">
        <v>0</v>
      </c>
      <c r="K260" s="184"/>
      <c r="L260" s="183">
        <v>234463</v>
      </c>
      <c r="M260" s="183">
        <v>12791231</v>
      </c>
      <c r="N260" s="185">
        <v>0</v>
      </c>
      <c r="O260" s="183">
        <v>1559312</v>
      </c>
      <c r="P260" s="184"/>
      <c r="Q260" s="183">
        <v>2775063</v>
      </c>
      <c r="R260" s="183">
        <v>-786860</v>
      </c>
      <c r="S260" s="183">
        <v>1988203</v>
      </c>
      <c r="T260" s="183">
        <v>34629681</v>
      </c>
      <c r="U260" s="183">
        <v>-9880608</v>
      </c>
      <c r="W260" s="185">
        <v>15707207783.371887</v>
      </c>
      <c r="X260" s="185">
        <v>-4481611103.5515032</v>
      </c>
    </row>
    <row r="261" spans="1:24">
      <c r="A261" s="198">
        <v>38400</v>
      </c>
      <c r="B261" s="178" t="s">
        <v>242</v>
      </c>
      <c r="C261" s="182">
        <v>2.8338E-3</v>
      </c>
      <c r="D261" s="182">
        <v>2.9945000000000002E-3</v>
      </c>
      <c r="E261" s="183">
        <v>13269555</v>
      </c>
      <c r="F261" s="232"/>
      <c r="G261" s="183">
        <v>745899</v>
      </c>
      <c r="H261" s="183"/>
      <c r="I261" s="183">
        <v>4977553</v>
      </c>
      <c r="J261" s="183">
        <v>429403</v>
      </c>
      <c r="K261" s="184"/>
      <c r="L261" s="183">
        <v>301366</v>
      </c>
      <c r="M261" s="183">
        <v>16441144</v>
      </c>
      <c r="N261" s="185">
        <v>0</v>
      </c>
      <c r="O261" s="183">
        <v>1366554</v>
      </c>
      <c r="P261" s="184"/>
      <c r="Q261" s="183">
        <v>3566913</v>
      </c>
      <c r="R261" s="183">
        <v>-408680</v>
      </c>
      <c r="S261" s="183">
        <v>3158233</v>
      </c>
      <c r="T261" s="183">
        <v>44511086</v>
      </c>
      <c r="U261" s="183">
        <v>-12699989</v>
      </c>
      <c r="W261" s="185">
        <v>15707207989.272354</v>
      </c>
      <c r="X261" s="185">
        <v>-4481610911.1440468</v>
      </c>
    </row>
    <row r="262" spans="1:24">
      <c r="A262" s="198">
        <v>38402</v>
      </c>
      <c r="B262" s="178" t="s">
        <v>243</v>
      </c>
      <c r="C262" s="182">
        <v>2.1249999999999999E-4</v>
      </c>
      <c r="D262" s="182">
        <v>2.2159999999999999E-4</v>
      </c>
      <c r="E262" s="183">
        <v>995053</v>
      </c>
      <c r="F262" s="232"/>
      <c r="G262" s="183">
        <v>55933</v>
      </c>
      <c r="H262" s="183"/>
      <c r="I262" s="183">
        <v>373255</v>
      </c>
      <c r="J262" s="183">
        <v>16449</v>
      </c>
      <c r="K262" s="184"/>
      <c r="L262" s="183">
        <v>22599</v>
      </c>
      <c r="M262" s="183">
        <v>1232883</v>
      </c>
      <c r="N262" s="185">
        <v>0</v>
      </c>
      <c r="O262" s="183">
        <v>136878</v>
      </c>
      <c r="P262" s="184"/>
      <c r="Q262" s="183">
        <v>267474</v>
      </c>
      <c r="R262" s="183">
        <v>65385</v>
      </c>
      <c r="S262" s="183">
        <v>332859</v>
      </c>
      <c r="T262" s="183">
        <v>3337782</v>
      </c>
      <c r="U262" s="183">
        <v>-952342</v>
      </c>
      <c r="W262" s="185">
        <v>15707209411.764708</v>
      </c>
      <c r="X262" s="185">
        <v>-4481609411.7647057</v>
      </c>
    </row>
    <row r="263" spans="1:24">
      <c r="A263" s="198">
        <v>38405</v>
      </c>
      <c r="B263" s="178" t="s">
        <v>244</v>
      </c>
      <c r="C263" s="182">
        <v>7.0419999999999999E-4</v>
      </c>
      <c r="D263" s="182">
        <v>7.161E-4</v>
      </c>
      <c r="E263" s="183">
        <v>3297488</v>
      </c>
      <c r="F263" s="232"/>
      <c r="G263" s="183">
        <v>185356</v>
      </c>
      <c r="H263" s="183"/>
      <c r="I263" s="183">
        <v>1236923</v>
      </c>
      <c r="J263" s="183">
        <v>0</v>
      </c>
      <c r="K263" s="184"/>
      <c r="L263" s="183">
        <v>74890</v>
      </c>
      <c r="M263" s="183">
        <v>4085628</v>
      </c>
      <c r="N263" s="185">
        <v>0</v>
      </c>
      <c r="O263" s="183">
        <v>386026</v>
      </c>
      <c r="P263" s="184"/>
      <c r="Q263" s="183">
        <v>886379</v>
      </c>
      <c r="R263" s="183">
        <v>-226182</v>
      </c>
      <c r="S263" s="183">
        <v>660197</v>
      </c>
      <c r="T263" s="183">
        <v>11061016</v>
      </c>
      <c r="U263" s="183">
        <v>-3155950</v>
      </c>
      <c r="W263" s="185">
        <v>15707208179.494463</v>
      </c>
      <c r="X263" s="185">
        <v>-4481610337.972167</v>
      </c>
    </row>
    <row r="264" spans="1:24">
      <c r="A264" s="198">
        <v>38500</v>
      </c>
      <c r="B264" s="178" t="s">
        <v>245</v>
      </c>
      <c r="C264" s="182">
        <v>2.1413000000000001E-3</v>
      </c>
      <c r="D264" s="182">
        <v>2.2225999999999999E-3</v>
      </c>
      <c r="E264" s="183">
        <v>10026854</v>
      </c>
      <c r="F264" s="232"/>
      <c r="G264" s="183">
        <v>563622</v>
      </c>
      <c r="H264" s="183"/>
      <c r="I264" s="183">
        <v>3761181</v>
      </c>
      <c r="J264" s="183">
        <v>40169</v>
      </c>
      <c r="K264" s="184"/>
      <c r="L264" s="183">
        <v>227721</v>
      </c>
      <c r="M264" s="183">
        <v>12423396</v>
      </c>
      <c r="N264" s="185">
        <v>0</v>
      </c>
      <c r="O264" s="183">
        <v>678099</v>
      </c>
      <c r="P264" s="184"/>
      <c r="Q264" s="183">
        <v>2695261</v>
      </c>
      <c r="R264" s="183">
        <v>-344936</v>
      </c>
      <c r="S264" s="183">
        <v>2350325</v>
      </c>
      <c r="T264" s="183">
        <v>33633844</v>
      </c>
      <c r="U264" s="183">
        <v>-9596474</v>
      </c>
      <c r="W264" s="185">
        <v>15707207770.980246</v>
      </c>
      <c r="X264" s="185">
        <v>-4481611170.7841034</v>
      </c>
    </row>
    <row r="265" spans="1:24">
      <c r="A265" s="198">
        <v>38600</v>
      </c>
      <c r="B265" s="178" t="s">
        <v>246</v>
      </c>
      <c r="C265" s="182">
        <v>2.6565E-3</v>
      </c>
      <c r="D265" s="182">
        <v>2.8161000000000002E-3</v>
      </c>
      <c r="E265" s="183">
        <v>12439330</v>
      </c>
      <c r="F265" s="232"/>
      <c r="G265" s="183">
        <v>699231</v>
      </c>
      <c r="H265" s="183"/>
      <c r="I265" s="183">
        <v>4666126</v>
      </c>
      <c r="J265" s="183">
        <v>0</v>
      </c>
      <c r="K265" s="184"/>
      <c r="L265" s="183">
        <v>282511</v>
      </c>
      <c r="M265" s="183">
        <v>15412484</v>
      </c>
      <c r="N265" s="185">
        <v>0</v>
      </c>
      <c r="O265" s="183">
        <v>1553023</v>
      </c>
      <c r="P265" s="184"/>
      <c r="Q265" s="183">
        <v>3343745</v>
      </c>
      <c r="R265" s="183">
        <v>-799541</v>
      </c>
      <c r="S265" s="183">
        <v>2544204</v>
      </c>
      <c r="T265" s="183">
        <v>41726198</v>
      </c>
      <c r="U265" s="183">
        <v>-11905400</v>
      </c>
      <c r="W265" s="185">
        <v>15707207980.425371</v>
      </c>
      <c r="X265" s="185">
        <v>-4481611142.4807081</v>
      </c>
    </row>
    <row r="266" spans="1:24">
      <c r="A266" s="198">
        <v>38601</v>
      </c>
      <c r="B266" s="178" t="s">
        <v>247</v>
      </c>
      <c r="C266" s="182">
        <v>3.9400000000000002E-5</v>
      </c>
      <c r="D266" s="182">
        <v>4.0299999999999997E-5</v>
      </c>
      <c r="E266" s="183">
        <v>184494</v>
      </c>
      <c r="F266" s="232"/>
      <c r="G266" s="183">
        <v>10371</v>
      </c>
      <c r="H266" s="183"/>
      <c r="I266" s="183">
        <v>69206</v>
      </c>
      <c r="J266" s="183">
        <v>0</v>
      </c>
      <c r="K266" s="184"/>
      <c r="L266" s="183">
        <v>4190</v>
      </c>
      <c r="M266" s="183">
        <v>228591</v>
      </c>
      <c r="N266" s="185">
        <v>0</v>
      </c>
      <c r="O266" s="183">
        <v>31647</v>
      </c>
      <c r="P266" s="184"/>
      <c r="Q266" s="183">
        <v>49593</v>
      </c>
      <c r="R266" s="183">
        <v>-8786</v>
      </c>
      <c r="S266" s="183">
        <v>40807</v>
      </c>
      <c r="T266" s="183">
        <v>618864</v>
      </c>
      <c r="U266" s="183">
        <v>-176575</v>
      </c>
      <c r="W266" s="185">
        <v>15707208121.82741</v>
      </c>
      <c r="X266" s="185">
        <v>-4481598984.7715731</v>
      </c>
    </row>
    <row r="267" spans="1:24">
      <c r="A267" s="198">
        <v>38602</v>
      </c>
      <c r="B267" s="178" t="s">
        <v>248</v>
      </c>
      <c r="C267" s="182">
        <v>2.4439999999999998E-4</v>
      </c>
      <c r="D267" s="182">
        <v>2.431E-4</v>
      </c>
      <c r="E267" s="183">
        <v>1144428</v>
      </c>
      <c r="F267" s="232"/>
      <c r="G267" s="183">
        <v>64330</v>
      </c>
      <c r="H267" s="183"/>
      <c r="I267" s="183">
        <v>429287</v>
      </c>
      <c r="J267" s="183">
        <v>0</v>
      </c>
      <c r="K267" s="184"/>
      <c r="L267" s="183">
        <v>25991</v>
      </c>
      <c r="M267" s="183">
        <v>1417960</v>
      </c>
      <c r="N267" s="185">
        <v>0</v>
      </c>
      <c r="O267" s="183">
        <v>37187</v>
      </c>
      <c r="P267" s="184"/>
      <c r="Q267" s="183">
        <v>307627</v>
      </c>
      <c r="R267" s="183">
        <v>6186</v>
      </c>
      <c r="S267" s="183">
        <v>313813</v>
      </c>
      <c r="T267" s="183">
        <v>3838842</v>
      </c>
      <c r="U267" s="183">
        <v>-1095306</v>
      </c>
      <c r="W267" s="185">
        <v>15707209492.635027</v>
      </c>
      <c r="X267" s="185">
        <v>-4481612111.292963</v>
      </c>
    </row>
    <row r="268" spans="1:24">
      <c r="A268" s="198">
        <v>38605</v>
      </c>
      <c r="B268" s="178" t="s">
        <v>249</v>
      </c>
      <c r="C268" s="182">
        <v>7.4520000000000001E-4</v>
      </c>
      <c r="D268" s="182">
        <v>7.226E-4</v>
      </c>
      <c r="E268" s="183">
        <v>3489474</v>
      </c>
      <c r="F268" s="232"/>
      <c r="G268" s="183">
        <v>196148</v>
      </c>
      <c r="H268" s="183"/>
      <c r="I268" s="183">
        <v>1308939</v>
      </c>
      <c r="J268" s="183">
        <v>188512</v>
      </c>
      <c r="K268" s="184"/>
      <c r="L268" s="183">
        <v>79250</v>
      </c>
      <c r="M268" s="183">
        <v>4323502</v>
      </c>
      <c r="N268" s="185">
        <v>0</v>
      </c>
      <c r="O268" s="183">
        <v>179636</v>
      </c>
      <c r="P268" s="184"/>
      <c r="Q268" s="183">
        <v>937985</v>
      </c>
      <c r="R268" s="183">
        <v>-105645</v>
      </c>
      <c r="S268" s="183">
        <v>832340</v>
      </c>
      <c r="T268" s="183">
        <v>11705011</v>
      </c>
      <c r="U268" s="183">
        <v>-3339697</v>
      </c>
      <c r="W268" s="185">
        <v>15707207461.084272</v>
      </c>
      <c r="X268" s="185">
        <v>-4481611647.8797636</v>
      </c>
    </row>
    <row r="269" spans="1:24">
      <c r="A269" s="198">
        <v>38610</v>
      </c>
      <c r="B269" s="178" t="s">
        <v>250</v>
      </c>
      <c r="C269" s="182">
        <v>6.5530000000000004E-4</v>
      </c>
      <c r="D269" s="182">
        <v>6.7139999999999995E-4</v>
      </c>
      <c r="E269" s="183">
        <v>3068508</v>
      </c>
      <c r="F269" s="232"/>
      <c r="G269" s="183">
        <v>172485</v>
      </c>
      <c r="H269" s="183"/>
      <c r="I269" s="183">
        <v>1151031</v>
      </c>
      <c r="J269" s="183">
        <v>151900</v>
      </c>
      <c r="K269" s="184"/>
      <c r="L269" s="183">
        <v>69689</v>
      </c>
      <c r="M269" s="183">
        <v>3801920</v>
      </c>
      <c r="N269" s="185">
        <v>0</v>
      </c>
      <c r="O269" s="183">
        <v>158407</v>
      </c>
      <c r="P269" s="184"/>
      <c r="Q269" s="183">
        <v>824828</v>
      </c>
      <c r="R269" s="183">
        <v>77184</v>
      </c>
      <c r="S269" s="183">
        <v>902012</v>
      </c>
      <c r="T269" s="183">
        <v>10292933</v>
      </c>
      <c r="U269" s="183">
        <v>-2936800</v>
      </c>
      <c r="W269" s="185">
        <v>15707207385.930107</v>
      </c>
      <c r="X269" s="185">
        <v>-4481611475.6600027</v>
      </c>
    </row>
    <row r="270" spans="1:24">
      <c r="A270" s="198">
        <v>38620</v>
      </c>
      <c r="B270" s="178" t="s">
        <v>251</v>
      </c>
      <c r="C270" s="182">
        <v>4.5370000000000002E-4</v>
      </c>
      <c r="D270" s="182">
        <v>4.6490000000000002E-4</v>
      </c>
      <c r="E270" s="183">
        <v>2124496</v>
      </c>
      <c r="F270" s="232"/>
      <c r="G270" s="183">
        <v>119421</v>
      </c>
      <c r="H270" s="183"/>
      <c r="I270" s="183">
        <v>796921</v>
      </c>
      <c r="J270" s="183">
        <v>61571</v>
      </c>
      <c r="K270" s="184"/>
      <c r="L270" s="183">
        <v>48250</v>
      </c>
      <c r="M270" s="183">
        <v>2632277</v>
      </c>
      <c r="N270" s="185">
        <v>0</v>
      </c>
      <c r="O270" s="183">
        <v>33930</v>
      </c>
      <c r="P270" s="184"/>
      <c r="Q270" s="183">
        <v>571074</v>
      </c>
      <c r="R270" s="183">
        <v>-23345</v>
      </c>
      <c r="S270" s="183">
        <v>547729</v>
      </c>
      <c r="T270" s="183">
        <v>7126360</v>
      </c>
      <c r="U270" s="183">
        <v>-2033307</v>
      </c>
      <c r="W270" s="185">
        <v>15707207405.77474</v>
      </c>
      <c r="X270" s="185">
        <v>-4481611196.8260965</v>
      </c>
    </row>
    <row r="271" spans="1:24">
      <c r="A271" s="198">
        <v>38700</v>
      </c>
      <c r="B271" s="178" t="s">
        <v>252</v>
      </c>
      <c r="C271" s="182">
        <v>8.3949999999999997E-4</v>
      </c>
      <c r="D271" s="182">
        <v>8.7149999999999999E-4</v>
      </c>
      <c r="E271" s="183">
        <v>3931044</v>
      </c>
      <c r="F271" s="232"/>
      <c r="G271" s="183">
        <v>220969</v>
      </c>
      <c r="H271" s="183"/>
      <c r="I271" s="183">
        <v>1474577</v>
      </c>
      <c r="J271" s="183">
        <v>0</v>
      </c>
      <c r="K271" s="184"/>
      <c r="L271" s="183">
        <v>89278</v>
      </c>
      <c r="M271" s="183">
        <v>4870612</v>
      </c>
      <c r="N271" s="185">
        <v>0</v>
      </c>
      <c r="O271" s="183">
        <v>408378</v>
      </c>
      <c r="P271" s="184"/>
      <c r="Q271" s="183">
        <v>1056681</v>
      </c>
      <c r="R271" s="183">
        <v>-231809</v>
      </c>
      <c r="S271" s="183">
        <v>824872</v>
      </c>
      <c r="T271" s="183">
        <v>13186201</v>
      </c>
      <c r="U271" s="183">
        <v>-3762312</v>
      </c>
      <c r="W271" s="185">
        <v>15707207861.822514</v>
      </c>
      <c r="X271" s="185">
        <v>-4481610482.4300184</v>
      </c>
    </row>
    <row r="272" spans="1:24">
      <c r="A272" s="198">
        <v>38701</v>
      </c>
      <c r="B272" s="178" t="s">
        <v>253</v>
      </c>
      <c r="C272" s="182">
        <v>6.4599999999999998E-5</v>
      </c>
      <c r="D272" s="182">
        <v>5.8E-5</v>
      </c>
      <c r="E272" s="183">
        <v>302496</v>
      </c>
      <c r="F272" s="232"/>
      <c r="G272" s="183">
        <v>17004</v>
      </c>
      <c r="H272" s="183"/>
      <c r="I272" s="183">
        <v>113470</v>
      </c>
      <c r="J272" s="183">
        <v>48149</v>
      </c>
      <c r="K272" s="184"/>
      <c r="L272" s="183">
        <v>6870</v>
      </c>
      <c r="M272" s="183">
        <v>374796</v>
      </c>
      <c r="N272" s="185">
        <v>0</v>
      </c>
      <c r="O272" s="183">
        <v>0</v>
      </c>
      <c r="P272" s="184"/>
      <c r="Q272" s="183">
        <v>81312</v>
      </c>
      <c r="R272" s="183">
        <v>22111</v>
      </c>
      <c r="S272" s="183">
        <v>103423</v>
      </c>
      <c r="T272" s="183">
        <v>1014686</v>
      </c>
      <c r="U272" s="183">
        <v>-289512</v>
      </c>
      <c r="W272" s="185">
        <v>15707213622.291021</v>
      </c>
      <c r="X272" s="185">
        <v>-4481609907.1207428</v>
      </c>
    </row>
    <row r="273" spans="1:24">
      <c r="A273" s="198">
        <v>38800</v>
      </c>
      <c r="B273" s="178" t="s">
        <v>254</v>
      </c>
      <c r="C273" s="182">
        <v>1.4572000000000001E-3</v>
      </c>
      <c r="D273" s="182">
        <v>1.4991E-3</v>
      </c>
      <c r="E273" s="183">
        <v>6823486</v>
      </c>
      <c r="F273" s="232"/>
      <c r="G273" s="183">
        <v>383557</v>
      </c>
      <c r="H273" s="183"/>
      <c r="I273" s="183">
        <v>2559563</v>
      </c>
      <c r="J273" s="183">
        <v>19279</v>
      </c>
      <c r="K273" s="184"/>
      <c r="L273" s="183">
        <v>154969</v>
      </c>
      <c r="M273" s="183">
        <v>8454384</v>
      </c>
      <c r="N273" s="185">
        <v>0</v>
      </c>
      <c r="O273" s="183">
        <v>383886</v>
      </c>
      <c r="P273" s="184"/>
      <c r="Q273" s="183">
        <v>1834182</v>
      </c>
      <c r="R273" s="183">
        <v>-205699</v>
      </c>
      <c r="S273" s="183">
        <v>1628483</v>
      </c>
      <c r="T273" s="183">
        <v>22888543</v>
      </c>
      <c r="U273" s="183">
        <v>-6530604</v>
      </c>
      <c r="W273" s="185">
        <v>15707207658.523195</v>
      </c>
      <c r="X273" s="185">
        <v>-4481611309.3604174</v>
      </c>
    </row>
    <row r="274" spans="1:24">
      <c r="A274" s="198">
        <v>38801</v>
      </c>
      <c r="B274" s="178" t="s">
        <v>255</v>
      </c>
      <c r="C274" s="182">
        <v>1.3300000000000001E-4</v>
      </c>
      <c r="D274" s="182">
        <v>1.4239999999999999E-4</v>
      </c>
      <c r="E274" s="183">
        <v>622786</v>
      </c>
      <c r="F274" s="232"/>
      <c r="G274" s="183">
        <v>35008</v>
      </c>
      <c r="H274" s="183"/>
      <c r="I274" s="183">
        <v>233614</v>
      </c>
      <c r="J274" s="183">
        <v>106693</v>
      </c>
      <c r="K274" s="184"/>
      <c r="L274" s="183">
        <v>14144</v>
      </c>
      <c r="M274" s="183">
        <v>771640</v>
      </c>
      <c r="N274" s="185">
        <v>0</v>
      </c>
      <c r="O274" s="183">
        <v>124084</v>
      </c>
      <c r="P274" s="184"/>
      <c r="Q274" s="183">
        <v>167407</v>
      </c>
      <c r="R274" s="183">
        <v>-11799</v>
      </c>
      <c r="S274" s="183">
        <v>155608</v>
      </c>
      <c r="T274" s="183">
        <v>2089059</v>
      </c>
      <c r="U274" s="183">
        <v>-596054</v>
      </c>
      <c r="W274" s="185">
        <v>15707210526.315788</v>
      </c>
      <c r="X274" s="185">
        <v>-4481609022.5563908</v>
      </c>
    </row>
    <row r="275" spans="1:24">
      <c r="A275" s="198">
        <v>38900</v>
      </c>
      <c r="B275" s="178" t="s">
        <v>256</v>
      </c>
      <c r="C275" s="182">
        <v>3.411E-4</v>
      </c>
      <c r="D275" s="182">
        <v>3.3760000000000002E-4</v>
      </c>
      <c r="E275" s="183">
        <v>1597235</v>
      </c>
      <c r="F275" s="232"/>
      <c r="G275" s="183">
        <v>89783</v>
      </c>
      <c r="H275" s="183"/>
      <c r="I275" s="183">
        <v>599140</v>
      </c>
      <c r="J275" s="183">
        <v>48454</v>
      </c>
      <c r="K275" s="184"/>
      <c r="L275" s="183">
        <v>36275</v>
      </c>
      <c r="M275" s="183">
        <v>1978994</v>
      </c>
      <c r="N275" s="185">
        <v>0</v>
      </c>
      <c r="O275" s="183">
        <v>0</v>
      </c>
      <c r="P275" s="184"/>
      <c r="Q275" s="183">
        <v>429344</v>
      </c>
      <c r="R275" s="183">
        <v>20175</v>
      </c>
      <c r="S275" s="183">
        <v>449519</v>
      </c>
      <c r="T275" s="183">
        <v>5357729</v>
      </c>
      <c r="U275" s="183">
        <v>-1528678</v>
      </c>
      <c r="W275" s="185">
        <v>15707209029.610085</v>
      </c>
      <c r="X275" s="185">
        <v>-4481612430.3723249</v>
      </c>
    </row>
    <row r="276" spans="1:24">
      <c r="A276" s="198">
        <v>39000</v>
      </c>
      <c r="B276" s="178" t="s">
        <v>257</v>
      </c>
      <c r="C276" s="182">
        <v>1.4656199999999999E-2</v>
      </c>
      <c r="D276" s="182">
        <v>1.58662E-2</v>
      </c>
      <c r="E276" s="183">
        <v>68629137</v>
      </c>
      <c r="F276" s="232"/>
      <c r="G276" s="183">
        <v>3857732</v>
      </c>
      <c r="H276" s="183"/>
      <c r="I276" s="183">
        <v>25743527</v>
      </c>
      <c r="J276" s="183">
        <v>0</v>
      </c>
      <c r="K276" s="184"/>
      <c r="L276" s="183">
        <v>1558643</v>
      </c>
      <c r="M276" s="183">
        <v>85032356</v>
      </c>
      <c r="N276" s="185">
        <v>0</v>
      </c>
      <c r="O276" s="183">
        <v>11149685</v>
      </c>
      <c r="P276" s="184"/>
      <c r="Q276" s="183">
        <v>18447803</v>
      </c>
      <c r="R276" s="183">
        <v>-4917040</v>
      </c>
      <c r="S276" s="183">
        <v>13530763</v>
      </c>
      <c r="T276" s="183">
        <v>230207982</v>
      </c>
      <c r="U276" s="183">
        <v>-65683387</v>
      </c>
      <c r="W276" s="185">
        <v>15707208007.532648</v>
      </c>
      <c r="X276" s="185">
        <v>-4481610990.5705433</v>
      </c>
    </row>
    <row r="277" spans="1:24">
      <c r="A277" s="198">
        <v>39100</v>
      </c>
      <c r="B277" s="178" t="s">
        <v>258</v>
      </c>
      <c r="C277" s="182">
        <v>1.7279000000000001E-3</v>
      </c>
      <c r="D277" s="182">
        <v>1.9086999999999999E-3</v>
      </c>
      <c r="E277" s="183">
        <v>8091066</v>
      </c>
      <c r="F277" s="232"/>
      <c r="G277" s="183">
        <v>454809</v>
      </c>
      <c r="H277" s="183"/>
      <c r="I277" s="183">
        <v>3035046</v>
      </c>
      <c r="J277" s="183">
        <v>0</v>
      </c>
      <c r="K277" s="184"/>
      <c r="L277" s="183">
        <v>183757</v>
      </c>
      <c r="M277" s="183">
        <v>10024932</v>
      </c>
      <c r="N277" s="185">
        <v>0</v>
      </c>
      <c r="O277" s="183">
        <v>1879985</v>
      </c>
      <c r="P277" s="184"/>
      <c r="Q277" s="183">
        <v>2174913</v>
      </c>
      <c r="R277" s="183">
        <v>-1006397</v>
      </c>
      <c r="S277" s="183">
        <v>1168516</v>
      </c>
      <c r="T277" s="183">
        <v>27140485</v>
      </c>
      <c r="U277" s="183">
        <v>-7743776</v>
      </c>
      <c r="W277" s="185">
        <v>15707208171.769199</v>
      </c>
      <c r="X277" s="185">
        <v>-4481611204.3521032</v>
      </c>
    </row>
    <row r="278" spans="1:24">
      <c r="A278" s="198">
        <v>39101</v>
      </c>
      <c r="B278" s="178" t="s">
        <v>259</v>
      </c>
      <c r="C278" s="182">
        <v>2.8499999999999999E-4</v>
      </c>
      <c r="D278" s="182">
        <v>2.7379999999999999E-4</v>
      </c>
      <c r="E278" s="183">
        <v>1334541</v>
      </c>
      <c r="F278" s="232"/>
      <c r="G278" s="183">
        <v>75016</v>
      </c>
      <c r="H278" s="183"/>
      <c r="I278" s="183">
        <v>500601</v>
      </c>
      <c r="J278" s="183">
        <v>160789</v>
      </c>
      <c r="K278" s="184"/>
      <c r="L278" s="183">
        <v>30309</v>
      </c>
      <c r="M278" s="183">
        <v>1653513</v>
      </c>
      <c r="N278" s="185">
        <v>0</v>
      </c>
      <c r="O278" s="183">
        <v>0</v>
      </c>
      <c r="P278" s="184"/>
      <c r="Q278" s="183">
        <v>358730</v>
      </c>
      <c r="R278" s="183">
        <v>138608</v>
      </c>
      <c r="S278" s="183">
        <v>497338</v>
      </c>
      <c r="T278" s="183">
        <v>4476554</v>
      </c>
      <c r="U278" s="183">
        <v>-1277259</v>
      </c>
      <c r="W278" s="185">
        <v>15707207017.543859</v>
      </c>
      <c r="X278" s="185">
        <v>-4481610526.3157892</v>
      </c>
    </row>
    <row r="279" spans="1:24">
      <c r="A279" s="198">
        <v>39105</v>
      </c>
      <c r="B279" s="178" t="s">
        <v>260</v>
      </c>
      <c r="C279" s="182">
        <v>7.2420000000000004E-4</v>
      </c>
      <c r="D279" s="182">
        <v>7.3110000000000004E-4</v>
      </c>
      <c r="E279" s="183">
        <v>3391140</v>
      </c>
      <c r="F279" s="232"/>
      <c r="G279" s="183">
        <v>190620</v>
      </c>
      <c r="H279" s="183"/>
      <c r="I279" s="183">
        <v>1272053</v>
      </c>
      <c r="J279" s="183">
        <v>17546</v>
      </c>
      <c r="K279" s="184"/>
      <c r="L279" s="183">
        <v>77016</v>
      </c>
      <c r="M279" s="183">
        <v>4201664</v>
      </c>
      <c r="N279" s="185">
        <v>0</v>
      </c>
      <c r="O279" s="183">
        <v>176716</v>
      </c>
      <c r="P279" s="184"/>
      <c r="Q279" s="183">
        <v>911553</v>
      </c>
      <c r="R279" s="183">
        <v>-315502</v>
      </c>
      <c r="S279" s="183">
        <v>596051</v>
      </c>
      <c r="T279" s="183">
        <v>11375160</v>
      </c>
      <c r="U279" s="183">
        <v>-3245583</v>
      </c>
      <c r="W279" s="185">
        <v>15707207953.603975</v>
      </c>
      <c r="X279" s="185">
        <v>-4481611433.3057165</v>
      </c>
    </row>
    <row r="280" spans="1:24">
      <c r="A280" s="198">
        <v>39200</v>
      </c>
      <c r="B280" s="178" t="s">
        <v>397</v>
      </c>
      <c r="C280" s="182">
        <v>6.6706500000000002E-2</v>
      </c>
      <c r="D280" s="182">
        <v>6.7022100000000001E-2</v>
      </c>
      <c r="E280" s="183">
        <v>312359924</v>
      </c>
      <c r="F280" s="232"/>
      <c r="G280" s="183">
        <v>17558151</v>
      </c>
      <c r="H280" s="183"/>
      <c r="I280" s="183">
        <v>117169567</v>
      </c>
      <c r="J280" s="183">
        <v>0</v>
      </c>
      <c r="K280" s="184"/>
      <c r="L280" s="183">
        <v>7094036</v>
      </c>
      <c r="M280" s="183">
        <v>387017838</v>
      </c>
      <c r="N280" s="185">
        <v>0</v>
      </c>
      <c r="O280" s="183">
        <v>15891855</v>
      </c>
      <c r="P280" s="184"/>
      <c r="Q280" s="183">
        <v>83963672</v>
      </c>
      <c r="R280" s="183">
        <v>-7878545</v>
      </c>
      <c r="S280" s="183">
        <v>76085127</v>
      </c>
      <c r="T280" s="183">
        <v>1047772870</v>
      </c>
      <c r="U280" s="183">
        <v>-298952584</v>
      </c>
      <c r="W280" s="185">
        <v>15707207993.224049</v>
      </c>
      <c r="X280" s="185">
        <v>-4481610997.4290361</v>
      </c>
    </row>
    <row r="281" spans="1:24">
      <c r="A281" s="198">
        <v>39201</v>
      </c>
      <c r="B281" s="178" t="s">
        <v>262</v>
      </c>
      <c r="C281" s="182">
        <v>1.8809999999999999E-4</v>
      </c>
      <c r="D281" s="182">
        <v>1.828E-4</v>
      </c>
      <c r="E281" s="183">
        <v>880797</v>
      </c>
      <c r="F281" s="232"/>
      <c r="G281" s="183">
        <v>49511</v>
      </c>
      <c r="H281" s="183"/>
      <c r="I281" s="183">
        <v>330397</v>
      </c>
      <c r="J281" s="183">
        <v>0</v>
      </c>
      <c r="K281" s="184"/>
      <c r="L281" s="183">
        <v>20004</v>
      </c>
      <c r="M281" s="183">
        <v>1091319</v>
      </c>
      <c r="N281" s="185">
        <v>0</v>
      </c>
      <c r="O281" s="183">
        <v>124856</v>
      </c>
      <c r="P281" s="184"/>
      <c r="Q281" s="183">
        <v>236762</v>
      </c>
      <c r="R281" s="183">
        <v>-92875</v>
      </c>
      <c r="S281" s="183">
        <v>143887</v>
      </c>
      <c r="T281" s="183">
        <v>2954526</v>
      </c>
      <c r="U281" s="183">
        <v>-842991</v>
      </c>
      <c r="W281" s="185">
        <v>15707208931.419458</v>
      </c>
      <c r="X281" s="185">
        <v>-4481610845.2950563</v>
      </c>
    </row>
    <row r="282" spans="1:24">
      <c r="A282" s="198">
        <v>39204</v>
      </c>
      <c r="B282" s="178" t="s">
        <v>263</v>
      </c>
      <c r="C282" s="182">
        <v>2.522E-4</v>
      </c>
      <c r="D282" s="182">
        <v>3.1510000000000002E-4</v>
      </c>
      <c r="E282" s="183">
        <v>1180952</v>
      </c>
      <c r="F282" s="232"/>
      <c r="G282" s="183">
        <v>66383</v>
      </c>
      <c r="H282" s="183"/>
      <c r="I282" s="183">
        <v>442988</v>
      </c>
      <c r="J282" s="183">
        <v>172462</v>
      </c>
      <c r="K282" s="184"/>
      <c r="L282" s="183">
        <v>26821</v>
      </c>
      <c r="M282" s="183">
        <v>1463214</v>
      </c>
      <c r="N282" s="185">
        <v>0</v>
      </c>
      <c r="O282" s="183">
        <v>519410</v>
      </c>
      <c r="P282" s="184"/>
      <c r="Q282" s="183">
        <v>317445</v>
      </c>
      <c r="R282" s="183">
        <v>-3353</v>
      </c>
      <c r="S282" s="183">
        <v>314092</v>
      </c>
      <c r="T282" s="183">
        <v>3961358</v>
      </c>
      <c r="U282" s="183">
        <v>-1130262</v>
      </c>
      <c r="W282" s="185">
        <v>15707208564.631245</v>
      </c>
      <c r="X282" s="185">
        <v>-4481609833.4655037</v>
      </c>
    </row>
    <row r="283" spans="1:24">
      <c r="A283" s="198">
        <v>39205</v>
      </c>
      <c r="B283" s="178" t="s">
        <v>264</v>
      </c>
      <c r="C283" s="182">
        <v>5.7071999999999999E-3</v>
      </c>
      <c r="D283" s="182">
        <v>5.4844000000000004E-3</v>
      </c>
      <c r="E283" s="183">
        <v>26724540</v>
      </c>
      <c r="F283" s="232"/>
      <c r="G283" s="183">
        <v>1502221</v>
      </c>
      <c r="H283" s="183"/>
      <c r="I283" s="183">
        <v>10024663</v>
      </c>
      <c r="J283" s="183">
        <v>1598467</v>
      </c>
      <c r="K283" s="184"/>
      <c r="L283" s="183">
        <v>606944</v>
      </c>
      <c r="M283" s="183">
        <v>33112039</v>
      </c>
      <c r="N283" s="185">
        <v>0</v>
      </c>
      <c r="O283" s="183">
        <v>546626</v>
      </c>
      <c r="P283" s="184"/>
      <c r="Q283" s="183">
        <v>7183670</v>
      </c>
      <c r="R283" s="183">
        <v>438751</v>
      </c>
      <c r="S283" s="183">
        <v>7622421</v>
      </c>
      <c r="T283" s="183">
        <v>89644177</v>
      </c>
      <c r="U283" s="183">
        <v>-25577450</v>
      </c>
      <c r="W283" s="185">
        <v>15707207912.811888</v>
      </c>
      <c r="X283" s="185">
        <v>-4481610947.5749931</v>
      </c>
    </row>
    <row r="284" spans="1:24">
      <c r="A284" s="198">
        <v>39208</v>
      </c>
      <c r="B284" s="178" t="s">
        <v>398</v>
      </c>
      <c r="C284" s="182">
        <v>3.9189999999999998E-4</v>
      </c>
      <c r="D284" s="182">
        <v>4.194E-4</v>
      </c>
      <c r="E284" s="183">
        <v>1835111</v>
      </c>
      <c r="F284" s="232"/>
      <c r="G284" s="183">
        <v>103154</v>
      </c>
      <c r="H284" s="183"/>
      <c r="I284" s="183">
        <v>688370</v>
      </c>
      <c r="J284" s="183">
        <v>0</v>
      </c>
      <c r="K284" s="184"/>
      <c r="L284" s="183">
        <v>41677</v>
      </c>
      <c r="M284" s="183">
        <v>2273726</v>
      </c>
      <c r="N284" s="185">
        <v>0</v>
      </c>
      <c r="O284" s="183">
        <v>294222</v>
      </c>
      <c r="P284" s="184"/>
      <c r="Q284" s="183">
        <v>493286</v>
      </c>
      <c r="R284" s="183">
        <v>-121802</v>
      </c>
      <c r="S284" s="183">
        <v>371484</v>
      </c>
      <c r="T284" s="183">
        <v>6155655</v>
      </c>
      <c r="U284" s="183">
        <v>-1756343</v>
      </c>
      <c r="W284" s="185">
        <v>15707208471.548864</v>
      </c>
      <c r="X284" s="185">
        <v>-4481610104.6185255</v>
      </c>
    </row>
    <row r="285" spans="1:24">
      <c r="A285" s="198">
        <v>39209</v>
      </c>
      <c r="B285" s="178" t="s">
        <v>265</v>
      </c>
      <c r="C285" s="182">
        <v>1.942E-4</v>
      </c>
      <c r="D285" s="182">
        <v>1.7679999999999999E-4</v>
      </c>
      <c r="E285" s="183">
        <v>909361</v>
      </c>
      <c r="F285" s="232"/>
      <c r="G285" s="183">
        <v>51116</v>
      </c>
      <c r="H285" s="183"/>
      <c r="I285" s="183">
        <v>341111</v>
      </c>
      <c r="J285" s="183">
        <v>42259</v>
      </c>
      <c r="K285" s="184"/>
      <c r="L285" s="183">
        <v>20653</v>
      </c>
      <c r="M285" s="183">
        <v>1126710</v>
      </c>
      <c r="N285" s="185">
        <v>0</v>
      </c>
      <c r="O285" s="183">
        <v>132784</v>
      </c>
      <c r="P285" s="184"/>
      <c r="Q285" s="183">
        <v>244440</v>
      </c>
      <c r="R285" s="183">
        <v>-102689</v>
      </c>
      <c r="S285" s="183">
        <v>141751</v>
      </c>
      <c r="T285" s="183">
        <v>3050340</v>
      </c>
      <c r="U285" s="183">
        <v>-870329</v>
      </c>
      <c r="W285" s="185">
        <v>15707209062.821833</v>
      </c>
      <c r="X285" s="185">
        <v>-4481611740.4737387</v>
      </c>
    </row>
    <row r="286" spans="1:24">
      <c r="A286" s="198">
        <v>39220</v>
      </c>
      <c r="B286" s="178" t="s">
        <v>516</v>
      </c>
      <c r="C286" s="182">
        <v>6.5900000000000003E-5</v>
      </c>
      <c r="D286" s="182">
        <v>6.7999999999999999E-5</v>
      </c>
      <c r="E286" s="183">
        <v>308583</v>
      </c>
      <c r="F286" s="232"/>
      <c r="G286" s="183">
        <v>17346</v>
      </c>
      <c r="H286" s="183"/>
      <c r="I286" s="183">
        <v>115753</v>
      </c>
      <c r="J286" s="183">
        <v>108504</v>
      </c>
      <c r="K286" s="184"/>
      <c r="L286" s="183">
        <v>7008</v>
      </c>
      <c r="M286" s="183">
        <v>382339</v>
      </c>
      <c r="N286" s="185">
        <v>0</v>
      </c>
      <c r="O286" s="183">
        <v>26134</v>
      </c>
      <c r="P286" s="184"/>
      <c r="Q286" s="183">
        <v>82949</v>
      </c>
      <c r="R286" s="183">
        <v>95607</v>
      </c>
      <c r="S286" s="183">
        <v>178556</v>
      </c>
      <c r="T286" s="183">
        <v>1035105</v>
      </c>
      <c r="U286" s="183">
        <v>-295338</v>
      </c>
      <c r="W286" s="185">
        <v>15707207890.743549</v>
      </c>
      <c r="X286" s="185">
        <v>-4481608497.7238235</v>
      </c>
    </row>
    <row r="287" spans="1:24">
      <c r="A287" s="198">
        <v>39300</v>
      </c>
      <c r="B287" s="178" t="s">
        <v>266</v>
      </c>
      <c r="C287" s="182">
        <v>6.5180000000000001E-4</v>
      </c>
      <c r="D287" s="182">
        <v>6.8869999999999999E-4</v>
      </c>
      <c r="E287" s="183">
        <v>3052119</v>
      </c>
      <c r="F287" s="232"/>
      <c r="G287" s="183">
        <v>171564</v>
      </c>
      <c r="H287" s="183"/>
      <c r="I287" s="183">
        <v>1144883</v>
      </c>
      <c r="J287" s="183">
        <v>0</v>
      </c>
      <c r="K287" s="184"/>
      <c r="L287" s="183">
        <v>69317</v>
      </c>
      <c r="M287" s="183">
        <v>3781614</v>
      </c>
      <c r="N287" s="185">
        <v>0</v>
      </c>
      <c r="O287" s="183">
        <v>533605</v>
      </c>
      <c r="P287" s="184"/>
      <c r="Q287" s="183">
        <v>820423</v>
      </c>
      <c r="R287" s="183">
        <v>-298761</v>
      </c>
      <c r="S287" s="183">
        <v>521662</v>
      </c>
      <c r="T287" s="183">
        <v>10237958</v>
      </c>
      <c r="U287" s="183">
        <v>-2921114</v>
      </c>
      <c r="W287" s="185">
        <v>15707207732.433262</v>
      </c>
      <c r="X287" s="185">
        <v>-4481610923.5961952</v>
      </c>
    </row>
    <row r="288" spans="1:24">
      <c r="A288" s="198">
        <v>39301</v>
      </c>
      <c r="B288" s="178" t="s">
        <v>267</v>
      </c>
      <c r="C288" s="182">
        <v>3.82E-5</v>
      </c>
      <c r="D288" s="182">
        <v>2.8E-5</v>
      </c>
      <c r="E288" s="183">
        <v>178875</v>
      </c>
      <c r="F288" s="232"/>
      <c r="G288" s="183">
        <v>10055</v>
      </c>
      <c r="H288" s="183"/>
      <c r="I288" s="183">
        <v>67098</v>
      </c>
      <c r="J288" s="183">
        <v>74923</v>
      </c>
      <c r="K288" s="184"/>
      <c r="L288" s="183">
        <v>4062</v>
      </c>
      <c r="M288" s="183">
        <v>221629</v>
      </c>
      <c r="N288" s="185">
        <v>0</v>
      </c>
      <c r="O288" s="183">
        <v>24006</v>
      </c>
      <c r="P288" s="184"/>
      <c r="Q288" s="183">
        <v>48082</v>
      </c>
      <c r="R288" s="183">
        <v>-22376</v>
      </c>
      <c r="S288" s="183">
        <v>25706</v>
      </c>
      <c r="T288" s="183">
        <v>600015</v>
      </c>
      <c r="U288" s="183">
        <v>-171198</v>
      </c>
      <c r="W288" s="185">
        <v>15707198952.879581</v>
      </c>
      <c r="X288" s="185">
        <v>-4481623036.6492147</v>
      </c>
    </row>
    <row r="289" spans="1:24">
      <c r="A289" s="198">
        <v>39400</v>
      </c>
      <c r="B289" s="178" t="s">
        <v>268</v>
      </c>
      <c r="C289" s="182">
        <v>4.5899999999999999E-4</v>
      </c>
      <c r="D289" s="182">
        <v>4.9439999999999998E-4</v>
      </c>
      <c r="E289" s="183">
        <v>2149314</v>
      </c>
      <c r="F289" s="232"/>
      <c r="G289" s="183">
        <v>120816</v>
      </c>
      <c r="H289" s="183"/>
      <c r="I289" s="183">
        <v>806231</v>
      </c>
      <c r="J289" s="183">
        <v>0</v>
      </c>
      <c r="K289" s="184"/>
      <c r="L289" s="183">
        <v>48813</v>
      </c>
      <c r="M289" s="183">
        <v>2663027</v>
      </c>
      <c r="N289" s="185">
        <v>0</v>
      </c>
      <c r="O289" s="183">
        <v>464284</v>
      </c>
      <c r="P289" s="184"/>
      <c r="Q289" s="183">
        <v>577745</v>
      </c>
      <c r="R289" s="183">
        <v>-217100</v>
      </c>
      <c r="S289" s="183">
        <v>360645</v>
      </c>
      <c r="T289" s="183">
        <v>7209608</v>
      </c>
      <c r="U289" s="183">
        <v>-2057059</v>
      </c>
      <c r="W289" s="185">
        <v>15707206971.677561</v>
      </c>
      <c r="X289" s="185">
        <v>-4481610021.7864923</v>
      </c>
    </row>
    <row r="290" spans="1:24">
      <c r="A290" s="198">
        <v>39401</v>
      </c>
      <c r="B290" s="178" t="s">
        <v>269</v>
      </c>
      <c r="C290" s="182">
        <v>5.0429999999999995E-4</v>
      </c>
      <c r="D290" s="182">
        <v>4.8240000000000002E-4</v>
      </c>
      <c r="E290" s="183">
        <v>2361436</v>
      </c>
      <c r="F290" s="232"/>
      <c r="G290" s="183">
        <v>132739</v>
      </c>
      <c r="H290" s="183"/>
      <c r="I290" s="183">
        <v>885800</v>
      </c>
      <c r="J290" s="183">
        <v>135947</v>
      </c>
      <c r="K290" s="184"/>
      <c r="L290" s="183">
        <v>53631</v>
      </c>
      <c r="M290" s="183">
        <v>2925848</v>
      </c>
      <c r="N290" s="185">
        <v>0</v>
      </c>
      <c r="O290" s="183">
        <v>25342</v>
      </c>
      <c r="P290" s="184"/>
      <c r="Q290" s="183">
        <v>634764</v>
      </c>
      <c r="R290" s="183">
        <v>123561</v>
      </c>
      <c r="S290" s="183">
        <v>758325</v>
      </c>
      <c r="T290" s="183">
        <v>7921145</v>
      </c>
      <c r="U290" s="183">
        <v>-2260076</v>
      </c>
      <c r="W290" s="185">
        <v>15707208011.104504</v>
      </c>
      <c r="X290" s="185">
        <v>-4481610152.6868935</v>
      </c>
    </row>
    <row r="291" spans="1:24">
      <c r="A291" s="198">
        <v>39500</v>
      </c>
      <c r="B291" s="178" t="s">
        <v>270</v>
      </c>
      <c r="C291" s="182">
        <v>2.0282999999999998E-3</v>
      </c>
      <c r="D291" s="182">
        <v>2.0634999999999998E-3</v>
      </c>
      <c r="E291" s="183">
        <v>9497720</v>
      </c>
      <c r="F291" s="232"/>
      <c r="G291" s="183">
        <v>533879</v>
      </c>
      <c r="H291" s="183"/>
      <c r="I291" s="183">
        <v>3562697</v>
      </c>
      <c r="J291" s="183">
        <v>66338</v>
      </c>
      <c r="K291" s="184"/>
      <c r="L291" s="183">
        <v>215704</v>
      </c>
      <c r="M291" s="183">
        <v>11767793</v>
      </c>
      <c r="N291" s="185">
        <v>0</v>
      </c>
      <c r="O291" s="183">
        <v>482192</v>
      </c>
      <c r="P291" s="184"/>
      <c r="Q291" s="183">
        <v>2553027</v>
      </c>
      <c r="R291" s="183">
        <v>-112385</v>
      </c>
      <c r="S291" s="183">
        <v>2440642</v>
      </c>
      <c r="T291" s="183">
        <v>31858930</v>
      </c>
      <c r="U291" s="183">
        <v>-9090052</v>
      </c>
      <c r="W291" s="185">
        <v>15707208006.705124</v>
      </c>
      <c r="X291" s="185">
        <v>-4481611201.4987926</v>
      </c>
    </row>
    <row r="292" spans="1:24">
      <c r="A292" s="198">
        <v>39501</v>
      </c>
      <c r="B292" s="178" t="s">
        <v>271</v>
      </c>
      <c r="C292" s="182">
        <v>5.8100000000000003E-5</v>
      </c>
      <c r="D292" s="182">
        <v>6.0900000000000003E-5</v>
      </c>
      <c r="E292" s="183">
        <v>272059</v>
      </c>
      <c r="F292" s="232"/>
      <c r="G292" s="183">
        <v>15293</v>
      </c>
      <c r="H292" s="183"/>
      <c r="I292" s="183">
        <v>102052</v>
      </c>
      <c r="J292" s="183">
        <v>4505</v>
      </c>
      <c r="K292" s="184"/>
      <c r="L292" s="183">
        <v>6179</v>
      </c>
      <c r="M292" s="183">
        <v>337085</v>
      </c>
      <c r="N292" s="185">
        <v>0</v>
      </c>
      <c r="O292" s="183">
        <v>36911</v>
      </c>
      <c r="P292" s="184"/>
      <c r="Q292" s="183">
        <v>73131</v>
      </c>
      <c r="R292" s="183">
        <v>-28896</v>
      </c>
      <c r="S292" s="183">
        <v>44235</v>
      </c>
      <c r="T292" s="183">
        <v>912589</v>
      </c>
      <c r="U292" s="183">
        <v>-260382</v>
      </c>
      <c r="W292" s="185">
        <v>15707211703.958691</v>
      </c>
      <c r="X292" s="185">
        <v>-4481617900.1721172</v>
      </c>
    </row>
    <row r="293" spans="1:24">
      <c r="A293" s="198">
        <v>39600</v>
      </c>
      <c r="B293" s="178" t="s">
        <v>272</v>
      </c>
      <c r="C293" s="182">
        <v>5.8481000000000002E-3</v>
      </c>
      <c r="D293" s="182">
        <v>6.4831000000000003E-3</v>
      </c>
      <c r="E293" s="183">
        <v>27384319</v>
      </c>
      <c r="F293" s="232"/>
      <c r="G293" s="183">
        <v>1539308</v>
      </c>
      <c r="H293" s="183"/>
      <c r="I293" s="183">
        <v>10272153</v>
      </c>
      <c r="J293" s="183">
        <v>14186</v>
      </c>
      <c r="K293" s="184"/>
      <c r="L293" s="183">
        <v>621928</v>
      </c>
      <c r="M293" s="183">
        <v>33929512</v>
      </c>
      <c r="N293" s="185">
        <v>0</v>
      </c>
      <c r="O293" s="183">
        <v>4416401</v>
      </c>
      <c r="P293" s="184"/>
      <c r="Q293" s="183">
        <v>7361021</v>
      </c>
      <c r="R293" s="183">
        <v>-1506338</v>
      </c>
      <c r="S293" s="183">
        <v>5854683</v>
      </c>
      <c r="T293" s="183">
        <v>91857323</v>
      </c>
      <c r="U293" s="183">
        <v>-26208909</v>
      </c>
      <c r="W293" s="185">
        <v>15707207982.079649</v>
      </c>
      <c r="X293" s="185">
        <v>-4481610950.5651407</v>
      </c>
    </row>
    <row r="294" spans="1:24">
      <c r="A294" s="198">
        <v>39605</v>
      </c>
      <c r="B294" s="178" t="s">
        <v>273</v>
      </c>
      <c r="C294" s="182">
        <v>9.5929999999999995E-4</v>
      </c>
      <c r="D294" s="182">
        <v>9.4459999999999998E-4</v>
      </c>
      <c r="E294" s="183">
        <v>4492019</v>
      </c>
      <c r="F294" s="232"/>
      <c r="G294" s="183">
        <v>252502</v>
      </c>
      <c r="H294" s="183"/>
      <c r="I294" s="183">
        <v>1685005</v>
      </c>
      <c r="J294" s="183">
        <v>68186</v>
      </c>
      <c r="K294" s="184"/>
      <c r="L294" s="183">
        <v>102019</v>
      </c>
      <c r="M294" s="183">
        <v>5565668</v>
      </c>
      <c r="N294" s="185">
        <v>0</v>
      </c>
      <c r="O294" s="183">
        <v>49816</v>
      </c>
      <c r="P294" s="184"/>
      <c r="Q294" s="183">
        <v>1207474</v>
      </c>
      <c r="R294" s="183">
        <v>11743</v>
      </c>
      <c r="S294" s="183">
        <v>1219217</v>
      </c>
      <c r="T294" s="183">
        <v>15067925</v>
      </c>
      <c r="U294" s="183">
        <v>-4299209</v>
      </c>
      <c r="W294" s="185">
        <v>15707208381.111227</v>
      </c>
      <c r="X294" s="185">
        <v>-4481610549.3589077</v>
      </c>
    </row>
    <row r="295" spans="1:24">
      <c r="A295" s="198">
        <v>39700</v>
      </c>
      <c r="B295" s="178" t="s">
        <v>274</v>
      </c>
      <c r="C295" s="182">
        <v>3.3774999999999999E-3</v>
      </c>
      <c r="D295" s="182">
        <v>3.5425000000000001E-3</v>
      </c>
      <c r="E295" s="183">
        <v>15815485</v>
      </c>
      <c r="F295" s="232"/>
      <c r="G295" s="183">
        <v>889009</v>
      </c>
      <c r="H295" s="183"/>
      <c r="I295" s="183">
        <v>5932558</v>
      </c>
      <c r="J295" s="183">
        <v>0</v>
      </c>
      <c r="K295" s="184"/>
      <c r="L295" s="183">
        <v>359187</v>
      </c>
      <c r="M295" s="183">
        <v>19595583</v>
      </c>
      <c r="N295" s="185">
        <v>0</v>
      </c>
      <c r="O295" s="183">
        <v>1647083</v>
      </c>
      <c r="P295" s="184"/>
      <c r="Q295" s="183">
        <v>4251269</v>
      </c>
      <c r="R295" s="183">
        <v>-909794</v>
      </c>
      <c r="S295" s="183">
        <v>3341475</v>
      </c>
      <c r="T295" s="183">
        <v>53051095</v>
      </c>
      <c r="U295" s="183">
        <v>-15136641</v>
      </c>
      <c r="W295" s="185">
        <v>15707207994.078461</v>
      </c>
      <c r="X295" s="185">
        <v>-4481610954.8482609</v>
      </c>
    </row>
    <row r="296" spans="1:24">
      <c r="A296" s="198">
        <v>39703</v>
      </c>
      <c r="B296" s="178" t="s">
        <v>275</v>
      </c>
      <c r="C296" s="182">
        <v>2.5119999999999998E-4</v>
      </c>
      <c r="D296" s="182">
        <v>2.4610000000000002E-4</v>
      </c>
      <c r="E296" s="183">
        <v>1176269</v>
      </c>
      <c r="F296" s="232"/>
      <c r="G296" s="183">
        <v>66120</v>
      </c>
      <c r="H296" s="183"/>
      <c r="I296" s="183">
        <v>441231</v>
      </c>
      <c r="J296" s="183">
        <v>22837</v>
      </c>
      <c r="K296" s="184"/>
      <c r="L296" s="183">
        <v>26714</v>
      </c>
      <c r="M296" s="183">
        <v>1457412</v>
      </c>
      <c r="N296" s="185">
        <v>0</v>
      </c>
      <c r="O296" s="183">
        <v>105460</v>
      </c>
      <c r="P296" s="184"/>
      <c r="Q296" s="183">
        <v>316186</v>
      </c>
      <c r="R296" s="183">
        <v>53588</v>
      </c>
      <c r="S296" s="183">
        <v>369774</v>
      </c>
      <c r="T296" s="183">
        <v>3945651</v>
      </c>
      <c r="U296" s="183">
        <v>-1125781</v>
      </c>
      <c r="W296" s="185">
        <v>15707209394.904459</v>
      </c>
      <c r="X296" s="185">
        <v>-4481612261.1464968</v>
      </c>
    </row>
    <row r="297" spans="1:24">
      <c r="A297" s="198">
        <v>39705</v>
      </c>
      <c r="B297" s="178" t="s">
        <v>276</v>
      </c>
      <c r="C297" s="182">
        <v>8.6810000000000001E-4</v>
      </c>
      <c r="D297" s="182">
        <v>8.899E-4</v>
      </c>
      <c r="E297" s="183">
        <v>4064966</v>
      </c>
      <c r="F297" s="232"/>
      <c r="G297" s="183">
        <v>228497</v>
      </c>
      <c r="H297" s="183"/>
      <c r="I297" s="183">
        <v>1524812</v>
      </c>
      <c r="J297" s="183">
        <v>48658</v>
      </c>
      <c r="K297" s="184"/>
      <c r="L297" s="183">
        <v>92320</v>
      </c>
      <c r="M297" s="183">
        <v>5036543</v>
      </c>
      <c r="N297" s="185">
        <v>0</v>
      </c>
      <c r="O297" s="183">
        <v>141691</v>
      </c>
      <c r="P297" s="184"/>
      <c r="Q297" s="183">
        <v>1092680</v>
      </c>
      <c r="R297" s="183">
        <v>-23100</v>
      </c>
      <c r="S297" s="183">
        <v>1069580</v>
      </c>
      <c r="T297" s="183">
        <v>13635427</v>
      </c>
      <c r="U297" s="183">
        <v>-3890487</v>
      </c>
      <c r="W297" s="185">
        <v>15707207694.966017</v>
      </c>
      <c r="X297" s="185">
        <v>-4481611565.4878473</v>
      </c>
    </row>
    <row r="298" spans="1:24">
      <c r="A298" s="198">
        <v>39800</v>
      </c>
      <c r="B298" s="178" t="s">
        <v>277</v>
      </c>
      <c r="C298" s="182">
        <v>3.7352000000000002E-3</v>
      </c>
      <c r="D298" s="182">
        <v>3.8858999999999999E-3</v>
      </c>
      <c r="E298" s="183">
        <v>17490451</v>
      </c>
      <c r="F298" s="232"/>
      <c r="G298" s="183">
        <v>983161</v>
      </c>
      <c r="H298" s="183"/>
      <c r="I298" s="183">
        <v>6560856</v>
      </c>
      <c r="J298" s="183">
        <v>0</v>
      </c>
      <c r="K298" s="184"/>
      <c r="L298" s="183">
        <v>397227</v>
      </c>
      <c r="M298" s="183">
        <v>21670887</v>
      </c>
      <c r="N298" s="185">
        <v>0</v>
      </c>
      <c r="O298" s="183">
        <v>1819105</v>
      </c>
      <c r="P298" s="184"/>
      <c r="Q298" s="183">
        <v>4701507</v>
      </c>
      <c r="R298" s="183">
        <v>-958238</v>
      </c>
      <c r="S298" s="183">
        <v>3743269</v>
      </c>
      <c r="T298" s="183">
        <v>58669563</v>
      </c>
      <c r="U298" s="183">
        <v>-16739713</v>
      </c>
      <c r="W298" s="185">
        <v>15707207913.900192</v>
      </c>
      <c r="X298" s="185">
        <v>-4481610890.9830799</v>
      </c>
    </row>
    <row r="299" spans="1:24">
      <c r="A299" s="198">
        <v>39805</v>
      </c>
      <c r="B299" s="178" t="s">
        <v>278</v>
      </c>
      <c r="C299" s="182">
        <v>4.4989999999999999E-4</v>
      </c>
      <c r="D299" s="182">
        <v>4.5830000000000003E-4</v>
      </c>
      <c r="E299" s="183">
        <v>2106702</v>
      </c>
      <c r="F299" s="232"/>
      <c r="G299" s="183">
        <v>118420</v>
      </c>
      <c r="H299" s="183"/>
      <c r="I299" s="183">
        <v>790247</v>
      </c>
      <c r="J299" s="183">
        <v>29035</v>
      </c>
      <c r="K299" s="184"/>
      <c r="L299" s="183">
        <v>47846</v>
      </c>
      <c r="M299" s="183">
        <v>2610230</v>
      </c>
      <c r="N299" s="185">
        <v>0</v>
      </c>
      <c r="O299" s="183">
        <v>133816</v>
      </c>
      <c r="P299" s="184"/>
      <c r="Q299" s="183">
        <v>566290</v>
      </c>
      <c r="R299" s="183">
        <v>-60819</v>
      </c>
      <c r="S299" s="183">
        <v>505471</v>
      </c>
      <c r="T299" s="183">
        <v>7066673</v>
      </c>
      <c r="U299" s="183">
        <v>-2016277</v>
      </c>
      <c r="W299" s="185">
        <v>15707208268.504112</v>
      </c>
      <c r="X299" s="185">
        <v>-4481611469.2153816</v>
      </c>
    </row>
    <row r="300" spans="1:24">
      <c r="A300" s="198">
        <v>39900</v>
      </c>
      <c r="B300" s="178" t="s">
        <v>279</v>
      </c>
      <c r="C300" s="182">
        <v>1.8511999999999999E-3</v>
      </c>
      <c r="D300" s="182">
        <v>1.9498E-3</v>
      </c>
      <c r="E300" s="183">
        <v>8668431</v>
      </c>
      <c r="F300" s="232"/>
      <c r="G300" s="183">
        <v>487264</v>
      </c>
      <c r="H300" s="183"/>
      <c r="I300" s="183">
        <v>3251622</v>
      </c>
      <c r="J300" s="183">
        <v>0</v>
      </c>
      <c r="K300" s="184"/>
      <c r="L300" s="183">
        <v>196870</v>
      </c>
      <c r="M300" s="183">
        <v>10740294</v>
      </c>
      <c r="N300" s="185">
        <v>0</v>
      </c>
      <c r="O300" s="183">
        <v>863944</v>
      </c>
      <c r="P300" s="184"/>
      <c r="Q300" s="183">
        <v>2330111</v>
      </c>
      <c r="R300" s="183">
        <v>-467112</v>
      </c>
      <c r="S300" s="183">
        <v>1862999</v>
      </c>
      <c r="T300" s="183">
        <v>29077183</v>
      </c>
      <c r="U300" s="183">
        <v>-8296358</v>
      </c>
      <c r="W300" s="185">
        <v>15707207757.13051</v>
      </c>
      <c r="X300" s="185">
        <v>-4481610847.0181503</v>
      </c>
    </row>
    <row r="301" spans="1:24">
      <c r="A301" s="198">
        <v>51000</v>
      </c>
      <c r="B301" s="178" t="s">
        <v>368</v>
      </c>
      <c r="C301" s="182">
        <v>2.8769300000000001E-2</v>
      </c>
      <c r="D301" s="182">
        <v>3.0918500000000002E-2</v>
      </c>
      <c r="E301" s="183">
        <v>134715153</v>
      </c>
      <c r="F301" s="232"/>
      <c r="G301" s="183">
        <v>7572511</v>
      </c>
      <c r="H301" s="183"/>
      <c r="I301" s="183">
        <v>50533103</v>
      </c>
      <c r="J301" s="183">
        <v>15771879</v>
      </c>
      <c r="K301" s="184"/>
      <c r="L301" s="183">
        <v>3059529</v>
      </c>
      <c r="M301" s="183">
        <v>166913754</v>
      </c>
      <c r="N301" s="185">
        <v>0</v>
      </c>
      <c r="O301" s="183">
        <v>6240616</v>
      </c>
      <c r="P301" s="184"/>
      <c r="Q301" s="183">
        <v>36212004</v>
      </c>
      <c r="R301" s="183">
        <v>6583521</v>
      </c>
      <c r="S301" s="183">
        <v>42795525</v>
      </c>
      <c r="T301" s="183">
        <v>451885379</v>
      </c>
      <c r="U301" s="183">
        <v>-128932811</v>
      </c>
      <c r="W301" s="185">
        <v>15707207996.023539</v>
      </c>
      <c r="X301" s="185">
        <v>-4481610988.1019001</v>
      </c>
    </row>
    <row r="302" spans="1:24">
      <c r="A302" s="198">
        <v>51000.2</v>
      </c>
      <c r="B302" s="178" t="s">
        <v>369</v>
      </c>
      <c r="C302" s="182">
        <v>3.29E-5</v>
      </c>
      <c r="D302" s="182">
        <v>2.3499999999999999E-5</v>
      </c>
      <c r="E302" s="183">
        <v>154058</v>
      </c>
      <c r="F302" s="232"/>
      <c r="G302" s="183">
        <v>8660</v>
      </c>
      <c r="H302" s="183"/>
      <c r="I302" s="183">
        <v>57789</v>
      </c>
      <c r="J302" s="183">
        <v>127507</v>
      </c>
      <c r="K302" s="184"/>
      <c r="L302" s="183">
        <v>3499</v>
      </c>
      <c r="M302" s="183">
        <v>190879</v>
      </c>
      <c r="N302" s="185">
        <v>0</v>
      </c>
      <c r="O302" s="183">
        <v>14676</v>
      </c>
      <c r="P302" s="184"/>
      <c r="Q302" s="183">
        <v>41411</v>
      </c>
      <c r="R302" s="183">
        <v>65247</v>
      </c>
      <c r="S302" s="183">
        <v>106658</v>
      </c>
      <c r="T302" s="183">
        <v>516767</v>
      </c>
      <c r="U302" s="183">
        <v>-147445</v>
      </c>
      <c r="W302" s="185">
        <v>15707203647.416414</v>
      </c>
      <c r="X302" s="185">
        <v>-4481610942.2492399</v>
      </c>
    </row>
    <row r="303" spans="1:24">
      <c r="A303" s="248">
        <v>51000.3</v>
      </c>
      <c r="B303" s="218" t="s">
        <v>370</v>
      </c>
      <c r="C303" s="182">
        <v>8.5150000000000004E-4</v>
      </c>
      <c r="D303" s="182">
        <v>8.5619999999999999E-4</v>
      </c>
      <c r="E303" s="183">
        <v>3987235</v>
      </c>
      <c r="F303" s="184"/>
      <c r="G303" s="183">
        <v>224128</v>
      </c>
      <c r="H303" s="183"/>
      <c r="I303" s="183">
        <v>1495655</v>
      </c>
      <c r="J303" s="183">
        <v>353940</v>
      </c>
      <c r="K303" s="184"/>
      <c r="L303" s="183">
        <v>90554</v>
      </c>
      <c r="M303" s="183">
        <v>4940234</v>
      </c>
      <c r="N303" s="249">
        <v>0</v>
      </c>
      <c r="O303" s="183">
        <v>0</v>
      </c>
      <c r="P303" s="184"/>
      <c r="Q303" s="183">
        <v>1071786</v>
      </c>
      <c r="R303" s="183">
        <v>302462</v>
      </c>
      <c r="S303" s="183">
        <v>1374248</v>
      </c>
      <c r="T303" s="183">
        <v>13374688</v>
      </c>
      <c r="U303" s="183">
        <v>-3816092</v>
      </c>
    </row>
    <row r="304" spans="1:24">
      <c r="A304" s="186" t="s">
        <v>428</v>
      </c>
      <c r="B304" s="187" t="s">
        <v>427</v>
      </c>
      <c r="C304" s="188">
        <v>0</v>
      </c>
      <c r="D304" s="188">
        <v>0</v>
      </c>
      <c r="E304" s="184">
        <v>0</v>
      </c>
      <c r="F304" s="184"/>
      <c r="G304" s="189">
        <v>0</v>
      </c>
      <c r="H304" s="189">
        <v>0</v>
      </c>
      <c r="I304" s="189">
        <v>0</v>
      </c>
      <c r="J304" s="189">
        <v>0</v>
      </c>
      <c r="K304" s="189">
        <v>0</v>
      </c>
      <c r="L304" s="189">
        <v>0</v>
      </c>
      <c r="M304" s="189">
        <v>0</v>
      </c>
      <c r="N304" s="189">
        <v>0</v>
      </c>
      <c r="O304" s="189">
        <v>0</v>
      </c>
      <c r="P304" s="189">
        <v>0</v>
      </c>
      <c r="Q304" s="189">
        <v>0</v>
      </c>
      <c r="R304" s="189">
        <v>0</v>
      </c>
      <c r="S304" s="189">
        <v>0</v>
      </c>
      <c r="T304" s="189">
        <v>0</v>
      </c>
      <c r="U304" s="189">
        <v>0</v>
      </c>
      <c r="V304" s="189">
        <v>0</v>
      </c>
      <c r="W304" s="189">
        <v>0</v>
      </c>
      <c r="X304" s="189">
        <v>0</v>
      </c>
    </row>
    <row r="305" spans="1:24">
      <c r="A305" s="198"/>
      <c r="C305" s="257">
        <v>1.0000000000000002</v>
      </c>
      <c r="D305" s="257">
        <v>0.99999999999999967</v>
      </c>
      <c r="E305" s="185">
        <v>4682600999</v>
      </c>
      <c r="F305" s="185"/>
      <c r="G305" s="185">
        <v>263214997</v>
      </c>
      <c r="H305" s="185"/>
      <c r="I305" s="185">
        <v>1756494004</v>
      </c>
      <c r="J305" s="185">
        <v>233210155.97999999</v>
      </c>
      <c r="K305" s="185">
        <v>0</v>
      </c>
      <c r="L305" s="185">
        <v>106347002</v>
      </c>
      <c r="M305" s="185">
        <v>5801800998</v>
      </c>
      <c r="N305" s="185">
        <v>0</v>
      </c>
      <c r="O305" s="185">
        <v>233210072</v>
      </c>
      <c r="P305" s="185">
        <v>0</v>
      </c>
      <c r="Q305" s="185">
        <v>1258702997</v>
      </c>
      <c r="R305" s="185">
        <v>-8</v>
      </c>
      <c r="S305" s="185">
        <v>1258702989</v>
      </c>
      <c r="T305" s="185">
        <v>15707207998</v>
      </c>
      <c r="U305" s="185">
        <v>-4481610997</v>
      </c>
      <c r="V305" s="185">
        <v>0</v>
      </c>
      <c r="W305" s="185" t="e">
        <v>#DIV/0!</v>
      </c>
      <c r="X305" s="185" t="e">
        <v>#DIV/0!</v>
      </c>
    </row>
    <row r="306" spans="1:24">
      <c r="C306" s="177"/>
      <c r="D306" s="177"/>
      <c r="E306" s="184"/>
      <c r="F306" s="184"/>
      <c r="G306" s="184"/>
      <c r="H306" s="184"/>
      <c r="I306" s="184"/>
      <c r="J306" s="184"/>
      <c r="K306" s="184"/>
      <c r="L306" s="184"/>
      <c r="M306" s="184"/>
      <c r="N306" s="184"/>
      <c r="O306" s="184"/>
      <c r="P306" s="184"/>
      <c r="Q306" s="184"/>
      <c r="R306" s="184"/>
      <c r="S306" s="184"/>
      <c r="T306" s="184"/>
      <c r="U306" s="184"/>
    </row>
    <row r="307" spans="1:24">
      <c r="A307" s="215" t="s">
        <v>459</v>
      </c>
      <c r="B307" s="191"/>
      <c r="C307" s="192"/>
      <c r="D307" s="193"/>
      <c r="E307" s="194"/>
      <c r="F307" s="195"/>
      <c r="G307" s="194"/>
      <c r="H307" s="194"/>
      <c r="I307" s="194"/>
      <c r="J307" s="194"/>
      <c r="K307" s="195"/>
      <c r="L307" s="194"/>
      <c r="M307" s="194"/>
      <c r="N307" s="194"/>
      <c r="O307" s="194"/>
      <c r="P307" s="195"/>
      <c r="Q307" s="194"/>
      <c r="R307" s="194"/>
      <c r="S307" s="194"/>
    </row>
    <row r="308" spans="1:24">
      <c r="B308" s="199" t="s">
        <v>427</v>
      </c>
      <c r="C308" s="196" t="s">
        <v>428</v>
      </c>
      <c r="E308" s="190"/>
      <c r="G308" s="190"/>
      <c r="H308" s="190"/>
      <c r="I308" s="190"/>
      <c r="J308" s="190"/>
      <c r="K308" s="190"/>
      <c r="L308" s="190"/>
      <c r="M308" s="190"/>
      <c r="N308" s="190"/>
      <c r="O308" s="190"/>
      <c r="Q308" s="190"/>
      <c r="S308" s="190"/>
    </row>
    <row r="309" spans="1:24">
      <c r="B309" s="178" t="s">
        <v>131</v>
      </c>
      <c r="C309" s="198">
        <v>33501</v>
      </c>
      <c r="E309" s="190"/>
    </row>
    <row r="310" spans="1:24">
      <c r="B310" s="178" t="s">
        <v>191</v>
      </c>
      <c r="C310" s="198">
        <v>36301</v>
      </c>
    </row>
    <row r="311" spans="1:24">
      <c r="B311" s="178" t="s">
        <v>4</v>
      </c>
      <c r="C311" s="198">
        <v>10800</v>
      </c>
    </row>
    <row r="312" spans="1:24">
      <c r="B312" s="178" t="s">
        <v>58</v>
      </c>
      <c r="C312" s="198">
        <v>30105</v>
      </c>
    </row>
    <row r="313" spans="1:24">
      <c r="B313" s="178" t="s">
        <v>54</v>
      </c>
      <c r="C313" s="198">
        <v>30100</v>
      </c>
    </row>
    <row r="314" spans="1:24">
      <c r="B314" s="178" t="s">
        <v>59</v>
      </c>
      <c r="C314" s="198">
        <v>30200</v>
      </c>
    </row>
    <row r="315" spans="1:24">
      <c r="B315" s="178" t="s">
        <v>60</v>
      </c>
      <c r="C315" s="198">
        <v>30300</v>
      </c>
    </row>
    <row r="316" spans="1:24">
      <c r="B316" s="178" t="s">
        <v>392</v>
      </c>
      <c r="C316" s="198">
        <v>34901</v>
      </c>
    </row>
    <row r="317" spans="1:24">
      <c r="B317" s="178" t="s">
        <v>61</v>
      </c>
      <c r="C317" s="198">
        <v>30400</v>
      </c>
    </row>
    <row r="318" spans="1:24">
      <c r="B318" s="178" t="s">
        <v>33</v>
      </c>
      <c r="C318" s="198">
        <v>20100</v>
      </c>
    </row>
    <row r="319" spans="1:24">
      <c r="B319" s="178" t="s">
        <v>210</v>
      </c>
      <c r="C319" s="198">
        <v>36901</v>
      </c>
    </row>
    <row r="320" spans="1:24">
      <c r="B320" s="178" t="s">
        <v>128</v>
      </c>
      <c r="C320" s="198">
        <v>33402</v>
      </c>
    </row>
    <row r="321" spans="2:3">
      <c r="B321" s="178" t="s">
        <v>63</v>
      </c>
      <c r="C321" s="198">
        <v>30500</v>
      </c>
    </row>
    <row r="322" spans="2:3">
      <c r="B322" s="178" t="s">
        <v>225</v>
      </c>
      <c r="C322" s="198">
        <v>37610</v>
      </c>
    </row>
    <row r="323" spans="2:3">
      <c r="B323" s="178" t="s">
        <v>77</v>
      </c>
      <c r="C323" s="198">
        <v>31110</v>
      </c>
    </row>
    <row r="324" spans="2:3">
      <c r="B324" s="178" t="s">
        <v>76</v>
      </c>
      <c r="C324" s="198">
        <v>31105</v>
      </c>
    </row>
    <row r="325" spans="2:3">
      <c r="B325" s="178" t="s">
        <v>64</v>
      </c>
      <c r="C325" s="198">
        <v>30600</v>
      </c>
    </row>
    <row r="326" spans="2:3">
      <c r="B326" s="178" t="s">
        <v>26</v>
      </c>
      <c r="C326" s="198">
        <v>18600</v>
      </c>
    </row>
    <row r="327" spans="2:3">
      <c r="B327" s="178" t="s">
        <v>124</v>
      </c>
      <c r="C327" s="198">
        <v>33206</v>
      </c>
    </row>
    <row r="328" spans="2:3">
      <c r="B328" s="178" t="s">
        <v>67</v>
      </c>
      <c r="C328" s="198">
        <v>30705</v>
      </c>
    </row>
    <row r="329" spans="2:3">
      <c r="B329" s="178" t="s">
        <v>66</v>
      </c>
      <c r="C329" s="198">
        <v>30700</v>
      </c>
    </row>
    <row r="330" spans="2:3">
      <c r="B330" s="178" t="s">
        <v>68</v>
      </c>
      <c r="C330" s="198">
        <v>30800</v>
      </c>
    </row>
    <row r="331" spans="2:3">
      <c r="B331" s="178" t="s">
        <v>232</v>
      </c>
      <c r="C331" s="198">
        <v>37901</v>
      </c>
    </row>
    <row r="332" spans="2:3">
      <c r="B332" s="178" t="s">
        <v>70</v>
      </c>
      <c r="C332" s="198">
        <v>30905</v>
      </c>
    </row>
    <row r="333" spans="2:3">
      <c r="B333" s="178" t="s">
        <v>69</v>
      </c>
      <c r="C333" s="198">
        <v>30900</v>
      </c>
    </row>
    <row r="334" spans="2:3">
      <c r="B334" s="178" t="s">
        <v>149</v>
      </c>
      <c r="C334" s="198">
        <v>34505</v>
      </c>
    </row>
    <row r="335" spans="2:3">
      <c r="B335" s="178" t="s">
        <v>255</v>
      </c>
      <c r="C335" s="198">
        <v>38801</v>
      </c>
    </row>
    <row r="336" spans="2:3">
      <c r="B336" s="178" t="s">
        <v>247</v>
      </c>
      <c r="C336" s="198">
        <v>38601</v>
      </c>
    </row>
    <row r="337" spans="2:3">
      <c r="B337" s="178" t="s">
        <v>72</v>
      </c>
      <c r="C337" s="198">
        <v>31005</v>
      </c>
    </row>
    <row r="338" spans="2:3">
      <c r="B338" s="178" t="s">
        <v>71</v>
      </c>
      <c r="C338" s="198">
        <v>31000</v>
      </c>
    </row>
    <row r="339" spans="2:3">
      <c r="B339" s="178" t="s">
        <v>73</v>
      </c>
      <c r="C339" s="198">
        <v>31100</v>
      </c>
    </row>
    <row r="340" spans="2:3">
      <c r="B340" s="178" t="s">
        <v>78</v>
      </c>
      <c r="C340" s="198">
        <v>31200</v>
      </c>
    </row>
    <row r="341" spans="2:3">
      <c r="B341" s="178" t="s">
        <v>80</v>
      </c>
      <c r="C341" s="198">
        <v>31300</v>
      </c>
    </row>
    <row r="342" spans="2:3">
      <c r="B342" s="178" t="s">
        <v>84</v>
      </c>
      <c r="C342" s="198">
        <v>31405</v>
      </c>
    </row>
    <row r="343" spans="2:3">
      <c r="B343" s="178" t="s">
        <v>83</v>
      </c>
      <c r="C343" s="198">
        <v>31400</v>
      </c>
    </row>
    <row r="344" spans="2:3">
      <c r="B344" s="178" t="s">
        <v>85</v>
      </c>
      <c r="C344" s="198">
        <v>31500</v>
      </c>
    </row>
    <row r="345" spans="2:3">
      <c r="B345" s="178" t="s">
        <v>199</v>
      </c>
      <c r="C345" s="198">
        <v>36505</v>
      </c>
    </row>
    <row r="346" spans="2:3">
      <c r="B346" s="178" t="s">
        <v>197</v>
      </c>
      <c r="C346" s="198">
        <v>36501</v>
      </c>
    </row>
    <row r="347" spans="2:3">
      <c r="B347" s="178" t="s">
        <v>453</v>
      </c>
      <c r="C347" s="198">
        <v>31601</v>
      </c>
    </row>
    <row r="348" spans="2:3">
      <c r="B348" s="178" t="s">
        <v>81</v>
      </c>
      <c r="C348" s="198">
        <v>31301</v>
      </c>
    </row>
    <row r="349" spans="2:3">
      <c r="B349" s="178" t="s">
        <v>87</v>
      </c>
      <c r="C349" s="198">
        <v>31605</v>
      </c>
    </row>
    <row r="350" spans="2:3">
      <c r="B350" s="178" t="s">
        <v>86</v>
      </c>
      <c r="C350" s="198">
        <v>31600</v>
      </c>
    </row>
    <row r="351" spans="2:3">
      <c r="B351" s="178" t="s">
        <v>265</v>
      </c>
      <c r="C351" s="198">
        <v>39209</v>
      </c>
    </row>
    <row r="352" spans="2:3">
      <c r="B352" s="178" t="s">
        <v>88</v>
      </c>
      <c r="C352" s="198">
        <v>31700</v>
      </c>
    </row>
    <row r="353" spans="2:3">
      <c r="B353" s="178" t="s">
        <v>89</v>
      </c>
      <c r="C353" s="198">
        <v>31800</v>
      </c>
    </row>
    <row r="354" spans="2:3">
      <c r="B354" s="178" t="s">
        <v>90</v>
      </c>
      <c r="C354" s="198">
        <v>31805</v>
      </c>
    </row>
    <row r="355" spans="2:3">
      <c r="B355" s="178" t="s">
        <v>164</v>
      </c>
      <c r="C355" s="198">
        <v>35305</v>
      </c>
    </row>
    <row r="356" spans="2:3">
      <c r="B356" s="178" t="s">
        <v>120</v>
      </c>
      <c r="C356" s="198">
        <v>33202</v>
      </c>
    </row>
    <row r="357" spans="2:3">
      <c r="B357" s="178" t="s">
        <v>180</v>
      </c>
      <c r="C357" s="198">
        <v>36005</v>
      </c>
    </row>
    <row r="358" spans="2:3">
      <c r="B358" s="178" t="s">
        <v>396</v>
      </c>
      <c r="C358" s="198">
        <v>36810</v>
      </c>
    </row>
    <row r="359" spans="2:3">
      <c r="B359" s="178" t="s">
        <v>184</v>
      </c>
      <c r="C359" s="198">
        <v>36009</v>
      </c>
    </row>
    <row r="360" spans="2:3">
      <c r="B360" s="178" t="s">
        <v>176</v>
      </c>
      <c r="C360" s="198">
        <v>36000</v>
      </c>
    </row>
    <row r="361" spans="2:3">
      <c r="B361" s="178" t="s">
        <v>93</v>
      </c>
      <c r="C361" s="198">
        <v>31900</v>
      </c>
    </row>
    <row r="362" spans="2:3">
      <c r="B362" s="178" t="s">
        <v>94</v>
      </c>
      <c r="C362" s="198">
        <v>32000</v>
      </c>
    </row>
    <row r="363" spans="2:3">
      <c r="B363" s="178" t="s">
        <v>166</v>
      </c>
      <c r="C363" s="198">
        <v>35401</v>
      </c>
    </row>
    <row r="364" spans="2:3">
      <c r="B364" s="178" t="s">
        <v>97</v>
      </c>
      <c r="C364" s="198">
        <v>32200</v>
      </c>
    </row>
    <row r="365" spans="2:3">
      <c r="B365" s="178" t="s">
        <v>388</v>
      </c>
      <c r="C365" s="198">
        <v>32305</v>
      </c>
    </row>
    <row r="366" spans="2:3">
      <c r="B366" s="178" t="s">
        <v>98</v>
      </c>
      <c r="C366" s="198">
        <v>32300</v>
      </c>
    </row>
    <row r="367" spans="2:3">
      <c r="B367" s="178" t="s">
        <v>240</v>
      </c>
      <c r="C367" s="198">
        <v>38210</v>
      </c>
    </row>
    <row r="368" spans="2:3">
      <c r="B368" s="178" t="s">
        <v>55</v>
      </c>
      <c r="C368" s="198">
        <v>30102</v>
      </c>
    </row>
    <row r="369" spans="2:3">
      <c r="B369" s="178" t="s">
        <v>204</v>
      </c>
      <c r="C369" s="198">
        <v>36705</v>
      </c>
    </row>
    <row r="370" spans="2:3">
      <c r="B370" s="178" t="s">
        <v>213</v>
      </c>
      <c r="C370" s="198">
        <v>37005</v>
      </c>
    </row>
    <row r="371" spans="2:3">
      <c r="B371" s="178" t="s">
        <v>100</v>
      </c>
      <c r="C371" s="198">
        <v>32400</v>
      </c>
    </row>
    <row r="372" spans="2:3">
      <c r="B372" s="178" t="s">
        <v>177</v>
      </c>
      <c r="C372" s="198">
        <v>36001</v>
      </c>
    </row>
    <row r="373" spans="2:3">
      <c r="B373" s="178" t="s">
        <v>31</v>
      </c>
      <c r="C373" s="198">
        <v>19005</v>
      </c>
    </row>
    <row r="374" spans="2:3">
      <c r="B374" s="178" t="s">
        <v>179</v>
      </c>
      <c r="C374" s="198">
        <v>36003</v>
      </c>
    </row>
    <row r="375" spans="2:3">
      <c r="B375" s="178" t="s">
        <v>116</v>
      </c>
      <c r="C375" s="198">
        <v>33027</v>
      </c>
    </row>
    <row r="376" spans="2:3">
      <c r="B376" s="178" t="s">
        <v>393</v>
      </c>
      <c r="C376" s="198">
        <v>36004</v>
      </c>
    </row>
    <row r="377" spans="2:3">
      <c r="B377" s="178" t="s">
        <v>105</v>
      </c>
      <c r="C377" s="198">
        <v>32505</v>
      </c>
    </row>
    <row r="378" spans="2:3">
      <c r="B378" s="178" t="s">
        <v>106</v>
      </c>
      <c r="C378" s="198">
        <v>32600</v>
      </c>
    </row>
    <row r="379" spans="2:3">
      <c r="B379" s="178" t="s">
        <v>108</v>
      </c>
      <c r="C379" s="198">
        <v>32700</v>
      </c>
    </row>
    <row r="380" spans="2:3">
      <c r="B380" s="178" t="s">
        <v>109</v>
      </c>
      <c r="C380" s="198">
        <v>32800</v>
      </c>
    </row>
    <row r="381" spans="2:3">
      <c r="B381" s="178" t="s">
        <v>111</v>
      </c>
      <c r="C381" s="198">
        <v>32905</v>
      </c>
    </row>
    <row r="382" spans="2:3">
      <c r="B382" s="178" t="s">
        <v>110</v>
      </c>
      <c r="C382" s="198">
        <v>32900</v>
      </c>
    </row>
    <row r="383" spans="2:3">
      <c r="B383" s="178" t="s">
        <v>114</v>
      </c>
      <c r="C383" s="198">
        <v>33000</v>
      </c>
    </row>
    <row r="384" spans="2:3">
      <c r="B384" s="178" t="s">
        <v>6</v>
      </c>
      <c r="C384" s="198">
        <v>10900</v>
      </c>
    </row>
    <row r="385" spans="2:3">
      <c r="B385" s="178" t="s">
        <v>25</v>
      </c>
      <c r="C385" s="198">
        <v>18400</v>
      </c>
    </row>
    <row r="386" spans="2:3">
      <c r="B386" s="178" t="s">
        <v>19</v>
      </c>
      <c r="C386" s="198">
        <v>12510</v>
      </c>
    </row>
    <row r="387" spans="2:3">
      <c r="B387" s="178" t="s">
        <v>433</v>
      </c>
      <c r="C387" s="198" t="s">
        <v>443</v>
      </c>
    </row>
    <row r="388" spans="2:3">
      <c r="B388" s="178" t="s">
        <v>1</v>
      </c>
      <c r="C388" s="198">
        <v>10400</v>
      </c>
    </row>
    <row r="389" spans="2:3">
      <c r="B389" s="178" t="s">
        <v>385</v>
      </c>
      <c r="C389" s="198">
        <v>10700</v>
      </c>
    </row>
    <row r="390" spans="2:3">
      <c r="B390" s="178" t="s">
        <v>49</v>
      </c>
      <c r="C390" s="198">
        <v>22000</v>
      </c>
    </row>
    <row r="391" spans="2:3">
      <c r="B391" s="178" t="s">
        <v>32</v>
      </c>
      <c r="C391" s="198">
        <v>19100</v>
      </c>
    </row>
    <row r="392" spans="2:3">
      <c r="B392" s="178" t="s">
        <v>450</v>
      </c>
      <c r="C392" s="198">
        <v>33403</v>
      </c>
    </row>
    <row r="393" spans="2:3">
      <c r="B393" s="178" t="s">
        <v>117</v>
      </c>
      <c r="C393" s="198">
        <v>33100</v>
      </c>
    </row>
    <row r="394" spans="2:3">
      <c r="B394" s="178" t="s">
        <v>119</v>
      </c>
      <c r="C394" s="198">
        <v>33200</v>
      </c>
    </row>
    <row r="395" spans="2:3">
      <c r="B395" s="178" t="s">
        <v>123</v>
      </c>
      <c r="C395" s="198">
        <v>33205</v>
      </c>
    </row>
    <row r="396" spans="2:3">
      <c r="B396" s="178" t="s">
        <v>35</v>
      </c>
      <c r="C396" s="198">
        <v>20300</v>
      </c>
    </row>
    <row r="397" spans="2:3">
      <c r="B397" s="178" t="s">
        <v>398</v>
      </c>
      <c r="C397" s="198">
        <v>39208</v>
      </c>
    </row>
    <row r="398" spans="2:3">
      <c r="B398" s="178" t="s">
        <v>96</v>
      </c>
      <c r="C398" s="198">
        <v>32100</v>
      </c>
    </row>
    <row r="399" spans="2:3">
      <c r="B399" s="178" t="s">
        <v>125</v>
      </c>
      <c r="C399" s="198">
        <v>33300</v>
      </c>
    </row>
    <row r="400" spans="2:3">
      <c r="B400" s="178" t="s">
        <v>126</v>
      </c>
      <c r="C400" s="198">
        <v>33305</v>
      </c>
    </row>
    <row r="401" spans="2:3">
      <c r="B401" s="178" t="s">
        <v>212</v>
      </c>
      <c r="C401" s="198">
        <v>37000</v>
      </c>
    </row>
    <row r="402" spans="2:3">
      <c r="B402" s="178" t="s">
        <v>36</v>
      </c>
      <c r="C402" s="198">
        <v>20400</v>
      </c>
    </row>
    <row r="403" spans="2:3">
      <c r="B403" s="178" t="s">
        <v>251</v>
      </c>
      <c r="C403" s="198">
        <v>38620</v>
      </c>
    </row>
    <row r="404" spans="2:3">
      <c r="B404" s="178" t="s">
        <v>262</v>
      </c>
      <c r="C404" s="198">
        <v>39201</v>
      </c>
    </row>
    <row r="405" spans="2:3">
      <c r="B405" s="178" t="s">
        <v>75</v>
      </c>
      <c r="C405" s="198">
        <v>31102</v>
      </c>
    </row>
    <row r="406" spans="2:3">
      <c r="B406" s="178" t="s">
        <v>74</v>
      </c>
      <c r="C406" s="198">
        <v>31101</v>
      </c>
    </row>
    <row r="407" spans="2:3">
      <c r="B407" s="178" t="s">
        <v>37</v>
      </c>
      <c r="C407" s="198">
        <v>20600</v>
      </c>
    </row>
    <row r="408" spans="2:3">
      <c r="B408" s="178" t="s">
        <v>107</v>
      </c>
      <c r="C408" s="198">
        <v>32605</v>
      </c>
    </row>
    <row r="409" spans="2:3">
      <c r="B409" s="178" t="s">
        <v>379</v>
      </c>
      <c r="C409" s="198">
        <v>36310</v>
      </c>
    </row>
    <row r="410" spans="2:3">
      <c r="B410" s="178" t="s">
        <v>129</v>
      </c>
      <c r="C410" s="198">
        <v>33405</v>
      </c>
    </row>
    <row r="411" spans="2:3">
      <c r="B411" s="178" t="s">
        <v>130</v>
      </c>
      <c r="C411" s="198">
        <v>33500</v>
      </c>
    </row>
    <row r="412" spans="2:3">
      <c r="B412" s="178" t="s">
        <v>133</v>
      </c>
      <c r="C412" s="198">
        <v>33605</v>
      </c>
    </row>
    <row r="413" spans="2:3">
      <c r="B413" s="178" t="s">
        <v>201</v>
      </c>
      <c r="C413" s="198">
        <v>36601</v>
      </c>
    </row>
    <row r="414" spans="2:3">
      <c r="B414" s="178" t="s">
        <v>132</v>
      </c>
      <c r="C414" s="198">
        <v>33600</v>
      </c>
    </row>
    <row r="415" spans="2:3">
      <c r="B415" s="178" t="s">
        <v>134</v>
      </c>
      <c r="C415" s="198">
        <v>33700</v>
      </c>
    </row>
    <row r="416" spans="2:3">
      <c r="B416" s="178" t="s">
        <v>17</v>
      </c>
      <c r="C416" s="198">
        <v>12160</v>
      </c>
    </row>
    <row r="417" spans="2:3">
      <c r="B417" s="178" t="s">
        <v>15</v>
      </c>
      <c r="C417" s="198">
        <v>12100</v>
      </c>
    </row>
    <row r="418" spans="2:3">
      <c r="B418" s="178" t="s">
        <v>135</v>
      </c>
      <c r="C418" s="198">
        <v>33800</v>
      </c>
    </row>
    <row r="419" spans="2:3">
      <c r="B419" s="178" t="s">
        <v>65</v>
      </c>
      <c r="C419" s="198">
        <v>30601</v>
      </c>
    </row>
    <row r="420" spans="2:3">
      <c r="B420" s="178" t="s">
        <v>436</v>
      </c>
      <c r="C420" s="198">
        <v>33900</v>
      </c>
    </row>
    <row r="421" spans="2:3">
      <c r="B421" s="178" t="s">
        <v>243</v>
      </c>
      <c r="C421" s="198">
        <v>38402</v>
      </c>
    </row>
    <row r="422" spans="2:3">
      <c r="B422" s="178" t="s">
        <v>137</v>
      </c>
      <c r="C422" s="198">
        <v>34000</v>
      </c>
    </row>
    <row r="423" spans="2:3">
      <c r="B423" s="178" t="s">
        <v>138</v>
      </c>
      <c r="C423" s="198">
        <v>34100</v>
      </c>
    </row>
    <row r="424" spans="2:3">
      <c r="B424" s="178" t="s">
        <v>139</v>
      </c>
      <c r="C424" s="198">
        <v>34105</v>
      </c>
    </row>
    <row r="425" spans="2:3">
      <c r="B425" s="178" t="s">
        <v>141</v>
      </c>
      <c r="C425" s="198">
        <v>34205</v>
      </c>
    </row>
    <row r="426" spans="2:3">
      <c r="B426" s="178" t="s">
        <v>140</v>
      </c>
      <c r="C426" s="198">
        <v>34200</v>
      </c>
    </row>
    <row r="427" spans="2:3">
      <c r="B427" s="178" t="s">
        <v>267</v>
      </c>
      <c r="C427" s="198">
        <v>39301</v>
      </c>
    </row>
    <row r="428" spans="2:3">
      <c r="B428" s="178" t="s">
        <v>144</v>
      </c>
      <c r="C428" s="198">
        <v>34300</v>
      </c>
    </row>
    <row r="429" spans="2:3">
      <c r="B429" s="178" t="s">
        <v>145</v>
      </c>
      <c r="C429" s="198">
        <v>34400</v>
      </c>
    </row>
    <row r="430" spans="2:3">
      <c r="B430" s="178" t="s">
        <v>146</v>
      </c>
      <c r="C430" s="198">
        <v>34405</v>
      </c>
    </row>
    <row r="431" spans="2:3">
      <c r="B431" s="187" t="s">
        <v>456</v>
      </c>
      <c r="C431" s="198">
        <v>12220</v>
      </c>
    </row>
    <row r="432" spans="2:3">
      <c r="B432" s="178" t="s">
        <v>121</v>
      </c>
      <c r="C432" s="198">
        <v>33203</v>
      </c>
    </row>
    <row r="433" spans="2:3">
      <c r="B433" s="178" t="s">
        <v>269</v>
      </c>
      <c r="C433" s="198">
        <v>39401</v>
      </c>
    </row>
    <row r="434" spans="2:3">
      <c r="B434" s="178" t="s">
        <v>147</v>
      </c>
      <c r="C434" s="198">
        <v>34500</v>
      </c>
    </row>
    <row r="435" spans="2:3">
      <c r="B435" s="178" t="s">
        <v>150</v>
      </c>
      <c r="C435" s="198">
        <v>34600</v>
      </c>
    </row>
    <row r="436" spans="2:3">
      <c r="B436" s="178" t="s">
        <v>91</v>
      </c>
      <c r="C436" s="198">
        <v>31810</v>
      </c>
    </row>
    <row r="437" spans="2:3">
      <c r="B437" s="178" t="s">
        <v>369</v>
      </c>
      <c r="C437" s="198">
        <v>51000.2</v>
      </c>
    </row>
    <row r="438" spans="2:3">
      <c r="B438" s="178" t="s">
        <v>370</v>
      </c>
      <c r="C438" s="198">
        <v>51000.3</v>
      </c>
    </row>
    <row r="439" spans="2:3">
      <c r="B439" s="178" t="s">
        <v>368</v>
      </c>
      <c r="C439" s="198">
        <v>51000</v>
      </c>
    </row>
    <row r="440" spans="2:3">
      <c r="B440" s="178" t="s">
        <v>152</v>
      </c>
      <c r="C440" s="198">
        <v>34700</v>
      </c>
    </row>
    <row r="441" spans="2:3">
      <c r="B441" s="178" t="s">
        <v>153</v>
      </c>
      <c r="C441" s="198">
        <v>34800</v>
      </c>
    </row>
    <row r="442" spans="2:3">
      <c r="B442" s="178" t="s">
        <v>8</v>
      </c>
      <c r="C442" s="198">
        <v>10930</v>
      </c>
    </row>
    <row r="443" spans="2:3">
      <c r="B443" s="178" t="s">
        <v>20</v>
      </c>
      <c r="C443" s="198">
        <v>12600</v>
      </c>
    </row>
    <row r="444" spans="2:3">
      <c r="B444" s="178" t="s">
        <v>343</v>
      </c>
      <c r="C444" s="198">
        <v>33207</v>
      </c>
    </row>
    <row r="445" spans="2:3">
      <c r="B445" s="178" t="s">
        <v>390</v>
      </c>
      <c r="C445" s="198">
        <v>32901</v>
      </c>
    </row>
    <row r="446" spans="2:3">
      <c r="B446" s="178" t="s">
        <v>391</v>
      </c>
      <c r="C446" s="198">
        <v>34900</v>
      </c>
    </row>
    <row r="447" spans="2:3">
      <c r="B447" s="178" t="s">
        <v>237</v>
      </c>
      <c r="C447" s="198">
        <v>38105</v>
      </c>
    </row>
    <row r="448" spans="2:3">
      <c r="B448" s="178" t="s">
        <v>157</v>
      </c>
      <c r="C448" s="198">
        <v>35000</v>
      </c>
    </row>
    <row r="449" spans="2:3">
      <c r="B449" s="178" t="s">
        <v>118</v>
      </c>
      <c r="C449" s="198">
        <v>33105</v>
      </c>
    </row>
    <row r="450" spans="2:3">
      <c r="B450" s="178" t="s">
        <v>159</v>
      </c>
      <c r="C450" s="198">
        <v>35100</v>
      </c>
    </row>
    <row r="451" spans="2:3">
      <c r="B451" s="178" t="s">
        <v>160</v>
      </c>
      <c r="C451" s="198">
        <v>35105</v>
      </c>
    </row>
    <row r="452" spans="2:3">
      <c r="B452" s="178" t="s">
        <v>162</v>
      </c>
      <c r="C452" s="198">
        <v>35200</v>
      </c>
    </row>
    <row r="453" spans="2:3">
      <c r="B453" s="178" t="s">
        <v>82</v>
      </c>
      <c r="C453" s="198">
        <v>31320</v>
      </c>
    </row>
    <row r="454" spans="2:3">
      <c r="B454" s="178" t="s">
        <v>451</v>
      </c>
      <c r="C454" s="198">
        <v>36002</v>
      </c>
    </row>
    <row r="455" spans="2:3">
      <c r="B455" s="178" t="s">
        <v>455</v>
      </c>
      <c r="C455" s="198">
        <v>35402</v>
      </c>
    </row>
    <row r="456" spans="2:3">
      <c r="B456" s="178" t="s">
        <v>186</v>
      </c>
      <c r="C456" s="198">
        <v>36102</v>
      </c>
    </row>
    <row r="457" spans="2:3">
      <c r="B457" s="178" t="s">
        <v>344</v>
      </c>
      <c r="C457" s="198">
        <v>33208</v>
      </c>
    </row>
    <row r="458" spans="2:3">
      <c r="B458" s="178" t="s">
        <v>21</v>
      </c>
      <c r="C458" s="198">
        <v>12700</v>
      </c>
    </row>
    <row r="459" spans="2:3">
      <c r="B459" s="178" t="s">
        <v>181</v>
      </c>
      <c r="C459" s="198">
        <v>36006</v>
      </c>
    </row>
    <row r="460" spans="2:3">
      <c r="B460" s="178" t="s">
        <v>437</v>
      </c>
      <c r="C460" s="198">
        <v>35300</v>
      </c>
    </row>
    <row r="461" spans="2:3">
      <c r="B461" s="178" t="s">
        <v>168</v>
      </c>
      <c r="C461" s="198">
        <v>35405</v>
      </c>
    </row>
    <row r="462" spans="2:3">
      <c r="B462" s="178" t="s">
        <v>165</v>
      </c>
      <c r="C462" s="198">
        <v>35400</v>
      </c>
    </row>
    <row r="463" spans="2:3">
      <c r="B463" s="178" t="s">
        <v>112</v>
      </c>
      <c r="C463" s="198">
        <v>32910</v>
      </c>
    </row>
    <row r="464" spans="2:3">
      <c r="B464" s="178" t="s">
        <v>169</v>
      </c>
      <c r="C464" s="198">
        <v>35500</v>
      </c>
    </row>
    <row r="465" spans="2:3">
      <c r="B465" s="178" t="s">
        <v>16</v>
      </c>
      <c r="C465" s="198">
        <v>12150</v>
      </c>
    </row>
    <row r="466" spans="2:3">
      <c r="B466" s="178" t="s">
        <v>170</v>
      </c>
      <c r="C466" s="198">
        <v>35600</v>
      </c>
    </row>
    <row r="467" spans="2:3">
      <c r="B467" s="178" t="s">
        <v>171</v>
      </c>
      <c r="C467" s="198">
        <v>35700</v>
      </c>
    </row>
    <row r="468" spans="2:3">
      <c r="B468" s="178" t="s">
        <v>173</v>
      </c>
      <c r="C468" s="198">
        <v>35805</v>
      </c>
    </row>
    <row r="469" spans="2:3">
      <c r="B469" s="178" t="s">
        <v>172</v>
      </c>
      <c r="C469" s="198">
        <v>35800</v>
      </c>
    </row>
    <row r="470" spans="2:3">
      <c r="B470" s="178" t="s">
        <v>187</v>
      </c>
      <c r="C470" s="198">
        <v>36105</v>
      </c>
    </row>
    <row r="471" spans="2:3">
      <c r="B471" s="178" t="s">
        <v>174</v>
      </c>
      <c r="C471" s="198">
        <v>35900</v>
      </c>
    </row>
    <row r="472" spans="2:3">
      <c r="B472" s="178" t="s">
        <v>175</v>
      </c>
      <c r="C472" s="198">
        <v>35905</v>
      </c>
    </row>
    <row r="473" spans="2:3">
      <c r="B473" s="178" t="s">
        <v>248</v>
      </c>
      <c r="C473" s="198">
        <v>38602</v>
      </c>
    </row>
    <row r="474" spans="2:3">
      <c r="B474" s="178" t="s">
        <v>155</v>
      </c>
      <c r="C474" s="198">
        <v>34905</v>
      </c>
    </row>
    <row r="475" spans="2:3">
      <c r="B475" s="178" t="s">
        <v>185</v>
      </c>
      <c r="C475" s="198">
        <v>36100</v>
      </c>
    </row>
    <row r="476" spans="2:3">
      <c r="B476" s="178" t="s">
        <v>189</v>
      </c>
      <c r="C476" s="198">
        <v>36205</v>
      </c>
    </row>
    <row r="477" spans="2:3">
      <c r="B477" s="178" t="s">
        <v>188</v>
      </c>
      <c r="C477" s="198">
        <v>36200</v>
      </c>
    </row>
    <row r="478" spans="2:3">
      <c r="B478" s="178" t="s">
        <v>190</v>
      </c>
      <c r="C478" s="198">
        <v>36300</v>
      </c>
    </row>
    <row r="479" spans="2:3">
      <c r="B479" s="178" t="s">
        <v>156</v>
      </c>
      <c r="C479" s="198">
        <v>34910</v>
      </c>
    </row>
    <row r="480" spans="2:3">
      <c r="B480" s="178" t="s">
        <v>250</v>
      </c>
      <c r="C480" s="198">
        <v>38610</v>
      </c>
    </row>
    <row r="481" spans="2:3">
      <c r="B481" s="178" t="s">
        <v>148</v>
      </c>
      <c r="C481" s="198">
        <v>34501</v>
      </c>
    </row>
    <row r="482" spans="2:3">
      <c r="B482" s="178" t="s">
        <v>253</v>
      </c>
      <c r="C482" s="198">
        <v>38701</v>
      </c>
    </row>
    <row r="483" spans="2:3">
      <c r="B483" s="178" t="s">
        <v>29</v>
      </c>
      <c r="C483" s="198">
        <v>18740</v>
      </c>
    </row>
    <row r="484" spans="2:3">
      <c r="B484" s="178" t="s">
        <v>39</v>
      </c>
      <c r="C484" s="198">
        <v>20800</v>
      </c>
    </row>
    <row r="485" spans="2:3">
      <c r="B485" s="178" t="s">
        <v>28</v>
      </c>
      <c r="C485" s="198">
        <v>18690</v>
      </c>
    </row>
    <row r="486" spans="2:3">
      <c r="B486" s="178" t="s">
        <v>10</v>
      </c>
      <c r="C486" s="198">
        <v>10950</v>
      </c>
    </row>
    <row r="487" spans="2:3">
      <c r="B487" s="178" t="s">
        <v>34</v>
      </c>
      <c r="C487" s="198">
        <v>20200</v>
      </c>
    </row>
    <row r="488" spans="2:3">
      <c r="B488" s="178" t="s">
        <v>42</v>
      </c>
      <c r="C488" s="198">
        <v>21300</v>
      </c>
    </row>
    <row r="489" spans="2:3">
      <c r="B489" s="178" t="s">
        <v>367</v>
      </c>
      <c r="C489" s="198">
        <v>37001</v>
      </c>
    </row>
    <row r="490" spans="2:3">
      <c r="B490" s="178" t="s">
        <v>115</v>
      </c>
      <c r="C490" s="198">
        <v>33001</v>
      </c>
    </row>
    <row r="491" spans="2:3">
      <c r="B491" s="178" t="s">
        <v>395</v>
      </c>
      <c r="C491" s="198">
        <v>36405</v>
      </c>
    </row>
    <row r="492" spans="2:3">
      <c r="B492" s="178" t="s">
        <v>194</v>
      </c>
      <c r="C492" s="198">
        <v>36400</v>
      </c>
    </row>
    <row r="493" spans="2:3">
      <c r="B493" s="178" t="s">
        <v>38</v>
      </c>
      <c r="C493" s="198">
        <v>20700</v>
      </c>
    </row>
    <row r="494" spans="2:3">
      <c r="B494" s="178" t="s">
        <v>435</v>
      </c>
      <c r="C494" s="198">
        <v>18780</v>
      </c>
    </row>
    <row r="495" spans="2:3">
      <c r="B495" s="178" t="s">
        <v>282</v>
      </c>
      <c r="C495" s="198">
        <v>14200</v>
      </c>
    </row>
    <row r="496" spans="2:3">
      <c r="B496" s="178" t="s">
        <v>431</v>
      </c>
      <c r="C496" s="198">
        <v>11050</v>
      </c>
    </row>
    <row r="497" spans="2:3">
      <c r="B497" s="178" t="s">
        <v>432</v>
      </c>
      <c r="C497" s="198">
        <v>11300</v>
      </c>
    </row>
    <row r="498" spans="2:3">
      <c r="B498" s="178" t="s">
        <v>12</v>
      </c>
      <c r="C498" s="198">
        <v>11310</v>
      </c>
    </row>
    <row r="499" spans="2:3">
      <c r="B499" s="178" t="s">
        <v>161</v>
      </c>
      <c r="C499" s="198">
        <v>35106</v>
      </c>
    </row>
    <row r="500" spans="2:3">
      <c r="B500" s="178" t="s">
        <v>389</v>
      </c>
      <c r="C500" s="198">
        <v>32500</v>
      </c>
    </row>
    <row r="501" spans="2:3">
      <c r="B501" s="178" t="s">
        <v>196</v>
      </c>
      <c r="C501" s="198">
        <v>36500</v>
      </c>
    </row>
    <row r="502" spans="2:3">
      <c r="B502" s="178" t="s">
        <v>92</v>
      </c>
      <c r="C502" s="198">
        <v>31820</v>
      </c>
    </row>
    <row r="503" spans="2:3">
      <c r="B503" s="178" t="s">
        <v>27</v>
      </c>
      <c r="C503" s="198">
        <v>18640</v>
      </c>
    </row>
    <row r="504" spans="2:3">
      <c r="B504" s="178" t="s">
        <v>0</v>
      </c>
      <c r="C504" s="198">
        <v>10200</v>
      </c>
    </row>
    <row r="505" spans="2:3">
      <c r="B505" s="178" t="s">
        <v>200</v>
      </c>
      <c r="C505" s="198">
        <v>36600</v>
      </c>
    </row>
    <row r="506" spans="2:3">
      <c r="B506" s="178" t="s">
        <v>5</v>
      </c>
      <c r="C506" s="198">
        <v>10850</v>
      </c>
    </row>
    <row r="507" spans="2:3">
      <c r="B507" s="178" t="s">
        <v>7</v>
      </c>
      <c r="C507" s="198">
        <v>10910</v>
      </c>
    </row>
    <row r="508" spans="2:3">
      <c r="B508" s="178" t="s">
        <v>9</v>
      </c>
      <c r="C508" s="198">
        <v>10940</v>
      </c>
    </row>
    <row r="509" spans="2:3">
      <c r="B509" s="178" t="s">
        <v>202</v>
      </c>
      <c r="C509" s="198">
        <v>36700</v>
      </c>
    </row>
    <row r="510" spans="2:3">
      <c r="B510" s="178" t="s">
        <v>207</v>
      </c>
      <c r="C510" s="198">
        <v>36802</v>
      </c>
    </row>
    <row r="511" spans="2:3">
      <c r="B511" s="178" t="s">
        <v>205</v>
      </c>
      <c r="C511" s="198">
        <v>36800</v>
      </c>
    </row>
    <row r="512" spans="2:3">
      <c r="B512" s="178" t="s">
        <v>452</v>
      </c>
      <c r="C512" s="198">
        <v>36801</v>
      </c>
    </row>
    <row r="513" spans="2:3">
      <c r="B513" s="178" t="s">
        <v>211</v>
      </c>
      <c r="C513" s="198">
        <v>36905</v>
      </c>
    </row>
    <row r="514" spans="2:3">
      <c r="B514" s="178" t="s">
        <v>209</v>
      </c>
      <c r="C514" s="198">
        <v>36900</v>
      </c>
    </row>
    <row r="515" spans="2:3">
      <c r="B515" s="178" t="s">
        <v>214</v>
      </c>
      <c r="C515" s="198">
        <v>37100</v>
      </c>
    </row>
    <row r="516" spans="2:3">
      <c r="B516" s="178" t="s">
        <v>215</v>
      </c>
      <c r="C516" s="198">
        <v>37200</v>
      </c>
    </row>
    <row r="517" spans="2:3">
      <c r="B517" s="178" t="s">
        <v>216</v>
      </c>
      <c r="C517" s="198">
        <v>37300</v>
      </c>
    </row>
    <row r="518" spans="2:3">
      <c r="B518" s="178" t="s">
        <v>218</v>
      </c>
      <c r="C518" s="198">
        <v>37305</v>
      </c>
    </row>
    <row r="519" spans="2:3">
      <c r="B519" s="178" t="s">
        <v>183</v>
      </c>
      <c r="C519" s="198">
        <v>36008</v>
      </c>
    </row>
    <row r="520" spans="2:3">
      <c r="B520" s="178" t="s">
        <v>275</v>
      </c>
      <c r="C520" s="198">
        <v>39703</v>
      </c>
    </row>
    <row r="521" spans="2:3">
      <c r="B521" s="178" t="s">
        <v>345</v>
      </c>
      <c r="C521" s="198">
        <v>33209</v>
      </c>
    </row>
    <row r="522" spans="2:3">
      <c r="B522" s="178" t="s">
        <v>220</v>
      </c>
      <c r="C522" s="198">
        <v>37405</v>
      </c>
    </row>
    <row r="523" spans="2:3">
      <c r="B523" s="178" t="s">
        <v>219</v>
      </c>
      <c r="C523" s="198">
        <v>37400</v>
      </c>
    </row>
    <row r="524" spans="2:3">
      <c r="B524" s="178" t="s">
        <v>221</v>
      </c>
      <c r="C524" s="198">
        <v>37500</v>
      </c>
    </row>
    <row r="525" spans="2:3">
      <c r="B525" s="178" t="s">
        <v>224</v>
      </c>
      <c r="C525" s="198">
        <v>37605</v>
      </c>
    </row>
    <row r="526" spans="2:3">
      <c r="B526" s="178" t="s">
        <v>222</v>
      </c>
      <c r="C526" s="198">
        <v>37600</v>
      </c>
    </row>
    <row r="527" spans="2:3">
      <c r="B527" s="178" t="s">
        <v>22</v>
      </c>
      <c r="C527" s="198">
        <v>13500</v>
      </c>
    </row>
    <row r="528" spans="2:3">
      <c r="B528" s="178" t="s">
        <v>226</v>
      </c>
      <c r="C528" s="198">
        <v>37700</v>
      </c>
    </row>
    <row r="529" spans="2:3">
      <c r="B529" s="178" t="s">
        <v>227</v>
      </c>
      <c r="C529" s="198">
        <v>37705</v>
      </c>
    </row>
    <row r="530" spans="2:3">
      <c r="B530" s="178" t="s">
        <v>56</v>
      </c>
      <c r="C530" s="198">
        <v>30103</v>
      </c>
    </row>
    <row r="531" spans="2:3">
      <c r="B531" s="178" t="s">
        <v>142</v>
      </c>
      <c r="C531" s="198">
        <v>34220</v>
      </c>
    </row>
    <row r="532" spans="2:3">
      <c r="B532" s="178" t="s">
        <v>151</v>
      </c>
      <c r="C532" s="198">
        <v>34605</v>
      </c>
    </row>
    <row r="533" spans="2:3">
      <c r="B533" s="178" t="s">
        <v>230</v>
      </c>
      <c r="C533" s="198">
        <v>37805</v>
      </c>
    </row>
    <row r="534" spans="2:3">
      <c r="B534" s="178" t="s">
        <v>228</v>
      </c>
      <c r="C534" s="198">
        <v>37800</v>
      </c>
    </row>
    <row r="535" spans="2:3">
      <c r="B535" s="178" t="s">
        <v>233</v>
      </c>
      <c r="C535" s="198">
        <v>37905</v>
      </c>
    </row>
    <row r="536" spans="2:3">
      <c r="B536" s="178" t="s">
        <v>231</v>
      </c>
      <c r="C536" s="198">
        <v>37900</v>
      </c>
    </row>
    <row r="537" spans="2:3">
      <c r="B537" s="178" t="s">
        <v>235</v>
      </c>
      <c r="C537" s="198">
        <v>38005</v>
      </c>
    </row>
    <row r="538" spans="2:3">
      <c r="B538" s="178" t="s">
        <v>234</v>
      </c>
      <c r="C538" s="198">
        <v>38000</v>
      </c>
    </row>
    <row r="539" spans="2:3">
      <c r="B539" s="178" t="s">
        <v>217</v>
      </c>
      <c r="C539" s="198">
        <v>37301</v>
      </c>
    </row>
    <row r="540" spans="2:3">
      <c r="B540" s="178" t="s">
        <v>236</v>
      </c>
      <c r="C540" s="198">
        <v>38100</v>
      </c>
    </row>
    <row r="541" spans="2:3">
      <c r="B541" s="178" t="s">
        <v>239</v>
      </c>
      <c r="C541" s="198">
        <v>38205</v>
      </c>
    </row>
    <row r="542" spans="2:3">
      <c r="B542" s="178" t="s">
        <v>238</v>
      </c>
      <c r="C542" s="198">
        <v>38200</v>
      </c>
    </row>
    <row r="543" spans="2:3">
      <c r="B543" s="178" t="s">
        <v>193</v>
      </c>
      <c r="C543" s="198">
        <v>36305</v>
      </c>
    </row>
    <row r="544" spans="2:3">
      <c r="B544" s="178" t="s">
        <v>241</v>
      </c>
      <c r="C544" s="198">
        <v>38300</v>
      </c>
    </row>
    <row r="545" spans="2:3">
      <c r="B545" s="178" t="s">
        <v>23</v>
      </c>
      <c r="C545" s="198">
        <v>13700</v>
      </c>
    </row>
    <row r="546" spans="2:3">
      <c r="B546" s="178" t="s">
        <v>454</v>
      </c>
      <c r="C546" s="198">
        <v>32420</v>
      </c>
    </row>
    <row r="547" spans="2:3">
      <c r="B547" s="178" t="s">
        <v>182</v>
      </c>
      <c r="C547" s="198">
        <v>36007</v>
      </c>
    </row>
    <row r="548" spans="2:3">
      <c r="B548" s="178" t="s">
        <v>62</v>
      </c>
      <c r="C548" s="198">
        <v>30405</v>
      </c>
    </row>
    <row r="549" spans="2:3">
      <c r="B549" s="178" t="s">
        <v>229</v>
      </c>
      <c r="C549" s="198">
        <v>37801</v>
      </c>
    </row>
    <row r="550" spans="2:3">
      <c r="B550" s="178" t="s">
        <v>101</v>
      </c>
      <c r="C550" s="198">
        <v>32405</v>
      </c>
    </row>
    <row r="551" spans="2:3">
      <c r="B551" s="178" t="s">
        <v>263</v>
      </c>
      <c r="C551" s="198">
        <v>39204</v>
      </c>
    </row>
    <row r="552" spans="2:3">
      <c r="B552" s="178" t="s">
        <v>158</v>
      </c>
      <c r="C552" s="198">
        <v>35005</v>
      </c>
    </row>
    <row r="553" spans="2:3">
      <c r="B553" s="178" t="s">
        <v>244</v>
      </c>
      <c r="C553" s="198">
        <v>38405</v>
      </c>
    </row>
    <row r="554" spans="2:3">
      <c r="B554" s="178" t="s">
        <v>242</v>
      </c>
      <c r="C554" s="198">
        <v>38400</v>
      </c>
    </row>
    <row r="555" spans="2:3">
      <c r="B555" s="178" t="s">
        <v>192</v>
      </c>
      <c r="C555" s="198">
        <v>36302</v>
      </c>
    </row>
    <row r="556" spans="2:3">
      <c r="B556" s="178" t="s">
        <v>2</v>
      </c>
      <c r="C556" s="198">
        <v>10500</v>
      </c>
    </row>
    <row r="557" spans="2:3">
      <c r="B557" s="178" t="s">
        <v>14</v>
      </c>
      <c r="C557" s="198">
        <v>11900</v>
      </c>
    </row>
    <row r="558" spans="2:3">
      <c r="B558" s="178" t="s">
        <v>283</v>
      </c>
      <c r="C558" s="198">
        <v>18670</v>
      </c>
    </row>
    <row r="559" spans="2:3">
      <c r="B559" s="178" t="s">
        <v>364</v>
      </c>
      <c r="C559" s="198">
        <v>14300.2</v>
      </c>
    </row>
    <row r="560" spans="2:3">
      <c r="B560" s="178" t="s">
        <v>363</v>
      </c>
      <c r="C560" s="198">
        <v>14300</v>
      </c>
    </row>
    <row r="561" spans="2:3">
      <c r="B561" s="178" t="s">
        <v>245</v>
      </c>
      <c r="C561" s="198">
        <v>38500</v>
      </c>
    </row>
    <row r="562" spans="2:3">
      <c r="B562" s="178" t="s">
        <v>154</v>
      </c>
      <c r="C562" s="198">
        <v>34903</v>
      </c>
    </row>
    <row r="563" spans="2:3">
      <c r="B563" s="178" t="s">
        <v>249</v>
      </c>
      <c r="C563" s="198">
        <v>38605</v>
      </c>
    </row>
    <row r="564" spans="2:3">
      <c r="B564" s="178" t="s">
        <v>246</v>
      </c>
      <c r="C564" s="198">
        <v>38600</v>
      </c>
    </row>
    <row r="565" spans="2:3">
      <c r="B565" s="178" t="s">
        <v>252</v>
      </c>
      <c r="C565" s="198">
        <v>38700</v>
      </c>
    </row>
    <row r="566" spans="2:3">
      <c r="B566" s="178" t="s">
        <v>57</v>
      </c>
      <c r="C566" s="198">
        <v>30104</v>
      </c>
    </row>
    <row r="567" spans="2:3">
      <c r="B567" s="178" t="s">
        <v>394</v>
      </c>
      <c r="C567" s="198">
        <v>36303</v>
      </c>
    </row>
    <row r="568" spans="2:3">
      <c r="B568" s="178" t="s">
        <v>113</v>
      </c>
      <c r="C568" s="198">
        <v>32920</v>
      </c>
    </row>
    <row r="569" spans="2:3">
      <c r="B569" s="178" t="s">
        <v>254</v>
      </c>
      <c r="C569" s="198">
        <v>38800</v>
      </c>
    </row>
    <row r="570" spans="2:3">
      <c r="B570" s="178" t="s">
        <v>95</v>
      </c>
      <c r="C570" s="198">
        <v>32005</v>
      </c>
    </row>
    <row r="571" spans="2:3">
      <c r="B571" s="178" t="s">
        <v>271</v>
      </c>
      <c r="C571" s="198">
        <v>39501</v>
      </c>
    </row>
    <row r="572" spans="2:3">
      <c r="B572" s="178" t="s">
        <v>256</v>
      </c>
      <c r="C572" s="198">
        <v>38900</v>
      </c>
    </row>
    <row r="573" spans="2:3">
      <c r="B573" s="178" t="s">
        <v>41</v>
      </c>
      <c r="C573" s="198">
        <v>21200</v>
      </c>
    </row>
    <row r="574" spans="2:3">
      <c r="B574" s="178" t="s">
        <v>45</v>
      </c>
      <c r="C574" s="198">
        <v>21550</v>
      </c>
    </row>
    <row r="575" spans="2:3">
      <c r="B575" s="178" t="s">
        <v>387</v>
      </c>
      <c r="C575" s="198">
        <v>21520</v>
      </c>
    </row>
    <row r="576" spans="2:3">
      <c r="B576" s="178" t="s">
        <v>366</v>
      </c>
      <c r="C576" s="198">
        <v>21525.200000000001</v>
      </c>
    </row>
    <row r="577" spans="2:3">
      <c r="B577" s="178" t="s">
        <v>365</v>
      </c>
      <c r="C577" s="198">
        <v>21525</v>
      </c>
    </row>
    <row r="578" spans="2:3">
      <c r="B578" s="178" t="s">
        <v>257</v>
      </c>
      <c r="C578" s="198">
        <v>39000</v>
      </c>
    </row>
    <row r="579" spans="2:3">
      <c r="B579" s="178" t="s">
        <v>50</v>
      </c>
      <c r="C579" s="198">
        <v>23000</v>
      </c>
    </row>
    <row r="580" spans="2:3">
      <c r="B580" s="178" t="s">
        <v>51</v>
      </c>
      <c r="C580" s="198">
        <v>23100</v>
      </c>
    </row>
    <row r="581" spans="2:3">
      <c r="B581" s="178" t="s">
        <v>40</v>
      </c>
      <c r="C581" s="198">
        <v>20900</v>
      </c>
    </row>
    <row r="582" spans="2:3">
      <c r="B582" s="178" t="s">
        <v>52</v>
      </c>
      <c r="C582" s="198">
        <v>23200</v>
      </c>
    </row>
    <row r="583" spans="2:3">
      <c r="B583" s="178" t="s">
        <v>46</v>
      </c>
      <c r="C583" s="198">
        <v>21570</v>
      </c>
    </row>
    <row r="584" spans="2:3">
      <c r="B584" s="178" t="s">
        <v>223</v>
      </c>
      <c r="C584" s="198">
        <v>37601</v>
      </c>
    </row>
    <row r="585" spans="2:3">
      <c r="B585" s="178" t="s">
        <v>259</v>
      </c>
      <c r="C585" s="198">
        <v>39101</v>
      </c>
    </row>
    <row r="586" spans="2:3">
      <c r="B586" s="178" t="s">
        <v>258</v>
      </c>
      <c r="C586" s="198">
        <v>39100</v>
      </c>
    </row>
    <row r="587" spans="2:3">
      <c r="B587" s="178" t="s">
        <v>260</v>
      </c>
      <c r="C587" s="198">
        <v>39105</v>
      </c>
    </row>
    <row r="588" spans="2:3">
      <c r="B588" s="178" t="s">
        <v>122</v>
      </c>
      <c r="C588" s="198">
        <v>33204</v>
      </c>
    </row>
    <row r="589" spans="2:3">
      <c r="B589" s="178" t="s">
        <v>397</v>
      </c>
      <c r="C589" s="198">
        <v>39200</v>
      </c>
    </row>
    <row r="590" spans="2:3">
      <c r="B590" s="178" t="s">
        <v>264</v>
      </c>
      <c r="C590" s="198">
        <v>39205</v>
      </c>
    </row>
    <row r="591" spans="2:3">
      <c r="B591" s="178" t="s">
        <v>266</v>
      </c>
      <c r="C591" s="198">
        <v>39300</v>
      </c>
    </row>
    <row r="592" spans="2:3">
      <c r="B592" s="178" t="s">
        <v>268</v>
      </c>
      <c r="C592" s="198">
        <v>39400</v>
      </c>
    </row>
    <row r="593" spans="2:3">
      <c r="B593" s="178" t="s">
        <v>270</v>
      </c>
      <c r="C593" s="198">
        <v>39500</v>
      </c>
    </row>
    <row r="594" spans="2:3">
      <c r="B594" s="178" t="s">
        <v>273</v>
      </c>
      <c r="C594" s="198">
        <v>39605</v>
      </c>
    </row>
    <row r="595" spans="2:3">
      <c r="B595" s="178" t="s">
        <v>272</v>
      </c>
      <c r="C595" s="198">
        <v>39600</v>
      </c>
    </row>
    <row r="596" spans="2:3">
      <c r="B596" s="178" t="s">
        <v>143</v>
      </c>
      <c r="C596" s="198">
        <v>34230</v>
      </c>
    </row>
    <row r="597" spans="2:3">
      <c r="B597" s="178" t="s">
        <v>47</v>
      </c>
      <c r="C597" s="198">
        <v>21800</v>
      </c>
    </row>
    <row r="598" spans="2:3">
      <c r="B598" s="178" t="s">
        <v>79</v>
      </c>
      <c r="C598" s="198">
        <v>31205</v>
      </c>
    </row>
    <row r="599" spans="2:3">
      <c r="B599" s="178" t="s">
        <v>102</v>
      </c>
      <c r="C599" s="198">
        <v>32410</v>
      </c>
    </row>
    <row r="600" spans="2:3">
      <c r="B600" s="178" t="s">
        <v>13</v>
      </c>
      <c r="C600" s="198">
        <v>11600</v>
      </c>
    </row>
    <row r="601" spans="2:3">
      <c r="B601" s="178" t="s">
        <v>276</v>
      </c>
      <c r="C601" s="198">
        <v>39705</v>
      </c>
    </row>
    <row r="602" spans="2:3">
      <c r="B602" s="178" t="s">
        <v>274</v>
      </c>
      <c r="C602" s="198">
        <v>39700</v>
      </c>
    </row>
    <row r="603" spans="2:3">
      <c r="B603" s="178" t="s">
        <v>198</v>
      </c>
      <c r="C603" s="198">
        <v>36502</v>
      </c>
    </row>
    <row r="604" spans="2:3">
      <c r="B604" s="178" t="s">
        <v>278</v>
      </c>
      <c r="C604" s="198">
        <v>39805</v>
      </c>
    </row>
    <row r="605" spans="2:3">
      <c r="B605" s="178" t="s">
        <v>277</v>
      </c>
      <c r="C605" s="198">
        <v>39800</v>
      </c>
    </row>
    <row r="606" spans="2:3">
      <c r="B606" s="178" t="s">
        <v>48</v>
      </c>
      <c r="C606" s="198">
        <v>21900</v>
      </c>
    </row>
    <row r="607" spans="2:3">
      <c r="B607" s="178" t="s">
        <v>127</v>
      </c>
      <c r="C607" s="198">
        <v>33400</v>
      </c>
    </row>
    <row r="608" spans="2:3">
      <c r="B608" s="178" t="s">
        <v>279</v>
      </c>
      <c r="C608" s="198">
        <v>39900</v>
      </c>
    </row>
    <row r="609" spans="2:3">
      <c r="B609" s="178" t="s">
        <v>53</v>
      </c>
      <c r="C609" s="198">
        <v>30000</v>
      </c>
    </row>
    <row r="610" spans="2:3">
      <c r="B610" s="178" t="s">
        <v>203</v>
      </c>
      <c r="C610" s="198">
        <v>36701</v>
      </c>
    </row>
  </sheetData>
  <sheetProtection algorithmName="SHA-512" hashValue="ScgQVf5W8jzmHKwQ9mKvBMVyqZnqukqp+45AUNRWxr6PI/tWTYtvhRRSdsZ5HWbQvmreh4glRsSst2LoD26R+A==" saltValue="UYpun00yLqN+bcSZDWBpkg==" spinCount="100000" sheet="1" objects="1" scenarios="1"/>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BF3E-A3B5-41A7-9E82-D75E7C9A0D66}">
  <dimension ref="A1:AB617"/>
  <sheetViews>
    <sheetView workbookViewId="0"/>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8" width="15.28515625" style="178" bestFit="1"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8">
      <c r="A1" s="179" t="s">
        <v>530</v>
      </c>
      <c r="B1" s="179"/>
      <c r="C1" s="241" t="s">
        <v>519</v>
      </c>
      <c r="D1" s="179"/>
    </row>
    <row r="2" spans="1:28">
      <c r="A2" s="179" t="s">
        <v>424</v>
      </c>
      <c r="B2" s="179"/>
      <c r="C2" s="242">
        <f>+C4-C3</f>
        <v>0</v>
      </c>
      <c r="D2" s="242">
        <f>+D4-D3</f>
        <v>0</v>
      </c>
      <c r="E2" s="183">
        <f>+E4-E3</f>
        <v>0</v>
      </c>
      <c r="G2" s="183">
        <f>+G4-G3</f>
        <v>0</v>
      </c>
      <c r="H2" s="183">
        <f>+H4-H3</f>
        <v>0</v>
      </c>
      <c r="I2" s="183">
        <f>+I4-I3</f>
        <v>0</v>
      </c>
      <c r="J2" s="183">
        <f>+J4-J3</f>
        <v>0</v>
      </c>
      <c r="L2" s="183">
        <f>+L4-L3</f>
        <v>0</v>
      </c>
      <c r="M2" s="183">
        <f>+M4-M3</f>
        <v>0</v>
      </c>
      <c r="N2" s="183">
        <f>+N4-N3</f>
        <v>0</v>
      </c>
      <c r="O2" s="183">
        <f>+O4-O3</f>
        <v>52893</v>
      </c>
      <c r="P2" s="183"/>
      <c r="Q2" s="183">
        <f>+Q4-Q3</f>
        <v>0</v>
      </c>
      <c r="R2" s="183">
        <f>+R4-R3</f>
        <v>0</v>
      </c>
      <c r="S2" s="183">
        <f>+S4-S3</f>
        <v>0</v>
      </c>
      <c r="T2" s="183"/>
      <c r="U2" s="183"/>
    </row>
    <row r="3" spans="1:28">
      <c r="A3" s="179"/>
      <c r="B3" s="179" t="s">
        <v>503</v>
      </c>
      <c r="C3" s="242">
        <f>SUM(C7:C311)</f>
        <v>0.99999999999999967</v>
      </c>
      <c r="D3" s="242">
        <f>SUM(D7:D311)</f>
        <v>0.99999999999999944</v>
      </c>
      <c r="E3" s="243">
        <f>SUM(E7:E311)</f>
        <v>12081996983</v>
      </c>
      <c r="F3" s="190"/>
      <c r="G3" s="243">
        <f>SUM(G7:G311)</f>
        <v>665782993</v>
      </c>
      <c r="H3" s="243">
        <f t="shared" ref="H3:S3" si="0">SUM(H7:H311)</f>
        <v>1336145003</v>
      </c>
      <c r="I3" s="243">
        <f t="shared" si="0"/>
        <v>409425005</v>
      </c>
      <c r="J3" s="243">
        <f>SUM(J7:J311)</f>
        <v>140229592</v>
      </c>
      <c r="K3" s="243"/>
      <c r="L3" s="243">
        <f t="shared" si="0"/>
        <v>0</v>
      </c>
      <c r="M3" s="243">
        <f t="shared" si="0"/>
        <v>0</v>
      </c>
      <c r="N3" s="243">
        <f t="shared" si="0"/>
        <v>0</v>
      </c>
      <c r="O3" s="243">
        <f t="shared" si="0"/>
        <v>140176657</v>
      </c>
      <c r="P3" s="243"/>
      <c r="Q3" s="243">
        <f t="shared" si="0"/>
        <v>3492613398</v>
      </c>
      <c r="R3" s="243">
        <f t="shared" si="0"/>
        <v>483</v>
      </c>
      <c r="S3" s="243">
        <f t="shared" si="0"/>
        <v>3492613881</v>
      </c>
      <c r="T3" s="243"/>
      <c r="U3" s="243"/>
    </row>
    <row r="4" spans="1:28">
      <c r="A4" s="250"/>
      <c r="B4" s="114" t="s">
        <v>371</v>
      </c>
      <c r="C4" s="251">
        <v>0.99999999999999967</v>
      </c>
      <c r="D4" s="252">
        <v>0.99999999999999944</v>
      </c>
      <c r="E4" s="253">
        <v>12081996983</v>
      </c>
      <c r="F4" s="254"/>
      <c r="G4" s="253">
        <v>665782993</v>
      </c>
      <c r="H4" s="253">
        <v>1336145003</v>
      </c>
      <c r="I4" s="253">
        <v>409425005</v>
      </c>
      <c r="J4" s="253">
        <v>140229592</v>
      </c>
      <c r="K4" s="253"/>
      <c r="L4" s="254">
        <v>0</v>
      </c>
      <c r="M4" s="253">
        <v>0</v>
      </c>
      <c r="N4" s="253">
        <v>0</v>
      </c>
      <c r="O4" s="253">
        <v>140229550</v>
      </c>
      <c r="P4" s="253"/>
      <c r="Q4" s="254">
        <v>3492613398</v>
      </c>
      <c r="R4" s="253">
        <v>483</v>
      </c>
      <c r="S4" s="253">
        <v>3492613881</v>
      </c>
      <c r="T4" s="253"/>
      <c r="U4" s="253"/>
      <c r="V4" s="253"/>
      <c r="X4" s="253">
        <v>3976940998</v>
      </c>
      <c r="Y4" s="253">
        <v>21744756996</v>
      </c>
    </row>
    <row r="5" spans="1:28">
      <c r="G5" s="180" t="s">
        <v>291</v>
      </c>
      <c r="H5" s="180"/>
      <c r="I5" s="180"/>
      <c r="J5" s="180"/>
      <c r="L5" s="180" t="s">
        <v>292</v>
      </c>
      <c r="M5" s="180"/>
      <c r="N5" s="180"/>
      <c r="O5" s="180"/>
      <c r="Q5" s="180" t="s">
        <v>293</v>
      </c>
      <c r="R5" s="180"/>
      <c r="S5" s="180"/>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458</v>
      </c>
      <c r="U6" s="181" t="s">
        <v>440</v>
      </c>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441</v>
      </c>
      <c r="V7" s="185"/>
      <c r="W7" s="185"/>
      <c r="X7" s="185"/>
      <c r="Y7" s="185"/>
      <c r="Z7" s="185"/>
      <c r="AA7" s="185"/>
      <c r="AB7" s="185"/>
    </row>
    <row r="8" spans="1:28">
      <c r="A8" s="198">
        <v>10200</v>
      </c>
      <c r="B8" s="178" t="s">
        <v>0</v>
      </c>
      <c r="C8" s="182">
        <v>1.1367E-3</v>
      </c>
      <c r="D8" s="182">
        <v>1.0671000000000001E-3</v>
      </c>
      <c r="E8" s="183">
        <v>13733606</v>
      </c>
      <c r="F8" s="232"/>
      <c r="G8" s="183">
        <v>756796</v>
      </c>
      <c r="H8" s="183">
        <v>1518796</v>
      </c>
      <c r="I8" s="183">
        <v>465393</v>
      </c>
      <c r="J8" s="183">
        <v>491028</v>
      </c>
      <c r="K8" s="184"/>
      <c r="L8" s="183">
        <v>0</v>
      </c>
      <c r="M8" s="183">
        <v>0</v>
      </c>
      <c r="N8" s="183">
        <v>0</v>
      </c>
      <c r="O8" s="183">
        <v>39328</v>
      </c>
      <c r="P8" s="184"/>
      <c r="Q8" s="183">
        <v>3970054</v>
      </c>
      <c r="R8" s="183">
        <v>71861</v>
      </c>
      <c r="S8" s="183">
        <v>4041915</v>
      </c>
      <c r="T8" s="183">
        <v>4520589</v>
      </c>
      <c r="U8" s="183">
        <v>24717265</v>
      </c>
      <c r="V8" s="185"/>
      <c r="W8" s="185">
        <f>+T8/C8</f>
        <v>3976941145.4209552</v>
      </c>
      <c r="X8" s="185">
        <f>+U8/C8</f>
        <v>21744756752.001408</v>
      </c>
      <c r="Y8" s="206"/>
    </row>
    <row r="9" spans="1:28">
      <c r="A9" s="198">
        <v>10400</v>
      </c>
      <c r="B9" s="178" t="s">
        <v>1</v>
      </c>
      <c r="C9" s="182">
        <v>3.1578000000000001E-3</v>
      </c>
      <c r="D9" s="182">
        <v>3.1348000000000001E-3</v>
      </c>
      <c r="E9" s="185">
        <v>38152530</v>
      </c>
      <c r="F9" s="232"/>
      <c r="G9" s="185">
        <v>2102410</v>
      </c>
      <c r="H9" s="185">
        <v>4219279</v>
      </c>
      <c r="I9" s="185">
        <v>1292882</v>
      </c>
      <c r="J9" s="185">
        <v>482281</v>
      </c>
      <c r="K9" s="184"/>
      <c r="L9" s="185">
        <v>0</v>
      </c>
      <c r="M9" s="185">
        <v>0</v>
      </c>
      <c r="N9" s="185">
        <v>0</v>
      </c>
      <c r="O9" s="185">
        <v>120630</v>
      </c>
      <c r="P9" s="184"/>
      <c r="Q9" s="185">
        <v>11028975</v>
      </c>
      <c r="R9" s="185">
        <v>158411</v>
      </c>
      <c r="S9" s="185">
        <v>11187386</v>
      </c>
      <c r="T9" s="185">
        <v>12558384</v>
      </c>
      <c r="U9" s="185">
        <v>68665594</v>
      </c>
      <c r="W9" s="185">
        <f t="shared" ref="W9:W72" si="1">+T9/C9</f>
        <v>3976940908.2272468</v>
      </c>
      <c r="X9" s="185">
        <f t="shared" ref="X9:X72" si="2">+U9/C9</f>
        <v>21744757109.379948</v>
      </c>
    </row>
    <row r="10" spans="1:28">
      <c r="A10" s="198">
        <v>10500</v>
      </c>
      <c r="B10" s="178" t="s">
        <v>2</v>
      </c>
      <c r="C10" s="182">
        <v>7.4220000000000004E-4</v>
      </c>
      <c r="D10" s="182">
        <v>7.4399999999999998E-4</v>
      </c>
      <c r="E10" s="185">
        <v>8967258</v>
      </c>
      <c r="F10" s="232"/>
      <c r="G10" s="185">
        <v>494144</v>
      </c>
      <c r="H10" s="185">
        <v>991687</v>
      </c>
      <c r="I10" s="185">
        <v>303875</v>
      </c>
      <c r="J10" s="185">
        <v>0</v>
      </c>
      <c r="K10" s="184"/>
      <c r="L10" s="185">
        <v>0</v>
      </c>
      <c r="M10" s="185">
        <v>0</v>
      </c>
      <c r="N10" s="185">
        <v>0</v>
      </c>
      <c r="O10" s="185">
        <v>179825</v>
      </c>
      <c r="P10" s="184"/>
      <c r="Q10" s="185">
        <v>2592218</v>
      </c>
      <c r="R10" s="185">
        <v>-34563</v>
      </c>
      <c r="S10" s="185">
        <v>2557655</v>
      </c>
      <c r="T10" s="185">
        <v>2951686</v>
      </c>
      <c r="U10" s="185">
        <v>16138959</v>
      </c>
      <c r="W10" s="185">
        <f t="shared" si="1"/>
        <v>3976941525.195365</v>
      </c>
      <c r="X10" s="185">
        <f t="shared" si="2"/>
        <v>21744757477.768795</v>
      </c>
    </row>
    <row r="11" spans="1:28">
      <c r="A11" s="198">
        <v>10700</v>
      </c>
      <c r="B11" s="178" t="s">
        <v>385</v>
      </c>
      <c r="C11" s="182">
        <v>4.9981000000000001E-3</v>
      </c>
      <c r="D11" s="182">
        <v>5.0099000000000003E-3</v>
      </c>
      <c r="E11" s="185">
        <v>60387029</v>
      </c>
      <c r="F11" s="232"/>
      <c r="G11" s="185">
        <v>3327650</v>
      </c>
      <c r="H11" s="185">
        <v>6678186</v>
      </c>
      <c r="I11" s="185">
        <v>2046347</v>
      </c>
      <c r="J11" s="185">
        <v>1708574</v>
      </c>
      <c r="K11" s="184"/>
      <c r="L11" s="185">
        <v>0</v>
      </c>
      <c r="M11" s="185">
        <v>0</v>
      </c>
      <c r="N11" s="185">
        <v>0</v>
      </c>
      <c r="O11" s="185">
        <v>0</v>
      </c>
      <c r="P11" s="184"/>
      <c r="Q11" s="185">
        <v>17456431</v>
      </c>
      <c r="R11" s="185">
        <v>2593864</v>
      </c>
      <c r="S11" s="185">
        <v>20050295</v>
      </c>
      <c r="T11" s="185">
        <v>19877149</v>
      </c>
      <c r="U11" s="185">
        <v>108682470</v>
      </c>
      <c r="W11" s="185">
        <f t="shared" si="1"/>
        <v>3976941037.594286</v>
      </c>
      <c r="X11" s="185">
        <f t="shared" si="2"/>
        <v>21744757007.66291</v>
      </c>
    </row>
    <row r="12" spans="1:28">
      <c r="A12" s="198">
        <v>10800</v>
      </c>
      <c r="B12" s="178" t="s">
        <v>4</v>
      </c>
      <c r="C12" s="182">
        <v>2.0305199999999999E-2</v>
      </c>
      <c r="D12" s="182">
        <v>2.0262800000000001E-2</v>
      </c>
      <c r="E12" s="185">
        <v>245327365</v>
      </c>
      <c r="F12" s="232"/>
      <c r="G12" s="185">
        <v>13518857</v>
      </c>
      <c r="H12" s="185">
        <v>27130691</v>
      </c>
      <c r="I12" s="185">
        <v>8313457</v>
      </c>
      <c r="J12" s="185">
        <v>5121383</v>
      </c>
      <c r="K12" s="184"/>
      <c r="L12" s="185">
        <v>0</v>
      </c>
      <c r="M12" s="185">
        <v>0</v>
      </c>
      <c r="N12" s="185">
        <v>0</v>
      </c>
      <c r="O12" s="185">
        <v>0</v>
      </c>
      <c r="P12" s="184"/>
      <c r="Q12" s="185">
        <v>70918214</v>
      </c>
      <c r="R12" s="185">
        <v>4258928</v>
      </c>
      <c r="S12" s="185">
        <v>75177142</v>
      </c>
      <c r="T12" s="185">
        <v>80752582</v>
      </c>
      <c r="U12" s="185">
        <v>441531640</v>
      </c>
      <c r="W12" s="185">
        <f t="shared" si="1"/>
        <v>3976940980.6355023</v>
      </c>
      <c r="X12" s="185">
        <f t="shared" si="2"/>
        <v>21744757008.057049</v>
      </c>
    </row>
    <row r="13" spans="1:28">
      <c r="A13" s="198">
        <v>10850</v>
      </c>
      <c r="B13" s="178" t="s">
        <v>5</v>
      </c>
      <c r="C13" s="182">
        <v>1.727E-4</v>
      </c>
      <c r="D13" s="182">
        <v>1.6559999999999999E-4</v>
      </c>
      <c r="E13" s="185">
        <v>2086561</v>
      </c>
      <c r="F13" s="232"/>
      <c r="G13" s="185">
        <v>114981</v>
      </c>
      <c r="H13" s="185">
        <v>230752</v>
      </c>
      <c r="I13" s="185">
        <v>70708</v>
      </c>
      <c r="J13" s="185">
        <v>274267</v>
      </c>
      <c r="K13" s="184"/>
      <c r="L13" s="185">
        <v>0</v>
      </c>
      <c r="M13" s="185">
        <v>0</v>
      </c>
      <c r="N13" s="185">
        <v>0</v>
      </c>
      <c r="O13" s="185">
        <v>0</v>
      </c>
      <c r="P13" s="184"/>
      <c r="Q13" s="185">
        <v>603174</v>
      </c>
      <c r="R13" s="185">
        <v>195104</v>
      </c>
      <c r="S13" s="185">
        <v>798278</v>
      </c>
      <c r="T13" s="185">
        <v>686818</v>
      </c>
      <c r="U13" s="185">
        <v>3755320</v>
      </c>
      <c r="W13" s="185">
        <f t="shared" si="1"/>
        <v>3976942675.159236</v>
      </c>
      <c r="X13" s="185">
        <f t="shared" si="2"/>
        <v>21744759698.899826</v>
      </c>
    </row>
    <row r="14" spans="1:28">
      <c r="A14" s="198">
        <v>10900</v>
      </c>
      <c r="B14" s="178" t="s">
        <v>6</v>
      </c>
      <c r="C14" s="182">
        <v>1.5812000000000001E-3</v>
      </c>
      <c r="D14" s="182">
        <v>1.5763000000000001E-3</v>
      </c>
      <c r="E14" s="185">
        <v>19104054</v>
      </c>
      <c r="F14" s="232"/>
      <c r="G14" s="185">
        <v>1052736</v>
      </c>
      <c r="H14" s="185">
        <v>2112712</v>
      </c>
      <c r="I14" s="185">
        <v>647383</v>
      </c>
      <c r="J14" s="185">
        <v>1090453</v>
      </c>
      <c r="K14" s="184"/>
      <c r="L14" s="185">
        <v>0</v>
      </c>
      <c r="M14" s="185">
        <v>0</v>
      </c>
      <c r="N14" s="185">
        <v>0</v>
      </c>
      <c r="O14" s="185">
        <v>170163</v>
      </c>
      <c r="P14" s="184"/>
      <c r="Q14" s="185">
        <v>5522520</v>
      </c>
      <c r="R14" s="185">
        <v>324440</v>
      </c>
      <c r="S14" s="185">
        <v>5846960</v>
      </c>
      <c r="T14" s="185">
        <v>6288339</v>
      </c>
      <c r="U14" s="185">
        <v>34382810</v>
      </c>
      <c r="W14" s="185">
        <f t="shared" si="1"/>
        <v>3976940930.9385276</v>
      </c>
      <c r="X14" s="185">
        <f t="shared" si="2"/>
        <v>21744757146.471035</v>
      </c>
    </row>
    <row r="15" spans="1:28">
      <c r="A15" s="198">
        <v>10910</v>
      </c>
      <c r="B15" s="178" t="s">
        <v>7</v>
      </c>
      <c r="C15" s="182">
        <v>3.7169999999999998E-4</v>
      </c>
      <c r="D15" s="182">
        <v>3.3839999999999999E-4</v>
      </c>
      <c r="E15" s="185">
        <v>4490878</v>
      </c>
      <c r="F15" s="232"/>
      <c r="G15" s="185">
        <v>247472</v>
      </c>
      <c r="H15" s="185">
        <v>496645</v>
      </c>
      <c r="I15" s="185">
        <v>152183</v>
      </c>
      <c r="J15" s="185">
        <v>300848</v>
      </c>
      <c r="K15" s="184"/>
      <c r="L15" s="185">
        <v>0</v>
      </c>
      <c r="M15" s="185">
        <v>0</v>
      </c>
      <c r="N15" s="185">
        <v>0</v>
      </c>
      <c r="O15" s="185">
        <v>0</v>
      </c>
      <c r="P15" s="184"/>
      <c r="Q15" s="185">
        <v>1298204</v>
      </c>
      <c r="R15" s="185">
        <v>124358</v>
      </c>
      <c r="S15" s="185">
        <v>1422562</v>
      </c>
      <c r="T15" s="185">
        <v>1478229</v>
      </c>
      <c r="U15" s="185">
        <v>8082526</v>
      </c>
      <c r="W15" s="185">
        <f t="shared" si="1"/>
        <v>3976941081.5173531</v>
      </c>
      <c r="X15" s="185">
        <f t="shared" si="2"/>
        <v>21744756524.07856</v>
      </c>
    </row>
    <row r="16" spans="1:28">
      <c r="A16" s="198">
        <v>10930</v>
      </c>
      <c r="B16" s="178" t="s">
        <v>8</v>
      </c>
      <c r="C16" s="182">
        <v>5.306E-3</v>
      </c>
      <c r="D16" s="182">
        <v>4.8332999999999996E-3</v>
      </c>
      <c r="E16" s="185">
        <v>64107076</v>
      </c>
      <c r="F16" s="232"/>
      <c r="G16" s="185">
        <v>3532645</v>
      </c>
      <c r="H16" s="185">
        <v>7089585</v>
      </c>
      <c r="I16" s="185">
        <v>2172409</v>
      </c>
      <c r="J16" s="185">
        <v>12447751</v>
      </c>
      <c r="K16" s="184"/>
      <c r="L16" s="185">
        <v>0</v>
      </c>
      <c r="M16" s="185">
        <v>0</v>
      </c>
      <c r="N16" s="185">
        <v>0</v>
      </c>
      <c r="O16" s="185">
        <v>0</v>
      </c>
      <c r="P16" s="184"/>
      <c r="Q16" s="185">
        <v>18531807</v>
      </c>
      <c r="R16" s="185">
        <v>5984811</v>
      </c>
      <c r="S16" s="185">
        <v>24516618</v>
      </c>
      <c r="T16" s="185">
        <v>21101649</v>
      </c>
      <c r="U16" s="185">
        <v>115377681</v>
      </c>
      <c r="W16" s="185">
        <f t="shared" si="1"/>
        <v>3976941010.1771579</v>
      </c>
      <c r="X16" s="185">
        <f t="shared" si="2"/>
        <v>21744757067.470787</v>
      </c>
    </row>
    <row r="17" spans="1:24">
      <c r="A17" s="198">
        <v>10940</v>
      </c>
      <c r="B17" s="178" t="s">
        <v>9</v>
      </c>
      <c r="C17" s="182">
        <v>6.9160000000000001E-4</v>
      </c>
      <c r="D17" s="182">
        <v>6.5669999999999997E-4</v>
      </c>
      <c r="E17" s="185">
        <v>8355909</v>
      </c>
      <c r="F17" s="232"/>
      <c r="G17" s="185">
        <v>460456</v>
      </c>
      <c r="H17" s="185">
        <v>924078</v>
      </c>
      <c r="I17" s="185">
        <v>283158</v>
      </c>
      <c r="J17" s="185">
        <v>466094</v>
      </c>
      <c r="K17" s="184"/>
      <c r="L17" s="185">
        <v>0</v>
      </c>
      <c r="M17" s="185">
        <v>0</v>
      </c>
      <c r="N17" s="185">
        <v>0</v>
      </c>
      <c r="O17" s="185">
        <v>15748</v>
      </c>
      <c r="P17" s="184"/>
      <c r="Q17" s="185">
        <v>2415491</v>
      </c>
      <c r="R17" s="185">
        <v>220951</v>
      </c>
      <c r="S17" s="185">
        <v>2636442</v>
      </c>
      <c r="T17" s="185">
        <v>2750452</v>
      </c>
      <c r="U17" s="185">
        <v>15038674</v>
      </c>
      <c r="W17" s="185">
        <f t="shared" si="1"/>
        <v>3976940427.9930596</v>
      </c>
      <c r="X17" s="185">
        <f t="shared" si="2"/>
        <v>21744757085.020245</v>
      </c>
    </row>
    <row r="18" spans="1:24">
      <c r="A18" s="198">
        <v>10950</v>
      </c>
      <c r="B18" s="178" t="s">
        <v>10</v>
      </c>
      <c r="C18" s="182">
        <v>6.8769999999999996E-4</v>
      </c>
      <c r="D18" s="182">
        <v>6.7310000000000004E-4</v>
      </c>
      <c r="E18" s="185">
        <v>8308789</v>
      </c>
      <c r="F18" s="232"/>
      <c r="G18" s="185">
        <v>457859</v>
      </c>
      <c r="H18" s="185">
        <v>918867</v>
      </c>
      <c r="I18" s="185">
        <v>281562</v>
      </c>
      <c r="J18" s="185">
        <v>202472</v>
      </c>
      <c r="K18" s="184"/>
      <c r="L18" s="185">
        <v>0</v>
      </c>
      <c r="M18" s="185">
        <v>0</v>
      </c>
      <c r="N18" s="185">
        <v>0</v>
      </c>
      <c r="O18" s="185">
        <v>0</v>
      </c>
      <c r="P18" s="184"/>
      <c r="Q18" s="185">
        <v>2401870</v>
      </c>
      <c r="R18" s="185">
        <v>102928</v>
      </c>
      <c r="S18" s="185">
        <v>2504798</v>
      </c>
      <c r="T18" s="185">
        <v>2734942</v>
      </c>
      <c r="U18" s="185">
        <v>14953869</v>
      </c>
      <c r="W18" s="185">
        <f t="shared" si="1"/>
        <v>3976940526.3923225</v>
      </c>
      <c r="X18" s="185">
        <f t="shared" si="2"/>
        <v>21744756434.491787</v>
      </c>
    </row>
    <row r="19" spans="1:24">
      <c r="A19" s="198">
        <v>11050</v>
      </c>
      <c r="B19" s="178" t="s">
        <v>431</v>
      </c>
      <c r="C19" s="182">
        <v>2.499E-4</v>
      </c>
      <c r="D19" s="182">
        <v>2.3470000000000001E-4</v>
      </c>
      <c r="E19" s="185">
        <v>3019291</v>
      </c>
      <c r="F19" s="232"/>
      <c r="G19" s="185">
        <v>166379</v>
      </c>
      <c r="H19" s="185">
        <v>333903</v>
      </c>
      <c r="I19" s="185">
        <v>102315</v>
      </c>
      <c r="J19" s="185">
        <v>565392</v>
      </c>
      <c r="K19" s="184"/>
      <c r="L19" s="185">
        <v>0</v>
      </c>
      <c r="M19" s="185">
        <v>0</v>
      </c>
      <c r="N19" s="185">
        <v>0</v>
      </c>
      <c r="O19" s="185">
        <v>0</v>
      </c>
      <c r="P19" s="184"/>
      <c r="Q19" s="185">
        <v>872804</v>
      </c>
      <c r="R19" s="185">
        <v>431721</v>
      </c>
      <c r="S19" s="185">
        <v>1304525</v>
      </c>
      <c r="T19" s="185">
        <v>993838</v>
      </c>
      <c r="U19" s="185">
        <v>5434015</v>
      </c>
      <c r="W19" s="185">
        <f t="shared" si="1"/>
        <v>3976942777.1108441</v>
      </c>
      <c r="X19" s="185">
        <f t="shared" si="2"/>
        <v>21744757903.161263</v>
      </c>
    </row>
    <row r="20" spans="1:24">
      <c r="A20" s="198">
        <v>11300</v>
      </c>
      <c r="B20" s="178" t="s">
        <v>432</v>
      </c>
      <c r="C20" s="182">
        <v>4.8214E-3</v>
      </c>
      <c r="D20" s="182">
        <v>4.8348999999999996E-3</v>
      </c>
      <c r="E20" s="185">
        <v>58252140</v>
      </c>
      <c r="F20" s="232"/>
      <c r="G20" s="185">
        <v>3210006</v>
      </c>
      <c r="H20" s="185">
        <v>6442090</v>
      </c>
      <c r="I20" s="185">
        <v>1974002</v>
      </c>
      <c r="J20" s="185">
        <v>2350765</v>
      </c>
      <c r="K20" s="184"/>
      <c r="L20" s="185">
        <v>0</v>
      </c>
      <c r="M20" s="185">
        <v>0</v>
      </c>
      <c r="N20" s="185">
        <v>0</v>
      </c>
      <c r="O20" s="185">
        <v>0</v>
      </c>
      <c r="P20" s="184"/>
      <c r="Q20" s="185">
        <v>16839286</v>
      </c>
      <c r="R20" s="185">
        <v>-378248</v>
      </c>
      <c r="S20" s="185">
        <v>16461038</v>
      </c>
      <c r="T20" s="185">
        <v>19174423</v>
      </c>
      <c r="U20" s="185">
        <v>104840171</v>
      </c>
      <c r="W20" s="185">
        <f t="shared" si="1"/>
        <v>3976940930.0203261</v>
      </c>
      <c r="X20" s="185">
        <f t="shared" si="2"/>
        <v>21744756917.078026</v>
      </c>
    </row>
    <row r="21" spans="1:24">
      <c r="A21" s="198">
        <v>11310</v>
      </c>
      <c r="B21" s="178" t="s">
        <v>12</v>
      </c>
      <c r="C21" s="182">
        <v>5.641E-4</v>
      </c>
      <c r="D21" s="182">
        <v>5.5360000000000001E-4</v>
      </c>
      <c r="E21" s="185">
        <v>6815455</v>
      </c>
      <c r="F21" s="232"/>
      <c r="G21" s="185">
        <v>375568</v>
      </c>
      <c r="H21" s="185">
        <v>753719</v>
      </c>
      <c r="I21" s="185">
        <v>230957</v>
      </c>
      <c r="J21" s="185">
        <v>275690</v>
      </c>
      <c r="K21" s="184"/>
      <c r="L21" s="185">
        <v>0</v>
      </c>
      <c r="M21" s="185">
        <v>0</v>
      </c>
      <c r="N21" s="185">
        <v>0</v>
      </c>
      <c r="O21" s="185">
        <v>0</v>
      </c>
      <c r="P21" s="184"/>
      <c r="Q21" s="185">
        <v>1970183</v>
      </c>
      <c r="R21" s="185">
        <v>199035</v>
      </c>
      <c r="S21" s="185">
        <v>2169218</v>
      </c>
      <c r="T21" s="185">
        <v>2243392</v>
      </c>
      <c r="U21" s="185">
        <v>12266217</v>
      </c>
      <c r="W21" s="185">
        <f t="shared" si="1"/>
        <v>3976940258.8193583</v>
      </c>
      <c r="X21" s="185">
        <f t="shared" si="2"/>
        <v>21744756248.89204</v>
      </c>
    </row>
    <row r="22" spans="1:24">
      <c r="A22" s="198">
        <v>11600</v>
      </c>
      <c r="B22" s="178" t="s">
        <v>13</v>
      </c>
      <c r="C22" s="182">
        <v>2.3882999999999999E-3</v>
      </c>
      <c r="D22" s="182">
        <v>2.3048999999999999E-3</v>
      </c>
      <c r="E22" s="185">
        <v>28855433</v>
      </c>
      <c r="F22" s="232"/>
      <c r="G22" s="185">
        <v>1590090</v>
      </c>
      <c r="H22" s="185">
        <v>3191115</v>
      </c>
      <c r="I22" s="185">
        <v>977830</v>
      </c>
      <c r="J22" s="185">
        <v>791329</v>
      </c>
      <c r="K22" s="184"/>
      <c r="L22" s="185">
        <v>0</v>
      </c>
      <c r="M22" s="185">
        <v>0</v>
      </c>
      <c r="N22" s="185">
        <v>0</v>
      </c>
      <c r="O22" s="185">
        <v>0</v>
      </c>
      <c r="P22" s="184"/>
      <c r="Q22" s="185">
        <v>8341409</v>
      </c>
      <c r="R22" s="185">
        <v>363079</v>
      </c>
      <c r="S22" s="185">
        <v>8704488</v>
      </c>
      <c r="T22" s="185">
        <v>9498128</v>
      </c>
      <c r="U22" s="185">
        <v>51933003</v>
      </c>
      <c r="W22" s="185">
        <f t="shared" si="1"/>
        <v>3976940920.3198929</v>
      </c>
      <c r="X22" s="185">
        <f t="shared" si="2"/>
        <v>21744756940.082905</v>
      </c>
    </row>
    <row r="23" spans="1:24">
      <c r="A23" s="198">
        <v>11900</v>
      </c>
      <c r="B23" s="178" t="s">
        <v>14</v>
      </c>
      <c r="C23" s="182">
        <v>2.7829999999999999E-4</v>
      </c>
      <c r="D23" s="182">
        <v>2.6699999999999998E-4</v>
      </c>
      <c r="E23" s="185">
        <v>3362420</v>
      </c>
      <c r="F23" s="232"/>
      <c r="G23" s="185">
        <v>185287</v>
      </c>
      <c r="H23" s="185">
        <v>371849</v>
      </c>
      <c r="I23" s="185">
        <v>113943</v>
      </c>
      <c r="J23" s="185">
        <v>299130</v>
      </c>
      <c r="K23" s="184"/>
      <c r="L23" s="185">
        <v>0</v>
      </c>
      <c r="M23" s="185">
        <v>0</v>
      </c>
      <c r="N23" s="185">
        <v>0</v>
      </c>
      <c r="O23" s="185">
        <v>0</v>
      </c>
      <c r="P23" s="184"/>
      <c r="Q23" s="185">
        <v>971994</v>
      </c>
      <c r="R23" s="185">
        <v>94739</v>
      </c>
      <c r="S23" s="185">
        <v>1066733</v>
      </c>
      <c r="T23" s="185">
        <v>1106783</v>
      </c>
      <c r="U23" s="185">
        <v>6051566</v>
      </c>
      <c r="W23" s="185">
        <f t="shared" si="1"/>
        <v>3976942148.7603307</v>
      </c>
      <c r="X23" s="185">
        <f t="shared" si="2"/>
        <v>21744757455.982754</v>
      </c>
    </row>
    <row r="24" spans="1:24">
      <c r="A24" s="198">
        <v>12100</v>
      </c>
      <c r="B24" s="178" t="s">
        <v>15</v>
      </c>
      <c r="C24" s="182">
        <v>2.7109999999999998E-4</v>
      </c>
      <c r="D24" s="182">
        <v>2.6219999999999998E-4</v>
      </c>
      <c r="E24" s="185">
        <v>3275429</v>
      </c>
      <c r="F24" s="232"/>
      <c r="G24" s="185">
        <v>180494</v>
      </c>
      <c r="H24" s="185">
        <v>362229</v>
      </c>
      <c r="I24" s="185">
        <v>110995</v>
      </c>
      <c r="J24" s="185">
        <v>122939</v>
      </c>
      <c r="K24" s="184"/>
      <c r="L24" s="185">
        <v>0</v>
      </c>
      <c r="M24" s="185">
        <v>0</v>
      </c>
      <c r="N24" s="185">
        <v>0</v>
      </c>
      <c r="O24" s="185">
        <v>22345</v>
      </c>
      <c r="P24" s="184"/>
      <c r="Q24" s="185">
        <v>946847</v>
      </c>
      <c r="R24" s="185">
        <v>39375</v>
      </c>
      <c r="S24" s="185">
        <v>986222</v>
      </c>
      <c r="T24" s="185">
        <v>1078149</v>
      </c>
      <c r="U24" s="185">
        <v>5895004</v>
      </c>
      <c r="W24" s="185">
        <f t="shared" si="1"/>
        <v>3976942087.7904835</v>
      </c>
      <c r="X24" s="185">
        <f t="shared" si="2"/>
        <v>21744758391.73737</v>
      </c>
    </row>
    <row r="25" spans="1:24">
      <c r="A25" s="198">
        <v>12150</v>
      </c>
      <c r="B25" s="178" t="s">
        <v>16</v>
      </c>
      <c r="C25" s="182">
        <v>3.7499999999999997E-5</v>
      </c>
      <c r="D25" s="182">
        <v>4.6300000000000001E-5</v>
      </c>
      <c r="E25" s="185">
        <v>453075</v>
      </c>
      <c r="F25" s="232"/>
      <c r="G25" s="185">
        <v>24967</v>
      </c>
      <c r="H25" s="185">
        <v>50105</v>
      </c>
      <c r="I25" s="185">
        <v>15353</v>
      </c>
      <c r="J25" s="185">
        <v>4411</v>
      </c>
      <c r="K25" s="184"/>
      <c r="L25" s="185">
        <v>0</v>
      </c>
      <c r="M25" s="185">
        <v>0</v>
      </c>
      <c r="N25" s="185">
        <v>0</v>
      </c>
      <c r="O25" s="185">
        <v>66421</v>
      </c>
      <c r="P25" s="184"/>
      <c r="Q25" s="185">
        <v>130973</v>
      </c>
      <c r="R25" s="185">
        <v>-22669</v>
      </c>
      <c r="S25" s="185">
        <v>108304</v>
      </c>
      <c r="T25" s="185">
        <v>149135</v>
      </c>
      <c r="U25" s="185">
        <v>815428</v>
      </c>
      <c r="W25" s="185">
        <f t="shared" si="1"/>
        <v>3976933333.3333335</v>
      </c>
      <c r="X25" s="185">
        <f t="shared" si="2"/>
        <v>21744746666.666668</v>
      </c>
    </row>
    <row r="26" spans="1:24">
      <c r="A26" s="198">
        <v>12160</v>
      </c>
      <c r="B26" s="178" t="s">
        <v>17</v>
      </c>
      <c r="C26" s="182">
        <v>1.9331999999999999E-3</v>
      </c>
      <c r="D26" s="182">
        <v>1.8466999999999999E-3</v>
      </c>
      <c r="E26" s="185">
        <v>23356917</v>
      </c>
      <c r="F26" s="232"/>
      <c r="G26" s="185">
        <v>1287092</v>
      </c>
      <c r="H26" s="185">
        <v>2583036</v>
      </c>
      <c r="I26" s="185">
        <v>791500</v>
      </c>
      <c r="J26" s="185">
        <v>1271956</v>
      </c>
      <c r="K26" s="184"/>
      <c r="L26" s="185">
        <v>0</v>
      </c>
      <c r="M26" s="185">
        <v>0</v>
      </c>
      <c r="N26" s="185">
        <v>0</v>
      </c>
      <c r="O26" s="185">
        <v>0</v>
      </c>
      <c r="P26" s="184"/>
      <c r="Q26" s="185">
        <v>6751920</v>
      </c>
      <c r="R26" s="185">
        <v>669162</v>
      </c>
      <c r="S26" s="185">
        <v>7421082</v>
      </c>
      <c r="T26" s="185">
        <v>7688222</v>
      </c>
      <c r="U26" s="185">
        <v>42036964</v>
      </c>
      <c r="W26" s="185">
        <f t="shared" si="1"/>
        <v>3976940823.5050693</v>
      </c>
      <c r="X26" s="185">
        <f t="shared" si="2"/>
        <v>21744756879.784813</v>
      </c>
    </row>
    <row r="27" spans="1:24" s="197" customFormat="1">
      <c r="A27" s="198">
        <v>12220</v>
      </c>
      <c r="B27" s="178" t="s">
        <v>434</v>
      </c>
      <c r="C27" s="182">
        <v>4.8915300000000002E-2</v>
      </c>
      <c r="D27" s="182">
        <v>4.8471500000000001E-2</v>
      </c>
      <c r="E27" s="185">
        <v>590994508</v>
      </c>
      <c r="F27" s="232"/>
      <c r="G27" s="185">
        <v>32566975</v>
      </c>
      <c r="H27" s="185">
        <v>65357934</v>
      </c>
      <c r="I27" s="185">
        <v>20027147</v>
      </c>
      <c r="J27" s="185">
        <v>20050892</v>
      </c>
      <c r="K27" s="184"/>
      <c r="L27" s="185">
        <v>0</v>
      </c>
      <c r="M27" s="185">
        <v>0</v>
      </c>
      <c r="N27" s="185">
        <v>0</v>
      </c>
      <c r="O27" s="185">
        <v>0</v>
      </c>
      <c r="P27" s="184"/>
      <c r="Q27" s="185">
        <v>170842232</v>
      </c>
      <c r="R27" s="185">
        <v>11659104</v>
      </c>
      <c r="S27" s="185">
        <v>182501336</v>
      </c>
      <c r="T27" s="185">
        <v>194533262</v>
      </c>
      <c r="U27" s="185">
        <v>1063651312</v>
      </c>
      <c r="W27" s="185">
        <f t="shared" si="1"/>
        <v>3976940998.0108471</v>
      </c>
      <c r="X27" s="185">
        <f t="shared" si="2"/>
        <v>21744756998.321587</v>
      </c>
    </row>
    <row r="28" spans="1:24" s="197" customFormat="1">
      <c r="A28" s="198">
        <v>12510</v>
      </c>
      <c r="B28" s="178" t="s">
        <v>19</v>
      </c>
      <c r="C28" s="182">
        <v>4.4321999999999999E-3</v>
      </c>
      <c r="D28" s="182">
        <v>4.5060999999999999E-3</v>
      </c>
      <c r="E28" s="185">
        <v>53549827</v>
      </c>
      <c r="F28" s="232"/>
      <c r="G28" s="185">
        <v>2950883</v>
      </c>
      <c r="H28" s="185">
        <v>5922062</v>
      </c>
      <c r="I28" s="185">
        <v>1814653</v>
      </c>
      <c r="J28" s="185">
        <v>1865926</v>
      </c>
      <c r="K28" s="184"/>
      <c r="L28" s="185">
        <v>0</v>
      </c>
      <c r="M28" s="185">
        <v>0</v>
      </c>
      <c r="N28" s="185">
        <v>0</v>
      </c>
      <c r="O28" s="185">
        <v>486154</v>
      </c>
      <c r="P28" s="184"/>
      <c r="Q28" s="185">
        <v>15479961</v>
      </c>
      <c r="R28" s="185">
        <v>521587</v>
      </c>
      <c r="S28" s="185">
        <v>16001548</v>
      </c>
      <c r="T28" s="185">
        <v>17626598</v>
      </c>
      <c r="U28" s="185">
        <v>96377112</v>
      </c>
      <c r="W28" s="185">
        <f t="shared" si="1"/>
        <v>3976941022.5170345</v>
      </c>
      <c r="X28" s="185">
        <f t="shared" si="2"/>
        <v>21744757005.550293</v>
      </c>
    </row>
    <row r="29" spans="1:24" s="197" customFormat="1">
      <c r="A29" s="198">
        <v>12600</v>
      </c>
      <c r="B29" s="178" t="s">
        <v>20</v>
      </c>
      <c r="C29" s="182">
        <v>2.0249999999999999E-3</v>
      </c>
      <c r="D29" s="182">
        <v>2.0154000000000001E-3</v>
      </c>
      <c r="E29" s="185">
        <v>24466044</v>
      </c>
      <c r="F29" s="232"/>
      <c r="G29" s="185">
        <v>1348211</v>
      </c>
      <c r="H29" s="185">
        <v>2705694</v>
      </c>
      <c r="I29" s="185">
        <v>829086</v>
      </c>
      <c r="J29" s="185">
        <v>1772359</v>
      </c>
      <c r="K29" s="3"/>
      <c r="L29" s="185">
        <v>0</v>
      </c>
      <c r="M29" s="185">
        <v>0</v>
      </c>
      <c r="N29" s="185">
        <v>0</v>
      </c>
      <c r="O29" s="185">
        <v>0</v>
      </c>
      <c r="P29" s="3"/>
      <c r="Q29" s="185">
        <v>7072542</v>
      </c>
      <c r="R29" s="185">
        <v>1300360</v>
      </c>
      <c r="S29" s="185">
        <v>8372902</v>
      </c>
      <c r="T29" s="185">
        <v>8053306</v>
      </c>
      <c r="U29" s="185">
        <v>44033133</v>
      </c>
      <c r="W29" s="185">
        <f t="shared" si="1"/>
        <v>3976941234.5679016</v>
      </c>
      <c r="X29" s="185">
        <f t="shared" si="2"/>
        <v>21744757037.037037</v>
      </c>
    </row>
    <row r="30" spans="1:24">
      <c r="A30" s="198">
        <v>12700</v>
      </c>
      <c r="B30" s="178" t="s">
        <v>21</v>
      </c>
      <c r="C30" s="182">
        <v>1.1205E-3</v>
      </c>
      <c r="D30" s="182">
        <v>1.1585E-3</v>
      </c>
      <c r="E30" s="185">
        <v>13537878</v>
      </c>
      <c r="F30" s="232"/>
      <c r="G30" s="185">
        <v>746010</v>
      </c>
      <c r="H30" s="185">
        <v>1497150</v>
      </c>
      <c r="I30" s="185">
        <v>458761</v>
      </c>
      <c r="J30" s="185">
        <v>381384</v>
      </c>
      <c r="K30" s="184"/>
      <c r="L30" s="185">
        <v>0</v>
      </c>
      <c r="M30" s="185">
        <v>0</v>
      </c>
      <c r="N30" s="185">
        <v>0</v>
      </c>
      <c r="O30" s="185">
        <v>0</v>
      </c>
      <c r="P30" s="184"/>
      <c r="Q30" s="185">
        <v>3913473</v>
      </c>
      <c r="R30" s="185">
        <v>307994</v>
      </c>
      <c r="S30" s="185">
        <v>4221467</v>
      </c>
      <c r="T30" s="185">
        <v>4456162</v>
      </c>
      <c r="U30" s="185">
        <v>24365000</v>
      </c>
      <c r="W30" s="185">
        <f t="shared" si="1"/>
        <v>3976940651.4948683</v>
      </c>
      <c r="X30" s="185">
        <f t="shared" si="2"/>
        <v>21744756804.997768</v>
      </c>
    </row>
    <row r="31" spans="1:24">
      <c r="A31" s="198">
        <v>13500</v>
      </c>
      <c r="B31" s="178" t="s">
        <v>22</v>
      </c>
      <c r="C31" s="182">
        <v>4.4244000000000002E-3</v>
      </c>
      <c r="D31" s="182">
        <v>4.3036000000000003E-3</v>
      </c>
      <c r="E31" s="185">
        <v>53455588</v>
      </c>
      <c r="F31" s="232"/>
      <c r="G31" s="185">
        <v>2945690</v>
      </c>
      <c r="H31" s="185">
        <v>5911640</v>
      </c>
      <c r="I31" s="185">
        <v>1811460</v>
      </c>
      <c r="J31" s="185">
        <v>1719458</v>
      </c>
      <c r="K31" s="184"/>
      <c r="L31" s="185">
        <v>0</v>
      </c>
      <c r="M31" s="185">
        <v>0</v>
      </c>
      <c r="N31" s="185">
        <v>0</v>
      </c>
      <c r="O31" s="185">
        <v>374105</v>
      </c>
      <c r="P31" s="184"/>
      <c r="Q31" s="185">
        <v>15452719</v>
      </c>
      <c r="R31" s="185">
        <v>927812</v>
      </c>
      <c r="S31" s="185">
        <v>16380531</v>
      </c>
      <c r="T31" s="185">
        <v>17595578</v>
      </c>
      <c r="U31" s="185">
        <v>96207503</v>
      </c>
      <c r="W31" s="185">
        <f t="shared" si="1"/>
        <v>3976941054.1542354</v>
      </c>
      <c r="X31" s="185">
        <f t="shared" si="2"/>
        <v>21744757029.201698</v>
      </c>
    </row>
    <row r="32" spans="1:24">
      <c r="A32" s="198">
        <v>13700</v>
      </c>
      <c r="B32" s="178" t="s">
        <v>23</v>
      </c>
      <c r="C32" s="182">
        <v>5.061E-4</v>
      </c>
      <c r="D32" s="182">
        <v>4.6589999999999999E-4</v>
      </c>
      <c r="E32" s="185">
        <v>6114699</v>
      </c>
      <c r="F32" s="232"/>
      <c r="G32" s="185">
        <v>336953</v>
      </c>
      <c r="H32" s="185">
        <v>676223</v>
      </c>
      <c r="I32" s="185">
        <v>207210</v>
      </c>
      <c r="J32" s="185">
        <v>491660</v>
      </c>
      <c r="K32" s="184"/>
      <c r="L32" s="185">
        <v>0</v>
      </c>
      <c r="M32" s="185">
        <v>0</v>
      </c>
      <c r="N32" s="185">
        <v>0</v>
      </c>
      <c r="O32" s="185">
        <v>0</v>
      </c>
      <c r="P32" s="184"/>
      <c r="Q32" s="185">
        <v>1767612</v>
      </c>
      <c r="R32" s="185">
        <v>188851</v>
      </c>
      <c r="S32" s="185">
        <v>1956463</v>
      </c>
      <c r="T32" s="185">
        <v>2012730</v>
      </c>
      <c r="U32" s="185">
        <v>11005022</v>
      </c>
      <c r="W32" s="185">
        <f t="shared" si="1"/>
        <v>3976941315.9454656</v>
      </c>
      <c r="X32" s="185">
        <f t="shared" si="2"/>
        <v>21744757952.973721</v>
      </c>
    </row>
    <row r="33" spans="1:24">
      <c r="A33" s="198">
        <v>14200</v>
      </c>
      <c r="B33" s="178" t="s">
        <v>282</v>
      </c>
      <c r="C33" s="182">
        <v>0</v>
      </c>
      <c r="D33" s="182">
        <v>0</v>
      </c>
      <c r="E33" s="185">
        <v>0</v>
      </c>
      <c r="F33" s="232"/>
      <c r="G33" s="185">
        <v>0</v>
      </c>
      <c r="H33" s="185">
        <v>0</v>
      </c>
      <c r="I33" s="185">
        <v>0</v>
      </c>
      <c r="J33" s="185">
        <v>0</v>
      </c>
      <c r="K33" s="184"/>
      <c r="L33" s="185">
        <v>0</v>
      </c>
      <c r="M33" s="185">
        <v>0</v>
      </c>
      <c r="N33" s="185">
        <v>0</v>
      </c>
      <c r="O33" s="185">
        <v>0</v>
      </c>
      <c r="P33" s="184"/>
      <c r="Q33" s="185">
        <v>0</v>
      </c>
      <c r="R33" s="185">
        <v>0</v>
      </c>
      <c r="S33" s="185">
        <v>0</v>
      </c>
      <c r="T33" s="185">
        <v>0</v>
      </c>
      <c r="U33" s="185">
        <v>0</v>
      </c>
      <c r="W33" s="185"/>
      <c r="X33" s="185"/>
    </row>
    <row r="34" spans="1:24">
      <c r="A34" s="198">
        <v>14300</v>
      </c>
      <c r="B34" s="178" t="s">
        <v>363</v>
      </c>
      <c r="C34" s="182">
        <v>1.4689E-3</v>
      </c>
      <c r="D34" s="182">
        <v>1.4636E-3</v>
      </c>
      <c r="E34" s="185">
        <v>17747245</v>
      </c>
      <c r="F34" s="232"/>
      <c r="G34" s="185">
        <v>977969</v>
      </c>
      <c r="H34" s="185">
        <v>1962663</v>
      </c>
      <c r="I34" s="185">
        <v>601404</v>
      </c>
      <c r="J34" s="185">
        <v>157331</v>
      </c>
      <c r="K34" s="184"/>
      <c r="L34" s="185">
        <v>0</v>
      </c>
      <c r="M34" s="185">
        <v>0</v>
      </c>
      <c r="N34" s="185">
        <v>0</v>
      </c>
      <c r="O34" s="185">
        <v>328377</v>
      </c>
      <c r="P34" s="184"/>
      <c r="Q34" s="185">
        <v>5130300</v>
      </c>
      <c r="R34" s="185">
        <v>98490</v>
      </c>
      <c r="S34" s="185">
        <v>5228790</v>
      </c>
      <c r="T34" s="185">
        <v>5841729</v>
      </c>
      <c r="U34" s="185">
        <v>31940874</v>
      </c>
      <c r="W34" s="185">
        <f t="shared" si="1"/>
        <v>3976941248.5533395</v>
      </c>
      <c r="X34" s="185">
        <f t="shared" si="2"/>
        <v>21744757301.381989</v>
      </c>
    </row>
    <row r="35" spans="1:24">
      <c r="A35" s="198">
        <v>14300.2</v>
      </c>
      <c r="B35" s="178" t="s">
        <v>364</v>
      </c>
      <c r="C35" s="182">
        <v>2.33E-4</v>
      </c>
      <c r="D35" s="182">
        <v>2.284E-4</v>
      </c>
      <c r="E35" s="185">
        <v>2815105</v>
      </c>
      <c r="F35" s="232"/>
      <c r="G35" s="185">
        <v>155127</v>
      </c>
      <c r="H35" s="185">
        <v>311322</v>
      </c>
      <c r="I35" s="185">
        <v>95396</v>
      </c>
      <c r="J35" s="185">
        <v>212452</v>
      </c>
      <c r="K35" s="184"/>
      <c r="L35" s="185">
        <v>0</v>
      </c>
      <c r="M35" s="185">
        <v>0</v>
      </c>
      <c r="N35" s="185">
        <v>0</v>
      </c>
      <c r="O35" s="185">
        <v>35072</v>
      </c>
      <c r="P35" s="184"/>
      <c r="Q35" s="185">
        <v>813779</v>
      </c>
      <c r="R35" s="185">
        <v>108946</v>
      </c>
      <c r="S35" s="185">
        <v>922725</v>
      </c>
      <c r="T35" s="185">
        <v>926627</v>
      </c>
      <c r="U35" s="185">
        <v>5066528</v>
      </c>
      <c r="W35" s="185">
        <f t="shared" si="1"/>
        <v>3976939914.1630902</v>
      </c>
      <c r="X35" s="185">
        <f t="shared" si="2"/>
        <v>21744755364.806866</v>
      </c>
    </row>
    <row r="36" spans="1:24">
      <c r="A36" s="198">
        <v>18400</v>
      </c>
      <c r="B36" s="178" t="s">
        <v>25</v>
      </c>
      <c r="C36" s="182">
        <v>5.4844999999999998E-3</v>
      </c>
      <c r="D36" s="182">
        <v>5.4897000000000001E-3</v>
      </c>
      <c r="E36" s="185">
        <v>66263713</v>
      </c>
      <c r="F36" s="232"/>
      <c r="G36" s="185">
        <v>3651487</v>
      </c>
      <c r="H36" s="185">
        <v>7328087</v>
      </c>
      <c r="I36" s="185">
        <v>2245491</v>
      </c>
      <c r="J36" s="185">
        <v>1134129</v>
      </c>
      <c r="K36" s="184"/>
      <c r="L36" s="185">
        <v>0</v>
      </c>
      <c r="M36" s="185">
        <v>0</v>
      </c>
      <c r="N36" s="185">
        <v>0</v>
      </c>
      <c r="O36" s="185">
        <v>0</v>
      </c>
      <c r="P36" s="184"/>
      <c r="Q36" s="185">
        <v>19155238</v>
      </c>
      <c r="R36" s="185">
        <v>800328</v>
      </c>
      <c r="S36" s="185">
        <v>19955566</v>
      </c>
      <c r="T36" s="185">
        <v>21811533</v>
      </c>
      <c r="U36" s="185">
        <v>119259120</v>
      </c>
      <c r="W36" s="185">
        <f t="shared" si="1"/>
        <v>3976941015.5893884</v>
      </c>
      <c r="X36" s="185">
        <f t="shared" si="2"/>
        <v>21744757042.574528</v>
      </c>
    </row>
    <row r="37" spans="1:24">
      <c r="A37" s="198">
        <v>18600</v>
      </c>
      <c r="B37" s="178" t="s">
        <v>26</v>
      </c>
      <c r="C37" s="182">
        <v>1.4399999999999999E-5</v>
      </c>
      <c r="D37" s="182">
        <v>1.56E-5</v>
      </c>
      <c r="E37" s="185">
        <v>173981</v>
      </c>
      <c r="F37" s="232"/>
      <c r="G37" s="185">
        <v>9587</v>
      </c>
      <c r="H37" s="185">
        <v>19240</v>
      </c>
      <c r="I37" s="185">
        <v>5896</v>
      </c>
      <c r="J37" s="185">
        <v>1504</v>
      </c>
      <c r="K37" s="184"/>
      <c r="L37" s="185">
        <v>0</v>
      </c>
      <c r="M37" s="185">
        <v>0</v>
      </c>
      <c r="N37" s="185">
        <v>0</v>
      </c>
      <c r="O37" s="185">
        <v>3550</v>
      </c>
      <c r="P37" s="184"/>
      <c r="Q37" s="185">
        <v>50294</v>
      </c>
      <c r="R37" s="185">
        <v>-4998</v>
      </c>
      <c r="S37" s="185">
        <v>45296</v>
      </c>
      <c r="T37" s="185">
        <v>57268</v>
      </c>
      <c r="U37" s="185">
        <v>313125</v>
      </c>
      <c r="W37" s="185">
        <f t="shared" si="1"/>
        <v>3976944444.4444447</v>
      </c>
      <c r="X37" s="185">
        <f t="shared" si="2"/>
        <v>21744791666.666668</v>
      </c>
    </row>
    <row r="38" spans="1:24">
      <c r="A38" s="198">
        <v>18640</v>
      </c>
      <c r="B38" s="178" t="s">
        <v>27</v>
      </c>
      <c r="C38" s="182">
        <v>1.7E-6</v>
      </c>
      <c r="D38" s="182">
        <v>1.7E-6</v>
      </c>
      <c r="E38" s="185">
        <v>20539</v>
      </c>
      <c r="F38" s="232"/>
      <c r="G38" s="185">
        <v>1132</v>
      </c>
      <c r="H38" s="185">
        <v>2271</v>
      </c>
      <c r="I38" s="185">
        <v>696</v>
      </c>
      <c r="J38" s="185">
        <v>3458</v>
      </c>
      <c r="K38" s="184"/>
      <c r="L38" s="185">
        <v>0</v>
      </c>
      <c r="M38" s="185">
        <v>0</v>
      </c>
      <c r="N38" s="185">
        <v>0</v>
      </c>
      <c r="O38" s="185">
        <v>0</v>
      </c>
      <c r="P38" s="184"/>
      <c r="Q38" s="185">
        <v>5937</v>
      </c>
      <c r="R38" s="185">
        <v>3052</v>
      </c>
      <c r="S38" s="185">
        <v>8989</v>
      </c>
      <c r="T38" s="185">
        <v>6761</v>
      </c>
      <c r="U38" s="185">
        <v>36966</v>
      </c>
      <c r="W38" s="185">
        <f t="shared" si="1"/>
        <v>3977058823.5294118</v>
      </c>
      <c r="X38" s="185">
        <f t="shared" si="2"/>
        <v>21744705882.35294</v>
      </c>
    </row>
    <row r="39" spans="1:24">
      <c r="A39" s="198">
        <v>18670</v>
      </c>
      <c r="B39" s="178" t="s">
        <v>283</v>
      </c>
      <c r="C39" s="182">
        <v>0</v>
      </c>
      <c r="D39" s="182">
        <v>0</v>
      </c>
      <c r="E39" s="185">
        <v>0</v>
      </c>
      <c r="F39" s="232"/>
      <c r="G39" s="185">
        <v>0</v>
      </c>
      <c r="H39" s="185">
        <v>0</v>
      </c>
      <c r="I39" s="185">
        <v>0</v>
      </c>
      <c r="J39" s="185">
        <v>0</v>
      </c>
      <c r="K39" s="184"/>
      <c r="L39" s="185">
        <v>0</v>
      </c>
      <c r="M39" s="185">
        <v>0</v>
      </c>
      <c r="N39" s="185">
        <v>0</v>
      </c>
      <c r="O39" s="185">
        <v>0</v>
      </c>
      <c r="P39" s="184"/>
      <c r="Q39" s="185">
        <v>0</v>
      </c>
      <c r="R39" s="185">
        <v>0</v>
      </c>
      <c r="S39" s="185">
        <v>0</v>
      </c>
      <c r="T39" s="185">
        <v>0</v>
      </c>
      <c r="U39" s="185">
        <v>0</v>
      </c>
      <c r="W39" s="185"/>
      <c r="X39" s="185"/>
    </row>
    <row r="40" spans="1:24">
      <c r="A40" s="198">
        <v>18690</v>
      </c>
      <c r="B40" s="178" t="s">
        <v>28</v>
      </c>
      <c r="C40" s="182">
        <v>0</v>
      </c>
      <c r="D40" s="182">
        <v>0</v>
      </c>
      <c r="E40" s="185">
        <v>0</v>
      </c>
      <c r="F40" s="232"/>
      <c r="G40" s="185">
        <v>0</v>
      </c>
      <c r="H40" s="185">
        <v>0</v>
      </c>
      <c r="I40" s="185">
        <v>0</v>
      </c>
      <c r="J40" s="185">
        <v>0</v>
      </c>
      <c r="K40" s="184"/>
      <c r="L40" s="185">
        <v>0</v>
      </c>
      <c r="M40" s="185">
        <v>0</v>
      </c>
      <c r="N40" s="185">
        <v>0</v>
      </c>
      <c r="O40" s="185">
        <v>0</v>
      </c>
      <c r="P40" s="184"/>
      <c r="Q40" s="185">
        <v>0</v>
      </c>
      <c r="R40" s="185">
        <v>-5455</v>
      </c>
      <c r="S40" s="185">
        <v>-5455</v>
      </c>
      <c r="T40" s="185">
        <v>0</v>
      </c>
      <c r="U40" s="185">
        <v>0</v>
      </c>
      <c r="W40" s="185"/>
      <c r="X40" s="185"/>
    </row>
    <row r="41" spans="1:24">
      <c r="A41" s="198">
        <v>18740</v>
      </c>
      <c r="B41" s="178" t="s">
        <v>29</v>
      </c>
      <c r="C41" s="182">
        <v>7.6000000000000001E-6</v>
      </c>
      <c r="D41" s="182">
        <v>8.1999999999999994E-6</v>
      </c>
      <c r="E41" s="185">
        <v>91823</v>
      </c>
      <c r="F41" s="232"/>
      <c r="G41" s="185">
        <v>5060</v>
      </c>
      <c r="H41" s="185">
        <v>10155</v>
      </c>
      <c r="I41" s="185">
        <v>3112</v>
      </c>
      <c r="J41" s="185">
        <v>747</v>
      </c>
      <c r="K41" s="184"/>
      <c r="L41" s="185">
        <v>0</v>
      </c>
      <c r="M41" s="185">
        <v>0</v>
      </c>
      <c r="N41" s="185">
        <v>0</v>
      </c>
      <c r="O41" s="185">
        <v>994</v>
      </c>
      <c r="P41" s="184"/>
      <c r="Q41" s="185">
        <v>26544</v>
      </c>
      <c r="R41" s="185">
        <v>1814</v>
      </c>
      <c r="S41" s="185">
        <v>28358</v>
      </c>
      <c r="T41" s="185">
        <v>30225</v>
      </c>
      <c r="U41" s="185">
        <v>165260</v>
      </c>
      <c r="W41" s="185">
        <f t="shared" si="1"/>
        <v>3976973684.2105265</v>
      </c>
      <c r="X41" s="185">
        <f t="shared" si="2"/>
        <v>21744736842.105263</v>
      </c>
    </row>
    <row r="42" spans="1:24">
      <c r="A42" s="198">
        <v>18780</v>
      </c>
      <c r="B42" s="178" t="s">
        <v>435</v>
      </c>
      <c r="C42" s="182">
        <v>2.2500000000000001E-5</v>
      </c>
      <c r="D42" s="182">
        <v>2.1800000000000001E-5</v>
      </c>
      <c r="E42" s="185">
        <v>271845</v>
      </c>
      <c r="F42" s="232"/>
      <c r="G42" s="185">
        <v>14980</v>
      </c>
      <c r="H42" s="185">
        <v>30063</v>
      </c>
      <c r="I42" s="185">
        <v>9212</v>
      </c>
      <c r="J42" s="185">
        <v>11177</v>
      </c>
      <c r="K42" s="184"/>
      <c r="L42" s="185">
        <v>0</v>
      </c>
      <c r="M42" s="185">
        <v>0</v>
      </c>
      <c r="N42" s="185">
        <v>0</v>
      </c>
      <c r="O42" s="185">
        <v>1649</v>
      </c>
      <c r="P42" s="184"/>
      <c r="Q42" s="185">
        <v>78584</v>
      </c>
      <c r="R42" s="185">
        <v>9822</v>
      </c>
      <c r="S42" s="185">
        <v>88406</v>
      </c>
      <c r="T42" s="185">
        <v>89481</v>
      </c>
      <c r="U42" s="185">
        <v>489257</v>
      </c>
      <c r="W42" s="185">
        <f t="shared" si="1"/>
        <v>3976933333.333333</v>
      </c>
      <c r="X42" s="185">
        <f t="shared" si="2"/>
        <v>21744755555.555553</v>
      </c>
    </row>
    <row r="43" spans="1:24">
      <c r="A43" s="198">
        <v>19005</v>
      </c>
      <c r="B43" s="178" t="s">
        <v>31</v>
      </c>
      <c r="C43" s="182">
        <v>7.7899999999999996E-4</v>
      </c>
      <c r="D43" s="182">
        <v>7.963E-4</v>
      </c>
      <c r="E43" s="185">
        <v>9411876</v>
      </c>
      <c r="F43" s="232"/>
      <c r="G43" s="185">
        <v>518645</v>
      </c>
      <c r="H43" s="185">
        <v>1040857</v>
      </c>
      <c r="I43" s="185">
        <v>318942</v>
      </c>
      <c r="J43" s="185">
        <v>458982</v>
      </c>
      <c r="K43" s="184"/>
      <c r="L43" s="185">
        <v>0</v>
      </c>
      <c r="M43" s="185">
        <v>0</v>
      </c>
      <c r="N43" s="185">
        <v>0</v>
      </c>
      <c r="O43" s="185">
        <v>0</v>
      </c>
      <c r="P43" s="184"/>
      <c r="Q43" s="185">
        <v>2720746</v>
      </c>
      <c r="R43" s="185">
        <v>322602</v>
      </c>
      <c r="S43" s="185">
        <v>3043348</v>
      </c>
      <c r="T43" s="185">
        <v>3098037</v>
      </c>
      <c r="U43" s="185">
        <v>16939166</v>
      </c>
      <c r="W43" s="185">
        <f t="shared" si="1"/>
        <v>3976940949.9358153</v>
      </c>
      <c r="X43" s="185">
        <f t="shared" si="2"/>
        <v>21744757381.258022</v>
      </c>
    </row>
    <row r="44" spans="1:24">
      <c r="A44" s="198">
        <v>19100</v>
      </c>
      <c r="B44" s="178" t="s">
        <v>32</v>
      </c>
      <c r="C44" s="182">
        <v>7.0749300000000001E-2</v>
      </c>
      <c r="D44" s="182">
        <v>7.0452000000000001E-2</v>
      </c>
      <c r="E44" s="185">
        <v>854792830</v>
      </c>
      <c r="F44" s="232"/>
      <c r="G44" s="185">
        <v>47103681</v>
      </c>
      <c r="H44" s="185">
        <v>94531323</v>
      </c>
      <c r="I44" s="185">
        <v>28966532</v>
      </c>
      <c r="J44" s="185">
        <v>10495221</v>
      </c>
      <c r="K44" s="184"/>
      <c r="L44" s="185">
        <v>0</v>
      </c>
      <c r="M44" s="185">
        <v>0</v>
      </c>
      <c r="N44" s="185">
        <v>0</v>
      </c>
      <c r="O44" s="185">
        <v>0</v>
      </c>
      <c r="P44" s="184"/>
      <c r="Q44" s="185">
        <v>247099953</v>
      </c>
      <c r="R44" s="185">
        <v>6562229</v>
      </c>
      <c r="S44" s="185">
        <v>253662182</v>
      </c>
      <c r="T44" s="185">
        <v>281365792</v>
      </c>
      <c r="U44" s="185">
        <v>1538426336</v>
      </c>
      <c r="W44" s="185">
        <f t="shared" si="1"/>
        <v>3976941001.5364108</v>
      </c>
      <c r="X44" s="185">
        <f t="shared" si="2"/>
        <v>21744756994.06213</v>
      </c>
    </row>
    <row r="45" spans="1:24">
      <c r="A45" s="198">
        <v>20100</v>
      </c>
      <c r="B45" s="178" t="s">
        <v>33</v>
      </c>
      <c r="C45" s="182">
        <v>6.8133000000000004E-3</v>
      </c>
      <c r="D45" s="182">
        <v>6.7358000000000001E-3</v>
      </c>
      <c r="E45" s="185">
        <v>82318270</v>
      </c>
      <c r="F45" s="232"/>
      <c r="G45" s="185">
        <v>4536179</v>
      </c>
      <c r="H45" s="185">
        <v>9103557</v>
      </c>
      <c r="I45" s="185">
        <v>2789535</v>
      </c>
      <c r="J45" s="185">
        <v>1760773</v>
      </c>
      <c r="K45" s="184"/>
      <c r="L45" s="185">
        <v>0</v>
      </c>
      <c r="M45" s="185">
        <v>0</v>
      </c>
      <c r="N45" s="185">
        <v>0</v>
      </c>
      <c r="O45" s="185">
        <v>0</v>
      </c>
      <c r="P45" s="184"/>
      <c r="Q45" s="185">
        <v>23796223</v>
      </c>
      <c r="R45" s="185">
        <v>1289836</v>
      </c>
      <c r="S45" s="185">
        <v>25086059</v>
      </c>
      <c r="T45" s="185">
        <v>27096092</v>
      </c>
      <c r="U45" s="185">
        <v>148153553</v>
      </c>
      <c r="W45" s="185">
        <f t="shared" si="1"/>
        <v>3976940983.0772161</v>
      </c>
      <c r="X45" s="185">
        <f t="shared" si="2"/>
        <v>21744757019.359192</v>
      </c>
    </row>
    <row r="46" spans="1:24">
      <c r="A46" s="198">
        <v>20200</v>
      </c>
      <c r="B46" s="178" t="s">
        <v>34</v>
      </c>
      <c r="C46" s="182">
        <v>9.1270000000000001E-4</v>
      </c>
      <c r="D46" s="182">
        <v>8.8360000000000001E-4</v>
      </c>
      <c r="E46" s="185">
        <v>11027239</v>
      </c>
      <c r="F46" s="232"/>
      <c r="G46" s="185">
        <v>607660</v>
      </c>
      <c r="H46" s="185">
        <v>1219500</v>
      </c>
      <c r="I46" s="185">
        <v>373682</v>
      </c>
      <c r="J46" s="185">
        <v>513132</v>
      </c>
      <c r="K46" s="184"/>
      <c r="L46" s="185">
        <v>0</v>
      </c>
      <c r="M46" s="185">
        <v>0</v>
      </c>
      <c r="N46" s="185">
        <v>0</v>
      </c>
      <c r="O46" s="185">
        <v>0</v>
      </c>
      <c r="P46" s="184"/>
      <c r="Q46" s="185">
        <v>3187708</v>
      </c>
      <c r="R46" s="185">
        <v>324357</v>
      </c>
      <c r="S46" s="185">
        <v>3512065</v>
      </c>
      <c r="T46" s="185">
        <v>3629754</v>
      </c>
      <c r="U46" s="185">
        <v>19846440</v>
      </c>
      <c r="W46" s="185">
        <f t="shared" si="1"/>
        <v>3976940944.4505315</v>
      </c>
      <c r="X46" s="185">
        <f t="shared" si="2"/>
        <v>21744757313.465542</v>
      </c>
    </row>
    <row r="47" spans="1:24">
      <c r="A47" s="198">
        <v>20300</v>
      </c>
      <c r="B47" s="178" t="s">
        <v>35</v>
      </c>
      <c r="C47" s="182">
        <v>1.36726E-2</v>
      </c>
      <c r="D47" s="182">
        <v>1.4003E-2</v>
      </c>
      <c r="E47" s="185">
        <v>165192312</v>
      </c>
      <c r="F47" s="232"/>
      <c r="G47" s="185">
        <v>9102985</v>
      </c>
      <c r="H47" s="185">
        <v>18268576</v>
      </c>
      <c r="I47" s="185">
        <v>5597904</v>
      </c>
      <c r="J47" s="185">
        <v>407948</v>
      </c>
      <c r="K47" s="184"/>
      <c r="L47" s="185">
        <v>0</v>
      </c>
      <c r="M47" s="185">
        <v>0</v>
      </c>
      <c r="N47" s="185">
        <v>0</v>
      </c>
      <c r="O47" s="185">
        <v>1907731</v>
      </c>
      <c r="P47" s="184"/>
      <c r="Q47" s="185">
        <v>47753106</v>
      </c>
      <c r="R47" s="185">
        <v>329422</v>
      </c>
      <c r="S47" s="185">
        <v>48082528</v>
      </c>
      <c r="T47" s="185">
        <v>54375124</v>
      </c>
      <c r="U47" s="185">
        <v>297307365</v>
      </c>
      <c r="W47" s="185">
        <f t="shared" si="1"/>
        <v>3976941035.3553824</v>
      </c>
      <c r="X47" s="185">
        <f t="shared" si="2"/>
        <v>21744757032.312801</v>
      </c>
    </row>
    <row r="48" spans="1:24">
      <c r="A48" s="198">
        <v>20400</v>
      </c>
      <c r="B48" s="178" t="s">
        <v>36</v>
      </c>
      <c r="C48" s="182">
        <v>1.0152E-3</v>
      </c>
      <c r="D48" s="182">
        <v>1.0219000000000001E-3</v>
      </c>
      <c r="E48" s="185">
        <v>12265643</v>
      </c>
      <c r="F48" s="232"/>
      <c r="G48" s="185">
        <v>675903</v>
      </c>
      <c r="H48" s="185">
        <v>1356454</v>
      </c>
      <c r="I48" s="185">
        <v>415648</v>
      </c>
      <c r="J48" s="185">
        <v>337381</v>
      </c>
      <c r="K48" s="184"/>
      <c r="L48" s="185">
        <v>0</v>
      </c>
      <c r="M48" s="185">
        <v>0</v>
      </c>
      <c r="N48" s="185">
        <v>0</v>
      </c>
      <c r="O48" s="185">
        <v>0</v>
      </c>
      <c r="P48" s="184"/>
      <c r="Q48" s="185">
        <v>3545701</v>
      </c>
      <c r="R48" s="185">
        <v>102771</v>
      </c>
      <c r="S48" s="185">
        <v>3648472</v>
      </c>
      <c r="T48" s="185">
        <v>4037391</v>
      </c>
      <c r="U48" s="185">
        <v>22075277</v>
      </c>
      <c r="W48" s="185">
        <f t="shared" si="1"/>
        <v>3976941489.3617024</v>
      </c>
      <c r="X48" s="185">
        <f t="shared" si="2"/>
        <v>21744756698.18755</v>
      </c>
    </row>
    <row r="49" spans="1:24">
      <c r="A49" s="198">
        <v>20600</v>
      </c>
      <c r="B49" s="178" t="s">
        <v>37</v>
      </c>
      <c r="C49" s="182">
        <v>1.9694999999999999E-3</v>
      </c>
      <c r="D49" s="182">
        <v>2.1137E-3</v>
      </c>
      <c r="E49" s="185">
        <v>23795493</v>
      </c>
      <c r="F49" s="232"/>
      <c r="G49" s="185">
        <v>1311260</v>
      </c>
      <c r="H49" s="185">
        <v>2631538</v>
      </c>
      <c r="I49" s="185">
        <v>806363</v>
      </c>
      <c r="J49" s="185">
        <v>196111</v>
      </c>
      <c r="K49" s="184"/>
      <c r="L49" s="185">
        <v>0</v>
      </c>
      <c r="M49" s="185">
        <v>0</v>
      </c>
      <c r="N49" s="185">
        <v>0</v>
      </c>
      <c r="O49" s="185">
        <v>738655</v>
      </c>
      <c r="P49" s="184"/>
      <c r="Q49" s="185">
        <v>6878702</v>
      </c>
      <c r="R49" s="185">
        <v>172449</v>
      </c>
      <c r="S49" s="185">
        <v>7051151</v>
      </c>
      <c r="T49" s="185">
        <v>7832585</v>
      </c>
      <c r="U49" s="185">
        <v>42826299</v>
      </c>
      <c r="W49" s="185">
        <f t="shared" si="1"/>
        <v>3976940847.9309473</v>
      </c>
      <c r="X49" s="185">
        <f t="shared" si="2"/>
        <v>21744757044.935265</v>
      </c>
    </row>
    <row r="50" spans="1:24">
      <c r="A50" s="198">
        <v>20700</v>
      </c>
      <c r="B50" s="178" t="s">
        <v>38</v>
      </c>
      <c r="C50" s="182">
        <v>4.2467E-3</v>
      </c>
      <c r="D50" s="182">
        <v>4.2331000000000001E-3</v>
      </c>
      <c r="E50" s="185">
        <v>51308617</v>
      </c>
      <c r="F50" s="232"/>
      <c r="G50" s="185">
        <v>2827381</v>
      </c>
      <c r="H50" s="185">
        <v>5674207</v>
      </c>
      <c r="I50" s="185">
        <v>1738705</v>
      </c>
      <c r="J50" s="185">
        <v>1365996</v>
      </c>
      <c r="K50" s="184"/>
      <c r="L50" s="185">
        <v>0</v>
      </c>
      <c r="M50" s="185">
        <v>0</v>
      </c>
      <c r="N50" s="185">
        <v>0</v>
      </c>
      <c r="O50" s="185">
        <v>0</v>
      </c>
      <c r="P50" s="184"/>
      <c r="Q50" s="185">
        <v>14832081</v>
      </c>
      <c r="R50" s="185">
        <v>1137765</v>
      </c>
      <c r="S50" s="185">
        <v>15969846</v>
      </c>
      <c r="T50" s="185">
        <v>16888875</v>
      </c>
      <c r="U50" s="185">
        <v>92343460</v>
      </c>
      <c r="W50" s="185">
        <f t="shared" si="1"/>
        <v>3976940918.8310924</v>
      </c>
      <c r="X50" s="185">
        <f t="shared" si="2"/>
        <v>21744757105.517227</v>
      </c>
    </row>
    <row r="51" spans="1:24">
      <c r="A51" s="198">
        <v>20800</v>
      </c>
      <c r="B51" s="178" t="s">
        <v>39</v>
      </c>
      <c r="C51" s="182">
        <v>3.4137E-3</v>
      </c>
      <c r="D51" s="182">
        <v>3.4640000000000001E-3</v>
      </c>
      <c r="E51" s="185">
        <v>41244313</v>
      </c>
      <c r="F51" s="232"/>
      <c r="G51" s="185">
        <v>2272783</v>
      </c>
      <c r="H51" s="185">
        <v>4561198</v>
      </c>
      <c r="I51" s="185">
        <v>1397654</v>
      </c>
      <c r="J51" s="185">
        <v>402302</v>
      </c>
      <c r="K51" s="184"/>
      <c r="L51" s="185">
        <v>0</v>
      </c>
      <c r="M51" s="185">
        <v>0</v>
      </c>
      <c r="N51" s="185">
        <v>0</v>
      </c>
      <c r="O51" s="185">
        <v>0</v>
      </c>
      <c r="P51" s="184"/>
      <c r="Q51" s="185">
        <v>11922734</v>
      </c>
      <c r="R51" s="185">
        <v>260296</v>
      </c>
      <c r="S51" s="185">
        <v>12183030</v>
      </c>
      <c r="T51" s="185">
        <v>13576083</v>
      </c>
      <c r="U51" s="185">
        <v>74230077</v>
      </c>
      <c r="W51" s="185">
        <f t="shared" si="1"/>
        <v>3976940855.9627385</v>
      </c>
      <c r="X51" s="185">
        <f t="shared" si="2"/>
        <v>21744757008.524475</v>
      </c>
    </row>
    <row r="52" spans="1:24">
      <c r="A52" s="198">
        <v>20900</v>
      </c>
      <c r="B52" s="178" t="s">
        <v>40</v>
      </c>
      <c r="C52" s="182">
        <v>5.3045000000000002E-3</v>
      </c>
      <c r="D52" s="182">
        <v>5.3007000000000002E-3</v>
      </c>
      <c r="E52" s="185">
        <v>64088953</v>
      </c>
      <c r="F52" s="232"/>
      <c r="G52" s="185">
        <v>3531646</v>
      </c>
      <c r="H52" s="185">
        <v>7087581</v>
      </c>
      <c r="I52" s="185">
        <v>2171795</v>
      </c>
      <c r="J52" s="185">
        <v>2329916</v>
      </c>
      <c r="K52" s="184"/>
      <c r="L52" s="185">
        <v>0</v>
      </c>
      <c r="M52" s="185">
        <v>0</v>
      </c>
      <c r="N52" s="185">
        <v>0</v>
      </c>
      <c r="O52" s="185">
        <v>0</v>
      </c>
      <c r="P52" s="184"/>
      <c r="Q52" s="185">
        <v>18526568</v>
      </c>
      <c r="R52" s="185">
        <v>1581865</v>
      </c>
      <c r="S52" s="185">
        <v>20108433</v>
      </c>
      <c r="T52" s="185">
        <v>21095684</v>
      </c>
      <c r="U52" s="185">
        <v>115345064</v>
      </c>
      <c r="W52" s="185">
        <f t="shared" si="1"/>
        <v>3976941087.7556791</v>
      </c>
      <c r="X52" s="185">
        <f t="shared" si="2"/>
        <v>21744757093.034214</v>
      </c>
    </row>
    <row r="53" spans="1:24">
      <c r="A53" s="198">
        <v>21200</v>
      </c>
      <c r="B53" s="178" t="s">
        <v>41</v>
      </c>
      <c r="C53" s="182">
        <v>2.0257999999999999E-3</v>
      </c>
      <c r="D53" s="182">
        <v>1.9127E-3</v>
      </c>
      <c r="E53" s="185">
        <v>24475710</v>
      </c>
      <c r="F53" s="232"/>
      <c r="G53" s="185">
        <v>1348743</v>
      </c>
      <c r="H53" s="185">
        <v>2706763</v>
      </c>
      <c r="I53" s="185">
        <v>829413</v>
      </c>
      <c r="J53" s="185">
        <v>1039612</v>
      </c>
      <c r="K53" s="184"/>
      <c r="L53" s="185">
        <v>0</v>
      </c>
      <c r="M53" s="185">
        <v>0</v>
      </c>
      <c r="N53" s="185">
        <v>0</v>
      </c>
      <c r="O53" s="185">
        <v>0</v>
      </c>
      <c r="P53" s="184"/>
      <c r="Q53" s="185">
        <v>7075336</v>
      </c>
      <c r="R53" s="185">
        <v>593292</v>
      </c>
      <c r="S53" s="185">
        <v>7668628</v>
      </c>
      <c r="T53" s="185">
        <v>8056487</v>
      </c>
      <c r="U53" s="185">
        <v>44050529</v>
      </c>
      <c r="W53" s="185">
        <f t="shared" si="1"/>
        <v>3976940961.5954194</v>
      </c>
      <c r="X53" s="185">
        <f t="shared" si="2"/>
        <v>21744757132.984501</v>
      </c>
    </row>
    <row r="54" spans="1:24">
      <c r="A54" s="198">
        <v>21300</v>
      </c>
      <c r="B54" s="178" t="s">
        <v>42</v>
      </c>
      <c r="C54" s="182">
        <v>2.26827E-2</v>
      </c>
      <c r="D54" s="182">
        <v>2.2610600000000002E-2</v>
      </c>
      <c r="E54" s="185">
        <v>274052313</v>
      </c>
      <c r="F54" s="232"/>
      <c r="G54" s="185">
        <v>15101756</v>
      </c>
      <c r="H54" s="185">
        <v>30307376</v>
      </c>
      <c r="I54" s="185">
        <v>9286864</v>
      </c>
      <c r="J54" s="185">
        <v>1798505</v>
      </c>
      <c r="K54" s="184"/>
      <c r="L54" s="185">
        <v>0</v>
      </c>
      <c r="M54" s="185">
        <v>0</v>
      </c>
      <c r="N54" s="185">
        <v>0</v>
      </c>
      <c r="O54" s="185">
        <v>0</v>
      </c>
      <c r="P54" s="184"/>
      <c r="Q54" s="185">
        <v>79221902</v>
      </c>
      <c r="R54" s="185">
        <v>1771857</v>
      </c>
      <c r="S54" s="185">
        <v>80993759</v>
      </c>
      <c r="T54" s="185">
        <v>90207760</v>
      </c>
      <c r="U54" s="185">
        <v>493229800</v>
      </c>
      <c r="W54" s="185">
        <f t="shared" si="1"/>
        <v>3976941016.7219954</v>
      </c>
      <c r="X54" s="185">
        <f t="shared" si="2"/>
        <v>21744757017.462646</v>
      </c>
    </row>
    <row r="55" spans="1:24">
      <c r="A55" s="198">
        <v>21520</v>
      </c>
      <c r="B55" s="178" t="s">
        <v>387</v>
      </c>
      <c r="C55" s="182">
        <v>3.1415499999999999E-2</v>
      </c>
      <c r="D55" s="182">
        <v>3.1757000000000001E-2</v>
      </c>
      <c r="E55" s="185">
        <v>379561977</v>
      </c>
      <c r="F55" s="232"/>
      <c r="G55" s="185">
        <v>20915906</v>
      </c>
      <c r="H55" s="185">
        <v>41975663</v>
      </c>
      <c r="I55" s="185">
        <v>12862291</v>
      </c>
      <c r="J55" s="185">
        <v>2288439</v>
      </c>
      <c r="K55" s="184"/>
      <c r="L55" s="185">
        <v>0</v>
      </c>
      <c r="M55" s="185">
        <v>0</v>
      </c>
      <c r="N55" s="185">
        <v>0</v>
      </c>
      <c r="O55" s="185">
        <v>730409</v>
      </c>
      <c r="P55" s="184"/>
      <c r="Q55" s="185">
        <v>109722196</v>
      </c>
      <c r="R55" s="185">
        <v>2647391</v>
      </c>
      <c r="S55" s="185">
        <v>112369587</v>
      </c>
      <c r="T55" s="185">
        <v>124937590</v>
      </c>
      <c r="U55" s="185">
        <v>683122414</v>
      </c>
      <c r="W55" s="185">
        <f t="shared" si="1"/>
        <v>3976941000.461556</v>
      </c>
      <c r="X55" s="185">
        <f t="shared" si="2"/>
        <v>21744757014.849358</v>
      </c>
    </row>
    <row r="56" spans="1:24">
      <c r="A56" s="198">
        <v>21525</v>
      </c>
      <c r="B56" s="178" t="s">
        <v>365</v>
      </c>
      <c r="C56" s="182">
        <v>1.0453000000000001E-3</v>
      </c>
      <c r="D56" s="182">
        <v>1.0115E-3</v>
      </c>
      <c r="E56" s="185">
        <v>12629311</v>
      </c>
      <c r="F56" s="232"/>
      <c r="G56" s="185">
        <v>695943</v>
      </c>
      <c r="H56" s="185">
        <v>1396672</v>
      </c>
      <c r="I56" s="185">
        <v>427972</v>
      </c>
      <c r="J56" s="185">
        <v>408050</v>
      </c>
      <c r="K56" s="184"/>
      <c r="L56" s="185">
        <v>0</v>
      </c>
      <c r="M56" s="185">
        <v>0</v>
      </c>
      <c r="N56" s="185">
        <v>0</v>
      </c>
      <c r="O56" s="185">
        <v>225646</v>
      </c>
      <c r="P56" s="184"/>
      <c r="Q56" s="185">
        <v>3650829</v>
      </c>
      <c r="R56" s="185">
        <v>22475</v>
      </c>
      <c r="S56" s="185">
        <v>3673304</v>
      </c>
      <c r="T56" s="185">
        <v>4157096</v>
      </c>
      <c r="U56" s="185">
        <v>22729794</v>
      </c>
      <c r="W56" s="185">
        <f t="shared" si="1"/>
        <v>3976940591.2178321</v>
      </c>
      <c r="X56" s="185">
        <f t="shared" si="2"/>
        <v>21744756529.226059</v>
      </c>
    </row>
    <row r="57" spans="1:24">
      <c r="A57" s="198">
        <v>21525.200000000001</v>
      </c>
      <c r="B57" s="178" t="s">
        <v>366</v>
      </c>
      <c r="C57" s="182">
        <v>1.165E-4</v>
      </c>
      <c r="D57" s="182">
        <v>1.3090000000000001E-4</v>
      </c>
      <c r="E57" s="185">
        <v>1407553</v>
      </c>
      <c r="F57" s="232"/>
      <c r="G57" s="185">
        <v>77564</v>
      </c>
      <c r="H57" s="185">
        <v>155661</v>
      </c>
      <c r="I57" s="185">
        <v>47698</v>
      </c>
      <c r="J57" s="185">
        <v>22175</v>
      </c>
      <c r="K57" s="184"/>
      <c r="L57" s="185">
        <v>0</v>
      </c>
      <c r="M57" s="185">
        <v>0</v>
      </c>
      <c r="N57" s="185">
        <v>0</v>
      </c>
      <c r="O57" s="185">
        <v>33385</v>
      </c>
      <c r="P57" s="184"/>
      <c r="Q57" s="185">
        <v>406889</v>
      </c>
      <c r="R57" s="185">
        <v>35077</v>
      </c>
      <c r="S57" s="185">
        <v>441966</v>
      </c>
      <c r="T57" s="185">
        <v>463314</v>
      </c>
      <c r="U57" s="185">
        <v>2533264</v>
      </c>
      <c r="W57" s="185">
        <f t="shared" si="1"/>
        <v>3976944206.0085835</v>
      </c>
      <c r="X57" s="185">
        <f t="shared" si="2"/>
        <v>21744755364.806866</v>
      </c>
    </row>
    <row r="58" spans="1:24">
      <c r="A58" s="198">
        <v>21550</v>
      </c>
      <c r="B58" s="178" t="s">
        <v>45</v>
      </c>
      <c r="C58" s="182">
        <v>3.7922299999999999E-2</v>
      </c>
      <c r="D58" s="182">
        <v>3.6710100000000002E-2</v>
      </c>
      <c r="E58" s="185">
        <v>458177115</v>
      </c>
      <c r="F58" s="232"/>
      <c r="G58" s="185">
        <v>25248023</v>
      </c>
      <c r="H58" s="185">
        <v>50669692</v>
      </c>
      <c r="I58" s="185">
        <v>15526338</v>
      </c>
      <c r="J58" s="185">
        <v>8300197</v>
      </c>
      <c r="K58" s="184"/>
      <c r="L58" s="185">
        <v>0</v>
      </c>
      <c r="M58" s="185">
        <v>0</v>
      </c>
      <c r="N58" s="185">
        <v>0</v>
      </c>
      <c r="O58" s="185">
        <v>0</v>
      </c>
      <c r="P58" s="184"/>
      <c r="Q58" s="185">
        <v>132447933</v>
      </c>
      <c r="R58" s="185">
        <v>4015165</v>
      </c>
      <c r="S58" s="185">
        <v>136463098</v>
      </c>
      <c r="T58" s="185">
        <v>150814750</v>
      </c>
      <c r="U58" s="185">
        <v>824611198</v>
      </c>
      <c r="W58" s="185">
        <f t="shared" si="1"/>
        <v>3976941008.3249173</v>
      </c>
      <c r="X58" s="185">
        <f t="shared" si="2"/>
        <v>21744756989.950504</v>
      </c>
    </row>
    <row r="59" spans="1:24">
      <c r="A59" s="198">
        <v>21570</v>
      </c>
      <c r="B59" s="178" t="s">
        <v>46</v>
      </c>
      <c r="C59" s="182">
        <v>1.649E-4</v>
      </c>
      <c r="D59" s="182">
        <v>1.6780000000000001E-4</v>
      </c>
      <c r="E59" s="185">
        <v>1992321</v>
      </c>
      <c r="F59" s="232"/>
      <c r="G59" s="185">
        <v>109788</v>
      </c>
      <c r="H59" s="185">
        <v>220330</v>
      </c>
      <c r="I59" s="185">
        <v>67514</v>
      </c>
      <c r="J59" s="185">
        <v>49937</v>
      </c>
      <c r="K59" s="184"/>
      <c r="L59" s="185">
        <v>0</v>
      </c>
      <c r="M59" s="185">
        <v>0</v>
      </c>
      <c r="N59" s="185">
        <v>0</v>
      </c>
      <c r="O59" s="185">
        <v>4393</v>
      </c>
      <c r="P59" s="184"/>
      <c r="Q59" s="185">
        <v>575932</v>
      </c>
      <c r="R59" s="185">
        <v>24462</v>
      </c>
      <c r="S59" s="185">
        <v>600394</v>
      </c>
      <c r="T59" s="185">
        <v>655798</v>
      </c>
      <c r="U59" s="185">
        <v>3585710</v>
      </c>
      <c r="W59" s="185">
        <f t="shared" si="1"/>
        <v>3976943602.1831412</v>
      </c>
      <c r="X59" s="185">
        <f t="shared" si="2"/>
        <v>21744754396.604004</v>
      </c>
    </row>
    <row r="60" spans="1:24">
      <c r="A60" s="198">
        <v>21800</v>
      </c>
      <c r="B60" s="178" t="s">
        <v>47</v>
      </c>
      <c r="C60" s="182">
        <v>3.3381999999999999E-3</v>
      </c>
      <c r="D60" s="182">
        <v>3.2315E-3</v>
      </c>
      <c r="E60" s="185">
        <v>40332122</v>
      </c>
      <c r="F60" s="232"/>
      <c r="G60" s="185">
        <v>2222517</v>
      </c>
      <c r="H60" s="185">
        <v>4460319</v>
      </c>
      <c r="I60" s="185">
        <v>1366743</v>
      </c>
      <c r="J60" s="185">
        <v>1148471</v>
      </c>
      <c r="K60" s="184"/>
      <c r="L60" s="185">
        <v>0</v>
      </c>
      <c r="M60" s="185">
        <v>0</v>
      </c>
      <c r="N60" s="185">
        <v>0</v>
      </c>
      <c r="O60" s="185">
        <v>0</v>
      </c>
      <c r="P60" s="184"/>
      <c r="Q60" s="185">
        <v>11659042</v>
      </c>
      <c r="R60" s="185">
        <v>692703</v>
      </c>
      <c r="S60" s="185">
        <v>12351745</v>
      </c>
      <c r="T60" s="185">
        <v>13275824</v>
      </c>
      <c r="U60" s="185">
        <v>72588348</v>
      </c>
      <c r="W60" s="185">
        <f t="shared" si="1"/>
        <v>3976940866.3351507</v>
      </c>
      <c r="X60" s="185">
        <f t="shared" si="2"/>
        <v>21744757054.700138</v>
      </c>
    </row>
    <row r="61" spans="1:24">
      <c r="A61" s="198">
        <v>21900</v>
      </c>
      <c r="B61" s="178" t="s">
        <v>48</v>
      </c>
      <c r="C61" s="182">
        <v>1.9331000000000001E-3</v>
      </c>
      <c r="D61" s="182">
        <v>2.0812999999999999E-3</v>
      </c>
      <c r="E61" s="185">
        <v>23355708</v>
      </c>
      <c r="F61" s="232"/>
      <c r="G61" s="185">
        <v>1287025</v>
      </c>
      <c r="H61" s="185">
        <v>2582902</v>
      </c>
      <c r="I61" s="185">
        <v>791459</v>
      </c>
      <c r="J61" s="185">
        <v>139246</v>
      </c>
      <c r="K61" s="184"/>
      <c r="L61" s="185">
        <v>0</v>
      </c>
      <c r="M61" s="185">
        <v>0</v>
      </c>
      <c r="N61" s="185">
        <v>0</v>
      </c>
      <c r="O61" s="185">
        <v>867395</v>
      </c>
      <c r="P61" s="184"/>
      <c r="Q61" s="185">
        <v>6751571</v>
      </c>
      <c r="R61" s="185">
        <v>-248761</v>
      </c>
      <c r="S61" s="185">
        <v>6502810</v>
      </c>
      <c r="T61" s="185">
        <v>7687825</v>
      </c>
      <c r="U61" s="185">
        <v>42034790</v>
      </c>
      <c r="W61" s="185">
        <f t="shared" si="1"/>
        <v>3976941182.5565152</v>
      </c>
      <c r="X61" s="185">
        <f t="shared" si="2"/>
        <v>21744757125.860016</v>
      </c>
    </row>
    <row r="62" spans="1:24">
      <c r="A62" s="198">
        <v>22000</v>
      </c>
      <c r="B62" s="178" t="s">
        <v>49</v>
      </c>
      <c r="C62" s="182">
        <v>3.3516000000000002E-3</v>
      </c>
      <c r="D62" s="182">
        <v>3.2862E-3</v>
      </c>
      <c r="E62" s="185">
        <v>40494021</v>
      </c>
      <c r="F62" s="232"/>
      <c r="G62" s="185">
        <v>2231438</v>
      </c>
      <c r="H62" s="185">
        <v>4478224</v>
      </c>
      <c r="I62" s="185">
        <v>1372229</v>
      </c>
      <c r="J62" s="185">
        <v>1261093</v>
      </c>
      <c r="K62" s="184"/>
      <c r="L62" s="185">
        <v>0</v>
      </c>
      <c r="M62" s="185">
        <v>0</v>
      </c>
      <c r="N62" s="185">
        <v>0</v>
      </c>
      <c r="O62" s="185">
        <v>483720</v>
      </c>
      <c r="P62" s="184"/>
      <c r="Q62" s="185">
        <v>11705843</v>
      </c>
      <c r="R62" s="185">
        <v>295064</v>
      </c>
      <c r="S62" s="185">
        <v>12000907</v>
      </c>
      <c r="T62" s="185">
        <v>13329115</v>
      </c>
      <c r="U62" s="185">
        <v>72879728</v>
      </c>
      <c r="W62" s="185">
        <f t="shared" si="1"/>
        <v>3976940864.0649242</v>
      </c>
      <c r="X62" s="185">
        <f t="shared" si="2"/>
        <v>21744757130.922543</v>
      </c>
    </row>
    <row r="63" spans="1:24">
      <c r="A63" s="198">
        <v>23000</v>
      </c>
      <c r="B63" s="178" t="s">
        <v>50</v>
      </c>
      <c r="C63" s="182">
        <v>1.1337000000000001E-3</v>
      </c>
      <c r="D63" s="182">
        <v>1.1571999999999999E-3</v>
      </c>
      <c r="E63" s="185">
        <v>13697360</v>
      </c>
      <c r="F63" s="232"/>
      <c r="G63" s="185">
        <v>754798</v>
      </c>
      <c r="H63" s="185">
        <v>1514788</v>
      </c>
      <c r="I63" s="185">
        <v>464165</v>
      </c>
      <c r="J63" s="185">
        <v>0</v>
      </c>
      <c r="K63" s="184"/>
      <c r="L63" s="185">
        <v>0</v>
      </c>
      <c r="M63" s="185">
        <v>0</v>
      </c>
      <c r="N63" s="185">
        <v>0</v>
      </c>
      <c r="O63" s="185">
        <v>254127</v>
      </c>
      <c r="P63" s="184"/>
      <c r="Q63" s="185">
        <v>3959576</v>
      </c>
      <c r="R63" s="185">
        <v>8614</v>
      </c>
      <c r="S63" s="185">
        <v>3968190</v>
      </c>
      <c r="T63" s="185">
        <v>4508658</v>
      </c>
      <c r="U63" s="185">
        <v>24652031</v>
      </c>
      <c r="W63" s="185">
        <f t="shared" si="1"/>
        <v>3976940989.6798091</v>
      </c>
      <c r="X63" s="185">
        <f t="shared" si="2"/>
        <v>21744756990.385464</v>
      </c>
    </row>
    <row r="64" spans="1:24">
      <c r="A64" s="198">
        <v>23100</v>
      </c>
      <c r="B64" s="178" t="s">
        <v>51</v>
      </c>
      <c r="C64" s="182">
        <v>7.4530000000000004E-3</v>
      </c>
      <c r="D64" s="182">
        <v>7.3612E-3</v>
      </c>
      <c r="E64" s="185">
        <v>90047124</v>
      </c>
      <c r="F64" s="232"/>
      <c r="G64" s="185">
        <v>4962081</v>
      </c>
      <c r="H64" s="185">
        <v>9958289</v>
      </c>
      <c r="I64" s="185">
        <v>3051445</v>
      </c>
      <c r="J64" s="185">
        <v>2619187</v>
      </c>
      <c r="K64" s="184"/>
      <c r="L64" s="185">
        <v>0</v>
      </c>
      <c r="M64" s="185">
        <v>0</v>
      </c>
      <c r="N64" s="185">
        <v>0</v>
      </c>
      <c r="O64" s="185">
        <v>0</v>
      </c>
      <c r="P64" s="184"/>
      <c r="Q64" s="185">
        <v>26030448</v>
      </c>
      <c r="R64" s="185">
        <v>2103004</v>
      </c>
      <c r="S64" s="185">
        <v>28133452</v>
      </c>
      <c r="T64" s="185">
        <v>29640141</v>
      </c>
      <c r="U64" s="185">
        <v>162063674</v>
      </c>
      <c r="W64" s="185">
        <f t="shared" si="1"/>
        <v>3976940963.3704548</v>
      </c>
      <c r="X64" s="185">
        <f t="shared" si="2"/>
        <v>21744757010.599758</v>
      </c>
    </row>
    <row r="65" spans="1:24">
      <c r="A65" s="198">
        <v>23200</v>
      </c>
      <c r="B65" s="178" t="s">
        <v>52</v>
      </c>
      <c r="C65" s="182">
        <v>4.169E-3</v>
      </c>
      <c r="D65" s="182">
        <v>4.2136999999999999E-3</v>
      </c>
      <c r="E65" s="185">
        <v>50369845</v>
      </c>
      <c r="F65" s="232"/>
      <c r="G65" s="185">
        <v>2775649</v>
      </c>
      <c r="H65" s="185">
        <v>5570389</v>
      </c>
      <c r="I65" s="185">
        <v>1706893</v>
      </c>
      <c r="J65" s="185">
        <v>1629289</v>
      </c>
      <c r="K65" s="184"/>
      <c r="L65" s="185">
        <v>0</v>
      </c>
      <c r="M65" s="185">
        <v>0</v>
      </c>
      <c r="N65" s="185">
        <v>0</v>
      </c>
      <c r="O65" s="185">
        <v>0</v>
      </c>
      <c r="P65" s="184"/>
      <c r="Q65" s="185">
        <v>14560705</v>
      </c>
      <c r="R65" s="185">
        <v>1156843</v>
      </c>
      <c r="S65" s="185">
        <v>15717548</v>
      </c>
      <c r="T65" s="185">
        <v>16579867</v>
      </c>
      <c r="U65" s="185">
        <v>90653892</v>
      </c>
      <c r="W65" s="185">
        <f t="shared" si="1"/>
        <v>3976940993.0438952</v>
      </c>
      <c r="X65" s="185">
        <f t="shared" si="2"/>
        <v>21744757016.070999</v>
      </c>
    </row>
    <row r="66" spans="1:24">
      <c r="A66" s="198">
        <v>30000</v>
      </c>
      <c r="B66" s="178" t="s">
        <v>53</v>
      </c>
      <c r="C66" s="182">
        <v>8.9380000000000004E-4</v>
      </c>
      <c r="D66" s="182">
        <v>9.0109999999999995E-4</v>
      </c>
      <c r="E66" s="185">
        <v>10798889</v>
      </c>
      <c r="F66" s="232"/>
      <c r="G66" s="185">
        <v>595077</v>
      </c>
      <c r="H66" s="185">
        <v>1194246</v>
      </c>
      <c r="I66" s="185">
        <v>365944</v>
      </c>
      <c r="J66" s="185">
        <v>0</v>
      </c>
      <c r="K66" s="184"/>
      <c r="L66" s="185">
        <v>0</v>
      </c>
      <c r="M66" s="185">
        <v>0</v>
      </c>
      <c r="N66" s="185">
        <v>0</v>
      </c>
      <c r="O66" s="185">
        <v>378713</v>
      </c>
      <c r="P66" s="184"/>
      <c r="Q66" s="185">
        <v>3121698</v>
      </c>
      <c r="R66" s="185">
        <v>-237304</v>
      </c>
      <c r="S66" s="185">
        <v>2884394</v>
      </c>
      <c r="T66" s="185">
        <v>3554590</v>
      </c>
      <c r="U66" s="185">
        <v>19435464</v>
      </c>
      <c r="W66" s="185">
        <f t="shared" si="1"/>
        <v>3976941150.1454463</v>
      </c>
      <c r="X66" s="185">
        <f t="shared" si="2"/>
        <v>21744757216.379501</v>
      </c>
    </row>
    <row r="67" spans="1:24">
      <c r="A67" s="198">
        <v>30100</v>
      </c>
      <c r="B67" s="178" t="s">
        <v>54</v>
      </c>
      <c r="C67" s="182">
        <v>8.4156000000000005E-3</v>
      </c>
      <c r="D67" s="182">
        <v>8.4092999999999998E-3</v>
      </c>
      <c r="E67" s="185">
        <v>101677254</v>
      </c>
      <c r="F67" s="232"/>
      <c r="G67" s="185">
        <v>5602963</v>
      </c>
      <c r="H67" s="185">
        <v>11244462</v>
      </c>
      <c r="I67" s="185">
        <v>3445557</v>
      </c>
      <c r="J67" s="185">
        <v>0</v>
      </c>
      <c r="K67" s="184"/>
      <c r="L67" s="185">
        <v>0</v>
      </c>
      <c r="M67" s="185">
        <v>0</v>
      </c>
      <c r="N67" s="185">
        <v>0</v>
      </c>
      <c r="O67" s="185">
        <v>1453239</v>
      </c>
      <c r="P67" s="184"/>
      <c r="Q67" s="185">
        <v>29392437</v>
      </c>
      <c r="R67" s="185">
        <v>-1339252</v>
      </c>
      <c r="S67" s="185">
        <v>28053185</v>
      </c>
      <c r="T67" s="185">
        <v>33468345</v>
      </c>
      <c r="U67" s="185">
        <v>182995177</v>
      </c>
      <c r="W67" s="185">
        <f t="shared" si="1"/>
        <v>3976941038.0721517</v>
      </c>
      <c r="X67" s="185">
        <f t="shared" si="2"/>
        <v>21744756998.906792</v>
      </c>
    </row>
    <row r="68" spans="1:24">
      <c r="A68" s="198">
        <v>30102</v>
      </c>
      <c r="B68" s="178" t="s">
        <v>55</v>
      </c>
      <c r="C68" s="182">
        <v>1.7259999999999999E-4</v>
      </c>
      <c r="D68" s="182">
        <v>1.6689999999999999E-4</v>
      </c>
      <c r="E68" s="185">
        <v>2085353</v>
      </c>
      <c r="F68" s="232"/>
      <c r="G68" s="185">
        <v>114914</v>
      </c>
      <c r="H68" s="185">
        <v>230619</v>
      </c>
      <c r="I68" s="185">
        <v>70667</v>
      </c>
      <c r="J68" s="185">
        <v>2113</v>
      </c>
      <c r="K68" s="184"/>
      <c r="L68" s="185">
        <v>0</v>
      </c>
      <c r="M68" s="185">
        <v>0</v>
      </c>
      <c r="N68" s="185">
        <v>0</v>
      </c>
      <c r="O68" s="185">
        <v>34514</v>
      </c>
      <c r="P68" s="184"/>
      <c r="Q68" s="185">
        <v>602825</v>
      </c>
      <c r="R68" s="185">
        <v>-11799</v>
      </c>
      <c r="S68" s="185">
        <v>591026</v>
      </c>
      <c r="T68" s="185">
        <v>686420</v>
      </c>
      <c r="U68" s="185">
        <v>3753145</v>
      </c>
      <c r="W68" s="185">
        <f t="shared" si="1"/>
        <v>3976940903.8238702</v>
      </c>
      <c r="X68" s="185">
        <f t="shared" si="2"/>
        <v>21744756662.804173</v>
      </c>
    </row>
    <row r="69" spans="1:24">
      <c r="A69" s="198">
        <v>30103</v>
      </c>
      <c r="B69" s="178" t="s">
        <v>56</v>
      </c>
      <c r="C69" s="182">
        <v>2.387E-4</v>
      </c>
      <c r="D69" s="182">
        <v>2.1670000000000001E-4</v>
      </c>
      <c r="E69" s="185">
        <v>2883973</v>
      </c>
      <c r="F69" s="232"/>
      <c r="G69" s="185">
        <v>158922</v>
      </c>
      <c r="H69" s="185">
        <v>318938</v>
      </c>
      <c r="I69" s="185">
        <v>97730</v>
      </c>
      <c r="J69" s="185">
        <v>99609</v>
      </c>
      <c r="K69" s="184"/>
      <c r="L69" s="185">
        <v>0</v>
      </c>
      <c r="M69" s="185">
        <v>0</v>
      </c>
      <c r="N69" s="185">
        <v>0</v>
      </c>
      <c r="O69" s="185">
        <v>33884</v>
      </c>
      <c r="P69" s="184"/>
      <c r="Q69" s="185">
        <v>833687</v>
      </c>
      <c r="R69" s="185">
        <v>36379</v>
      </c>
      <c r="S69" s="185">
        <v>870066</v>
      </c>
      <c r="T69" s="185">
        <v>949296</v>
      </c>
      <c r="U69" s="185">
        <v>5190473</v>
      </c>
      <c r="W69" s="185">
        <f t="shared" si="1"/>
        <v>3976941767.9095097</v>
      </c>
      <c r="X69" s="185">
        <f t="shared" si="2"/>
        <v>21744754922.496857</v>
      </c>
    </row>
    <row r="70" spans="1:24">
      <c r="A70" s="198">
        <v>30104</v>
      </c>
      <c r="B70" s="178" t="s">
        <v>57</v>
      </c>
      <c r="C70" s="182">
        <v>1.1629999999999999E-4</v>
      </c>
      <c r="D70" s="182">
        <v>1.187E-4</v>
      </c>
      <c r="E70" s="185">
        <v>1405136</v>
      </c>
      <c r="F70" s="232"/>
      <c r="G70" s="185">
        <v>77431</v>
      </c>
      <c r="H70" s="185">
        <v>155394</v>
      </c>
      <c r="I70" s="185">
        <v>47616</v>
      </c>
      <c r="J70" s="185">
        <v>0</v>
      </c>
      <c r="K70" s="184"/>
      <c r="L70" s="185">
        <v>0</v>
      </c>
      <c r="M70" s="185">
        <v>0</v>
      </c>
      <c r="N70" s="185">
        <v>0</v>
      </c>
      <c r="O70" s="185">
        <v>134816</v>
      </c>
      <c r="P70" s="184"/>
      <c r="Q70" s="185">
        <v>406191</v>
      </c>
      <c r="R70" s="185">
        <v>-39620</v>
      </c>
      <c r="S70" s="185">
        <v>366571</v>
      </c>
      <c r="T70" s="185">
        <v>462518</v>
      </c>
      <c r="U70" s="185">
        <v>2528915</v>
      </c>
      <c r="W70" s="185">
        <f t="shared" si="1"/>
        <v>3976938950.988822</v>
      </c>
      <c r="X70" s="185">
        <f t="shared" si="2"/>
        <v>21744754944.110062</v>
      </c>
    </row>
    <row r="71" spans="1:24">
      <c r="A71" s="198">
        <v>30105</v>
      </c>
      <c r="B71" s="178" t="s">
        <v>58</v>
      </c>
      <c r="C71" s="182">
        <v>8.4809999999999996E-4</v>
      </c>
      <c r="D71" s="182">
        <v>8.9470000000000001E-4</v>
      </c>
      <c r="E71" s="185">
        <v>10246742</v>
      </c>
      <c r="F71" s="232"/>
      <c r="G71" s="185">
        <v>564651</v>
      </c>
      <c r="H71" s="185">
        <v>1133185</v>
      </c>
      <c r="I71" s="185">
        <v>347233</v>
      </c>
      <c r="J71" s="185">
        <v>23789</v>
      </c>
      <c r="K71" s="184"/>
      <c r="L71" s="185">
        <v>0</v>
      </c>
      <c r="M71" s="185">
        <v>0</v>
      </c>
      <c r="N71" s="185">
        <v>0</v>
      </c>
      <c r="O71" s="185">
        <v>324423</v>
      </c>
      <c r="P71" s="184"/>
      <c r="Q71" s="185">
        <v>2962085</v>
      </c>
      <c r="R71" s="185">
        <v>21284</v>
      </c>
      <c r="S71" s="185">
        <v>2983369</v>
      </c>
      <c r="T71" s="185">
        <v>3372844</v>
      </c>
      <c r="U71" s="185">
        <v>18441728</v>
      </c>
      <c r="W71" s="185">
        <f t="shared" si="1"/>
        <v>3976941398.4199977</v>
      </c>
      <c r="X71" s="185">
        <f t="shared" si="2"/>
        <v>21744756514.561962</v>
      </c>
    </row>
    <row r="72" spans="1:24">
      <c r="A72" s="198">
        <v>30200</v>
      </c>
      <c r="B72" s="178" t="s">
        <v>59</v>
      </c>
      <c r="C72" s="182">
        <v>1.9174999999999999E-3</v>
      </c>
      <c r="D72" s="182">
        <v>1.9358999999999999E-3</v>
      </c>
      <c r="E72" s="185">
        <v>23167229</v>
      </c>
      <c r="F72" s="232"/>
      <c r="G72" s="185">
        <v>1276639</v>
      </c>
      <c r="H72" s="185">
        <v>2562058</v>
      </c>
      <c r="I72" s="185">
        <v>785072</v>
      </c>
      <c r="J72" s="185">
        <v>0</v>
      </c>
      <c r="K72" s="184"/>
      <c r="L72" s="185">
        <v>0</v>
      </c>
      <c r="M72" s="185">
        <v>0</v>
      </c>
      <c r="N72" s="185">
        <v>0</v>
      </c>
      <c r="O72" s="185">
        <v>322496</v>
      </c>
      <c r="P72" s="184"/>
      <c r="Q72" s="185">
        <v>6697086</v>
      </c>
      <c r="R72" s="185">
        <v>-197625</v>
      </c>
      <c r="S72" s="185">
        <v>6499461</v>
      </c>
      <c r="T72" s="185">
        <v>7625784</v>
      </c>
      <c r="U72" s="185">
        <v>41695572</v>
      </c>
      <c r="W72" s="185">
        <f t="shared" si="1"/>
        <v>3976940808.3441982</v>
      </c>
      <c r="X72" s="185">
        <f t="shared" si="2"/>
        <v>21744757235.984356</v>
      </c>
    </row>
    <row r="73" spans="1:24">
      <c r="A73" s="198">
        <v>30300</v>
      </c>
      <c r="B73" s="178" t="s">
        <v>60</v>
      </c>
      <c r="C73" s="182">
        <v>6.2100000000000002E-4</v>
      </c>
      <c r="D73" s="182">
        <v>6.3809999999999995E-4</v>
      </c>
      <c r="E73" s="185">
        <v>7502920</v>
      </c>
      <c r="F73" s="232"/>
      <c r="G73" s="185">
        <v>413451</v>
      </c>
      <c r="H73" s="185">
        <v>829746</v>
      </c>
      <c r="I73" s="185">
        <v>254253</v>
      </c>
      <c r="J73" s="185">
        <v>611</v>
      </c>
      <c r="K73" s="184"/>
      <c r="L73" s="185">
        <v>0</v>
      </c>
      <c r="M73" s="185">
        <v>0</v>
      </c>
      <c r="N73" s="185">
        <v>0</v>
      </c>
      <c r="O73" s="185">
        <v>139526</v>
      </c>
      <c r="P73" s="184"/>
      <c r="Q73" s="185">
        <v>2168913</v>
      </c>
      <c r="R73" s="185">
        <v>-107994</v>
      </c>
      <c r="S73" s="185">
        <v>2060919</v>
      </c>
      <c r="T73" s="185">
        <v>2469680</v>
      </c>
      <c r="U73" s="185">
        <v>13503494</v>
      </c>
      <c r="W73" s="185">
        <f t="shared" ref="W73:W136" si="3">+T73/C73</f>
        <v>3976940418.6795487</v>
      </c>
      <c r="X73" s="185">
        <f t="shared" ref="X73:X136" si="4">+U73/C73</f>
        <v>21744756843.80032</v>
      </c>
    </row>
    <row r="74" spans="1:24">
      <c r="A74" s="198">
        <v>30400</v>
      </c>
      <c r="B74" s="178" t="s">
        <v>61</v>
      </c>
      <c r="C74" s="182">
        <v>1.1617999999999999E-3</v>
      </c>
      <c r="D74" s="182">
        <v>1.1613999999999999E-3</v>
      </c>
      <c r="E74" s="185">
        <v>14036864</v>
      </c>
      <c r="F74" s="232"/>
      <c r="G74" s="185">
        <v>773507</v>
      </c>
      <c r="H74" s="185">
        <v>1552333</v>
      </c>
      <c r="I74" s="185">
        <v>475670</v>
      </c>
      <c r="J74" s="185">
        <v>124263</v>
      </c>
      <c r="K74" s="184"/>
      <c r="L74" s="185">
        <v>0</v>
      </c>
      <c r="M74" s="185">
        <v>0</v>
      </c>
      <c r="N74" s="185">
        <v>0</v>
      </c>
      <c r="O74" s="185">
        <v>92267</v>
      </c>
      <c r="P74" s="184"/>
      <c r="Q74" s="185">
        <v>4057718</v>
      </c>
      <c r="R74" s="185">
        <v>-90149</v>
      </c>
      <c r="S74" s="185">
        <v>3967569</v>
      </c>
      <c r="T74" s="185">
        <v>4620410</v>
      </c>
      <c r="U74" s="185">
        <v>25263059</v>
      </c>
      <c r="W74" s="185">
        <f t="shared" si="3"/>
        <v>3976940953.6925464</v>
      </c>
      <c r="X74" s="185">
        <f t="shared" si="4"/>
        <v>21744757273.196766</v>
      </c>
    </row>
    <row r="75" spans="1:24">
      <c r="A75" s="198">
        <v>30405</v>
      </c>
      <c r="B75" s="178" t="s">
        <v>62</v>
      </c>
      <c r="C75" s="182">
        <v>6.803E-4</v>
      </c>
      <c r="D75" s="182">
        <v>6.8550000000000002E-4</v>
      </c>
      <c r="E75" s="185">
        <v>8219383</v>
      </c>
      <c r="F75" s="232"/>
      <c r="G75" s="185">
        <v>452932</v>
      </c>
      <c r="H75" s="185">
        <v>908979</v>
      </c>
      <c r="I75" s="185">
        <v>278532</v>
      </c>
      <c r="J75" s="185">
        <v>0</v>
      </c>
      <c r="K75" s="184"/>
      <c r="L75" s="185">
        <v>0</v>
      </c>
      <c r="M75" s="185">
        <v>0</v>
      </c>
      <c r="N75" s="185">
        <v>0</v>
      </c>
      <c r="O75" s="185">
        <v>404262</v>
      </c>
      <c r="P75" s="184"/>
      <c r="Q75" s="185">
        <v>2376025</v>
      </c>
      <c r="R75" s="185">
        <v>-245405</v>
      </c>
      <c r="S75" s="185">
        <v>2130620</v>
      </c>
      <c r="T75" s="185">
        <v>2705513</v>
      </c>
      <c r="U75" s="185">
        <v>14792958</v>
      </c>
      <c r="W75" s="185">
        <f t="shared" si="3"/>
        <v>3976941055.416728</v>
      </c>
      <c r="X75" s="185">
        <f t="shared" si="4"/>
        <v>21744756724.974277</v>
      </c>
    </row>
    <row r="76" spans="1:24">
      <c r="A76" s="198">
        <v>30500</v>
      </c>
      <c r="B76" s="178" t="s">
        <v>63</v>
      </c>
      <c r="C76" s="182">
        <v>1.2179999999999999E-3</v>
      </c>
      <c r="D76" s="182">
        <v>1.2527E-3</v>
      </c>
      <c r="E76" s="185">
        <v>14715872</v>
      </c>
      <c r="F76" s="232"/>
      <c r="G76" s="185">
        <v>810924</v>
      </c>
      <c r="H76" s="185">
        <v>1627425</v>
      </c>
      <c r="I76" s="185">
        <v>498680</v>
      </c>
      <c r="J76" s="185">
        <v>0</v>
      </c>
      <c r="K76" s="184"/>
      <c r="L76" s="185">
        <v>0</v>
      </c>
      <c r="M76" s="185">
        <v>0</v>
      </c>
      <c r="N76" s="185">
        <v>0</v>
      </c>
      <c r="O76" s="185">
        <v>286985</v>
      </c>
      <c r="P76" s="184"/>
      <c r="Q76" s="185">
        <v>4254003</v>
      </c>
      <c r="R76" s="185">
        <v>-175800</v>
      </c>
      <c r="S76" s="185">
        <v>4078203</v>
      </c>
      <c r="T76" s="185">
        <v>4843914</v>
      </c>
      <c r="U76" s="185">
        <v>26485114</v>
      </c>
      <c r="W76" s="185">
        <f t="shared" si="3"/>
        <v>3976940886.6995077</v>
      </c>
      <c r="X76" s="185">
        <f t="shared" si="4"/>
        <v>21744756978.653534</v>
      </c>
    </row>
    <row r="77" spans="1:24">
      <c r="A77" s="198">
        <v>30600</v>
      </c>
      <c r="B77" s="178" t="s">
        <v>64</v>
      </c>
      <c r="C77" s="182">
        <v>8.9400000000000005E-4</v>
      </c>
      <c r="D77" s="182">
        <v>9.1410000000000005E-4</v>
      </c>
      <c r="E77" s="185">
        <v>10801305</v>
      </c>
      <c r="F77" s="232"/>
      <c r="G77" s="185">
        <v>595210</v>
      </c>
      <c r="H77" s="185">
        <v>1194514</v>
      </c>
      <c r="I77" s="185">
        <v>366026</v>
      </c>
      <c r="J77" s="185">
        <v>0</v>
      </c>
      <c r="K77" s="184"/>
      <c r="L77" s="185">
        <v>0</v>
      </c>
      <c r="M77" s="185">
        <v>0</v>
      </c>
      <c r="N77" s="185">
        <v>0</v>
      </c>
      <c r="O77" s="185">
        <v>355564</v>
      </c>
      <c r="P77" s="184"/>
      <c r="Q77" s="185">
        <v>3122396</v>
      </c>
      <c r="R77" s="185">
        <v>-224748</v>
      </c>
      <c r="S77" s="185">
        <v>2897648</v>
      </c>
      <c r="T77" s="185">
        <v>3555385</v>
      </c>
      <c r="U77" s="185">
        <v>19439813</v>
      </c>
      <c r="W77" s="185">
        <f t="shared" si="3"/>
        <v>3976940715.8836689</v>
      </c>
      <c r="X77" s="185">
        <f t="shared" si="4"/>
        <v>21744757270.693512</v>
      </c>
    </row>
    <row r="78" spans="1:24">
      <c r="A78" s="198">
        <v>30601</v>
      </c>
      <c r="B78" s="178" t="s">
        <v>65</v>
      </c>
      <c r="C78" s="182">
        <v>1.9899999999999999E-5</v>
      </c>
      <c r="D78" s="182">
        <v>9.7000000000000003E-6</v>
      </c>
      <c r="E78" s="185">
        <v>240432</v>
      </c>
      <c r="F78" s="232"/>
      <c r="G78" s="185">
        <v>13249</v>
      </c>
      <c r="H78" s="185">
        <v>26589</v>
      </c>
      <c r="I78" s="185">
        <v>8148</v>
      </c>
      <c r="J78" s="185">
        <v>67313</v>
      </c>
      <c r="K78" s="184"/>
      <c r="L78" s="185">
        <v>0</v>
      </c>
      <c r="M78" s="185">
        <v>0</v>
      </c>
      <c r="N78" s="185">
        <v>0</v>
      </c>
      <c r="O78" s="185">
        <v>36195</v>
      </c>
      <c r="P78" s="184"/>
      <c r="Q78" s="185">
        <v>69503</v>
      </c>
      <c r="R78" s="185">
        <v>1969</v>
      </c>
      <c r="S78" s="185">
        <v>71472</v>
      </c>
      <c r="T78" s="185">
        <v>79141</v>
      </c>
      <c r="U78" s="185">
        <v>432721</v>
      </c>
      <c r="W78" s="185">
        <f t="shared" si="3"/>
        <v>3976934673.3668342</v>
      </c>
      <c r="X78" s="185">
        <f t="shared" si="4"/>
        <v>21744773869.346733</v>
      </c>
    </row>
    <row r="79" spans="1:24">
      <c r="A79" s="198">
        <v>30700</v>
      </c>
      <c r="B79" s="178" t="s">
        <v>66</v>
      </c>
      <c r="C79" s="182">
        <v>2.4266000000000001E-3</v>
      </c>
      <c r="D79" s="182">
        <v>2.4683999999999999E-3</v>
      </c>
      <c r="E79" s="185">
        <v>29318174</v>
      </c>
      <c r="F79" s="232"/>
      <c r="G79" s="185">
        <v>1615589</v>
      </c>
      <c r="H79" s="185">
        <v>3242289</v>
      </c>
      <c r="I79" s="185">
        <v>993511</v>
      </c>
      <c r="J79" s="185">
        <v>0</v>
      </c>
      <c r="K79" s="184"/>
      <c r="L79" s="185">
        <v>0</v>
      </c>
      <c r="M79" s="185">
        <v>0</v>
      </c>
      <c r="N79" s="185">
        <v>0</v>
      </c>
      <c r="O79" s="185">
        <v>533536</v>
      </c>
      <c r="P79" s="184"/>
      <c r="Q79" s="185">
        <v>8475176</v>
      </c>
      <c r="R79" s="185">
        <v>-310026</v>
      </c>
      <c r="S79" s="185">
        <v>8165150</v>
      </c>
      <c r="T79" s="185">
        <v>9650445</v>
      </c>
      <c r="U79" s="185">
        <v>52765827</v>
      </c>
      <c r="W79" s="185">
        <f t="shared" si="3"/>
        <v>3976940987.3897634</v>
      </c>
      <c r="X79" s="185">
        <f t="shared" si="4"/>
        <v>21744756861.452236</v>
      </c>
    </row>
    <row r="80" spans="1:24">
      <c r="A80" s="198">
        <v>30705</v>
      </c>
      <c r="B80" s="178" t="s">
        <v>67</v>
      </c>
      <c r="C80" s="182">
        <v>4.7889999999999999E-4</v>
      </c>
      <c r="D80" s="182">
        <v>4.8789999999999999E-4</v>
      </c>
      <c r="E80" s="185">
        <v>5786068</v>
      </c>
      <c r="F80" s="232"/>
      <c r="G80" s="185">
        <v>318843</v>
      </c>
      <c r="H80" s="185">
        <v>639880</v>
      </c>
      <c r="I80" s="185">
        <v>196074</v>
      </c>
      <c r="J80" s="185">
        <v>20209</v>
      </c>
      <c r="K80" s="184"/>
      <c r="L80" s="185">
        <v>0</v>
      </c>
      <c r="M80" s="185">
        <v>0</v>
      </c>
      <c r="N80" s="185">
        <v>0</v>
      </c>
      <c r="O80" s="185">
        <v>104072</v>
      </c>
      <c r="P80" s="184"/>
      <c r="Q80" s="185">
        <v>1672613</v>
      </c>
      <c r="R80" s="185">
        <v>-68454</v>
      </c>
      <c r="S80" s="185">
        <v>1604159</v>
      </c>
      <c r="T80" s="185">
        <v>1904557</v>
      </c>
      <c r="U80" s="185">
        <v>10413564</v>
      </c>
      <c r="W80" s="185">
        <f t="shared" si="3"/>
        <v>3976940906.243475</v>
      </c>
      <c r="X80" s="185">
        <f t="shared" si="4"/>
        <v>21744756734.182503</v>
      </c>
    </row>
    <row r="81" spans="1:24">
      <c r="A81" s="198">
        <v>30800</v>
      </c>
      <c r="B81" s="178" t="s">
        <v>68</v>
      </c>
      <c r="C81" s="182">
        <v>7.8600000000000002E-4</v>
      </c>
      <c r="D81" s="182">
        <v>8.2280000000000005E-4</v>
      </c>
      <c r="E81" s="185">
        <v>9496450</v>
      </c>
      <c r="F81" s="232"/>
      <c r="G81" s="185">
        <v>523305</v>
      </c>
      <c r="H81" s="185">
        <v>1050210</v>
      </c>
      <c r="I81" s="185">
        <v>321808</v>
      </c>
      <c r="J81" s="185">
        <v>0</v>
      </c>
      <c r="K81" s="184"/>
      <c r="L81" s="185">
        <v>0</v>
      </c>
      <c r="M81" s="185">
        <v>0</v>
      </c>
      <c r="N81" s="185">
        <v>0</v>
      </c>
      <c r="O81" s="185">
        <v>353888</v>
      </c>
      <c r="P81" s="184"/>
      <c r="Q81" s="185">
        <v>2745194</v>
      </c>
      <c r="R81" s="185">
        <v>-346957</v>
      </c>
      <c r="S81" s="185">
        <v>2398237</v>
      </c>
      <c r="T81" s="185">
        <v>3125876</v>
      </c>
      <c r="U81" s="185">
        <v>17091379</v>
      </c>
      <c r="W81" s="185">
        <f t="shared" si="3"/>
        <v>3976941475.826972</v>
      </c>
      <c r="X81" s="185">
        <f t="shared" si="4"/>
        <v>21744756997.455471</v>
      </c>
    </row>
    <row r="82" spans="1:24">
      <c r="A82" s="198">
        <v>30900</v>
      </c>
      <c r="B82" s="178" t="s">
        <v>69</v>
      </c>
      <c r="C82" s="182">
        <v>1.5703E-3</v>
      </c>
      <c r="D82" s="182">
        <v>1.5772E-3</v>
      </c>
      <c r="E82" s="185">
        <v>18972360</v>
      </c>
      <c r="F82" s="232"/>
      <c r="G82" s="185">
        <v>1045479</v>
      </c>
      <c r="H82" s="185">
        <v>2098148</v>
      </c>
      <c r="I82" s="185">
        <v>642920</v>
      </c>
      <c r="J82" s="185">
        <v>82803</v>
      </c>
      <c r="K82" s="184"/>
      <c r="L82" s="185">
        <v>0</v>
      </c>
      <c r="M82" s="185">
        <v>0</v>
      </c>
      <c r="N82" s="185">
        <v>0</v>
      </c>
      <c r="O82" s="185">
        <v>162242</v>
      </c>
      <c r="P82" s="184"/>
      <c r="Q82" s="185">
        <v>5484451</v>
      </c>
      <c r="R82" s="185">
        <v>-110393</v>
      </c>
      <c r="S82" s="185">
        <v>5374058</v>
      </c>
      <c r="T82" s="185">
        <v>6244990</v>
      </c>
      <c r="U82" s="185">
        <v>34145792</v>
      </c>
      <c r="W82" s="185">
        <f t="shared" si="3"/>
        <v>3976940711.9658666</v>
      </c>
      <c r="X82" s="185">
        <f t="shared" si="4"/>
        <v>21744757052.792461</v>
      </c>
    </row>
    <row r="83" spans="1:24">
      <c r="A83" s="198">
        <v>30905</v>
      </c>
      <c r="B83" s="178" t="s">
        <v>70</v>
      </c>
      <c r="C83" s="182">
        <v>3.1480000000000001E-4</v>
      </c>
      <c r="D83" s="182">
        <v>3.2229999999999997E-4</v>
      </c>
      <c r="E83" s="185">
        <v>3803413</v>
      </c>
      <c r="F83" s="232"/>
      <c r="G83" s="185">
        <v>209588</v>
      </c>
      <c r="H83" s="185">
        <v>420618</v>
      </c>
      <c r="I83" s="185">
        <v>128887</v>
      </c>
      <c r="J83" s="185">
        <v>155506</v>
      </c>
      <c r="K83" s="184"/>
      <c r="L83" s="185">
        <v>0</v>
      </c>
      <c r="M83" s="185">
        <v>0</v>
      </c>
      <c r="N83" s="185">
        <v>0</v>
      </c>
      <c r="O83" s="185">
        <v>0</v>
      </c>
      <c r="P83" s="184"/>
      <c r="Q83" s="185">
        <v>1099475</v>
      </c>
      <c r="R83" s="185">
        <v>76385</v>
      </c>
      <c r="S83" s="185">
        <v>1175860</v>
      </c>
      <c r="T83" s="185">
        <v>1251941</v>
      </c>
      <c r="U83" s="185">
        <v>6845250</v>
      </c>
      <c r="W83" s="185">
        <f t="shared" si="3"/>
        <v>3976940914.8665819</v>
      </c>
      <c r="X83" s="185">
        <f t="shared" si="4"/>
        <v>21744758576.874207</v>
      </c>
    </row>
    <row r="84" spans="1:24">
      <c r="A84" s="198">
        <v>31000</v>
      </c>
      <c r="B84" s="178" t="s">
        <v>71</v>
      </c>
      <c r="C84" s="182">
        <v>4.8199000000000002E-3</v>
      </c>
      <c r="D84" s="182">
        <v>4.8533999999999999E-3</v>
      </c>
      <c r="E84" s="185">
        <v>58234017</v>
      </c>
      <c r="F84" s="232"/>
      <c r="G84" s="185">
        <v>3209007</v>
      </c>
      <c r="H84" s="185">
        <v>6440085</v>
      </c>
      <c r="I84" s="185">
        <v>1973388</v>
      </c>
      <c r="J84" s="185">
        <v>57576</v>
      </c>
      <c r="K84" s="184"/>
      <c r="L84" s="185">
        <v>0</v>
      </c>
      <c r="M84" s="185">
        <v>0</v>
      </c>
      <c r="N84" s="185">
        <v>0</v>
      </c>
      <c r="O84" s="185">
        <v>284651</v>
      </c>
      <c r="P84" s="184"/>
      <c r="Q84" s="185">
        <v>16834047</v>
      </c>
      <c r="R84" s="185">
        <v>-87366</v>
      </c>
      <c r="S84" s="185">
        <v>16746681</v>
      </c>
      <c r="T84" s="185">
        <v>19168458</v>
      </c>
      <c r="U84" s="185">
        <v>104807554</v>
      </c>
      <c r="W84" s="185">
        <f t="shared" si="3"/>
        <v>3976941015.3737626</v>
      </c>
      <c r="X84" s="185">
        <f t="shared" si="4"/>
        <v>21744756945.164837</v>
      </c>
    </row>
    <row r="85" spans="1:24">
      <c r="A85" s="198">
        <v>31005</v>
      </c>
      <c r="B85" s="178" t="s">
        <v>72</v>
      </c>
      <c r="C85" s="182">
        <v>4.4309999999999998E-4</v>
      </c>
      <c r="D85" s="182">
        <v>4.371E-4</v>
      </c>
      <c r="E85" s="185">
        <v>5353533</v>
      </c>
      <c r="F85" s="232"/>
      <c r="G85" s="185">
        <v>295008</v>
      </c>
      <c r="H85" s="185">
        <v>592046</v>
      </c>
      <c r="I85" s="185">
        <v>181416</v>
      </c>
      <c r="J85" s="185">
        <v>119718</v>
      </c>
      <c r="K85" s="184"/>
      <c r="L85" s="185">
        <v>0</v>
      </c>
      <c r="M85" s="185">
        <v>0</v>
      </c>
      <c r="N85" s="185">
        <v>0</v>
      </c>
      <c r="O85" s="185">
        <v>5456</v>
      </c>
      <c r="P85" s="184"/>
      <c r="Q85" s="185">
        <v>1547577</v>
      </c>
      <c r="R85" s="185">
        <v>59733</v>
      </c>
      <c r="S85" s="185">
        <v>1607310</v>
      </c>
      <c r="T85" s="185">
        <v>1762183</v>
      </c>
      <c r="U85" s="185">
        <v>9635102</v>
      </c>
      <c r="W85" s="185">
        <f t="shared" si="3"/>
        <v>3976941999.548635</v>
      </c>
      <c r="X85" s="185">
        <f t="shared" si="4"/>
        <v>21744757391.108105</v>
      </c>
    </row>
    <row r="86" spans="1:24">
      <c r="A86" s="198">
        <v>31100</v>
      </c>
      <c r="B86" s="178" t="s">
        <v>73</v>
      </c>
      <c r="C86" s="182">
        <v>9.9219000000000009E-3</v>
      </c>
      <c r="D86" s="182">
        <v>1.00734E-2</v>
      </c>
      <c r="E86" s="185">
        <v>119876366</v>
      </c>
      <c r="F86" s="232"/>
      <c r="G86" s="185">
        <v>6605832</v>
      </c>
      <c r="H86" s="185">
        <v>13257097</v>
      </c>
      <c r="I86" s="185">
        <v>4062274</v>
      </c>
      <c r="J86" s="185">
        <v>67069</v>
      </c>
      <c r="K86" s="184"/>
      <c r="L86" s="185">
        <v>0</v>
      </c>
      <c r="M86" s="185">
        <v>0</v>
      </c>
      <c r="N86" s="185">
        <v>0</v>
      </c>
      <c r="O86" s="185">
        <v>1798012</v>
      </c>
      <c r="P86" s="184"/>
      <c r="Q86" s="185">
        <v>34653361</v>
      </c>
      <c r="R86" s="185">
        <v>-764807</v>
      </c>
      <c r="S86" s="185">
        <v>33888554</v>
      </c>
      <c r="T86" s="185">
        <v>39458811</v>
      </c>
      <c r="U86" s="185">
        <v>215749304</v>
      </c>
      <c r="W86" s="185">
        <f t="shared" si="3"/>
        <v>3976941009.282496</v>
      </c>
      <c r="X86" s="185">
        <f t="shared" si="4"/>
        <v>21744756951.793507</v>
      </c>
    </row>
    <row r="87" spans="1:24">
      <c r="A87" s="198">
        <v>31101</v>
      </c>
      <c r="B87" s="178" t="s">
        <v>74</v>
      </c>
      <c r="C87" s="182">
        <v>6.1799999999999998E-5</v>
      </c>
      <c r="D87" s="182">
        <v>5.6900000000000001E-5</v>
      </c>
      <c r="E87" s="185">
        <v>746667</v>
      </c>
      <c r="F87" s="232"/>
      <c r="G87" s="185">
        <v>41145</v>
      </c>
      <c r="H87" s="185">
        <v>82574</v>
      </c>
      <c r="I87" s="185">
        <v>25302</v>
      </c>
      <c r="J87" s="185">
        <v>18163</v>
      </c>
      <c r="K87" s="184"/>
      <c r="L87" s="185">
        <v>0</v>
      </c>
      <c r="M87" s="185">
        <v>0</v>
      </c>
      <c r="N87" s="185">
        <v>0</v>
      </c>
      <c r="O87" s="185">
        <v>41518</v>
      </c>
      <c r="P87" s="184"/>
      <c r="Q87" s="185">
        <v>215844</v>
      </c>
      <c r="R87" s="185">
        <v>-22162</v>
      </c>
      <c r="S87" s="185">
        <v>193682</v>
      </c>
      <c r="T87" s="185">
        <v>245775</v>
      </c>
      <c r="U87" s="185">
        <v>1343826</v>
      </c>
      <c r="W87" s="185">
        <f t="shared" si="3"/>
        <v>3976941747.5728159</v>
      </c>
      <c r="X87" s="185">
        <f t="shared" si="4"/>
        <v>21744757281.553398</v>
      </c>
    </row>
    <row r="88" spans="1:24">
      <c r="A88" s="198">
        <v>31102</v>
      </c>
      <c r="B88" s="178" t="s">
        <v>75</v>
      </c>
      <c r="C88" s="182">
        <v>1.6640000000000001E-4</v>
      </c>
      <c r="D88" s="182">
        <v>1.9550000000000001E-4</v>
      </c>
      <c r="E88" s="185">
        <v>2010444</v>
      </c>
      <c r="F88" s="232"/>
      <c r="G88" s="185">
        <v>110786</v>
      </c>
      <c r="H88" s="185">
        <v>222335</v>
      </c>
      <c r="I88" s="185">
        <v>68128</v>
      </c>
      <c r="J88" s="185">
        <v>39851</v>
      </c>
      <c r="K88" s="184"/>
      <c r="L88" s="185">
        <v>0</v>
      </c>
      <c r="M88" s="185">
        <v>0</v>
      </c>
      <c r="N88" s="185">
        <v>0</v>
      </c>
      <c r="O88" s="185">
        <v>204181</v>
      </c>
      <c r="P88" s="184"/>
      <c r="Q88" s="185">
        <v>581171</v>
      </c>
      <c r="R88" s="185">
        <v>-47739</v>
      </c>
      <c r="S88" s="185">
        <v>533432</v>
      </c>
      <c r="T88" s="185">
        <v>661763</v>
      </c>
      <c r="U88" s="185">
        <v>3618328</v>
      </c>
      <c r="W88" s="185">
        <f t="shared" si="3"/>
        <v>3976941105.7692308</v>
      </c>
      <c r="X88" s="185">
        <f t="shared" si="4"/>
        <v>21744759615.384613</v>
      </c>
    </row>
    <row r="89" spans="1:24">
      <c r="A89" s="198">
        <v>31105</v>
      </c>
      <c r="B89" s="178" t="s">
        <v>76</v>
      </c>
      <c r="C89" s="182">
        <v>1.474E-3</v>
      </c>
      <c r="D89" s="182">
        <v>1.5671000000000001E-3</v>
      </c>
      <c r="E89" s="185">
        <v>17808864</v>
      </c>
      <c r="F89" s="232"/>
      <c r="G89" s="185">
        <v>981364</v>
      </c>
      <c r="H89" s="185">
        <v>1969478</v>
      </c>
      <c r="I89" s="185">
        <v>603492</v>
      </c>
      <c r="J89" s="185">
        <v>39846</v>
      </c>
      <c r="K89" s="184"/>
      <c r="L89" s="185">
        <v>0</v>
      </c>
      <c r="M89" s="185">
        <v>0</v>
      </c>
      <c r="N89" s="185">
        <v>0</v>
      </c>
      <c r="O89" s="185">
        <v>596986</v>
      </c>
      <c r="P89" s="184"/>
      <c r="Q89" s="185">
        <v>5148112</v>
      </c>
      <c r="R89" s="185">
        <v>-129359</v>
      </c>
      <c r="S89" s="185">
        <v>5018753</v>
      </c>
      <c r="T89" s="185">
        <v>5862011</v>
      </c>
      <c r="U89" s="185">
        <v>32051772</v>
      </c>
      <c r="W89" s="185">
        <f t="shared" si="3"/>
        <v>3976940976.9335141</v>
      </c>
      <c r="X89" s="185">
        <f t="shared" si="4"/>
        <v>21744757123.473541</v>
      </c>
    </row>
    <row r="90" spans="1:24">
      <c r="A90" s="198">
        <v>31110</v>
      </c>
      <c r="B90" s="178" t="s">
        <v>77</v>
      </c>
      <c r="C90" s="182">
        <v>2.4383E-3</v>
      </c>
      <c r="D90" s="182">
        <v>2.4916999999999999E-3</v>
      </c>
      <c r="E90" s="185">
        <v>29459533</v>
      </c>
      <c r="F90" s="232"/>
      <c r="G90" s="185">
        <v>1623379</v>
      </c>
      <c r="H90" s="185">
        <v>3257922</v>
      </c>
      <c r="I90" s="185">
        <v>998301</v>
      </c>
      <c r="J90" s="185">
        <v>362550</v>
      </c>
      <c r="K90" s="184"/>
      <c r="L90" s="185">
        <v>0</v>
      </c>
      <c r="M90" s="185">
        <v>0</v>
      </c>
      <c r="N90" s="185">
        <v>0</v>
      </c>
      <c r="O90" s="185">
        <v>600061</v>
      </c>
      <c r="P90" s="184"/>
      <c r="Q90" s="185">
        <v>8516039</v>
      </c>
      <c r="R90" s="185">
        <v>-140532</v>
      </c>
      <c r="S90" s="185">
        <v>8375507</v>
      </c>
      <c r="T90" s="185">
        <v>9696975</v>
      </c>
      <c r="U90" s="185">
        <v>53020241</v>
      </c>
      <c r="W90" s="185">
        <f t="shared" si="3"/>
        <v>3976940901.4477301</v>
      </c>
      <c r="X90" s="185">
        <f t="shared" si="4"/>
        <v>21744757002.829842</v>
      </c>
    </row>
    <row r="91" spans="1:24">
      <c r="A91" s="198">
        <v>31200</v>
      </c>
      <c r="B91" s="178" t="s">
        <v>78</v>
      </c>
      <c r="C91" s="182">
        <v>4.3222E-3</v>
      </c>
      <c r="D91" s="182">
        <v>4.2965E-3</v>
      </c>
      <c r="E91" s="185">
        <v>52220807</v>
      </c>
      <c r="F91" s="232"/>
      <c r="G91" s="185">
        <v>2877647</v>
      </c>
      <c r="H91" s="185">
        <v>5775086</v>
      </c>
      <c r="I91" s="185">
        <v>1769617</v>
      </c>
      <c r="J91" s="185">
        <v>62163</v>
      </c>
      <c r="K91" s="184"/>
      <c r="L91" s="185">
        <v>0</v>
      </c>
      <c r="M91" s="185">
        <v>0</v>
      </c>
      <c r="N91" s="185">
        <v>0</v>
      </c>
      <c r="O91" s="185">
        <v>397828</v>
      </c>
      <c r="P91" s="184"/>
      <c r="Q91" s="185">
        <v>15095774</v>
      </c>
      <c r="R91" s="185">
        <v>-730615</v>
      </c>
      <c r="S91" s="185">
        <v>14365159</v>
      </c>
      <c r="T91" s="185">
        <v>17189134</v>
      </c>
      <c r="U91" s="185">
        <v>93985189</v>
      </c>
      <c r="W91" s="185">
        <f t="shared" si="3"/>
        <v>3976940909.7219009</v>
      </c>
      <c r="X91" s="185">
        <f t="shared" si="4"/>
        <v>21744757068.159733</v>
      </c>
    </row>
    <row r="92" spans="1:24">
      <c r="A92" s="198">
        <v>31205</v>
      </c>
      <c r="B92" s="178" t="s">
        <v>79</v>
      </c>
      <c r="C92" s="182">
        <v>4.6690000000000002E-4</v>
      </c>
      <c r="D92" s="182">
        <v>4.8470000000000002E-4</v>
      </c>
      <c r="E92" s="185">
        <v>5641084</v>
      </c>
      <c r="F92" s="232"/>
      <c r="G92" s="185">
        <v>310854</v>
      </c>
      <c r="H92" s="185">
        <v>623846</v>
      </c>
      <c r="I92" s="185">
        <v>191161</v>
      </c>
      <c r="J92" s="185">
        <v>3841</v>
      </c>
      <c r="K92" s="184"/>
      <c r="L92" s="185">
        <v>0</v>
      </c>
      <c r="M92" s="185">
        <v>0</v>
      </c>
      <c r="N92" s="185">
        <v>0</v>
      </c>
      <c r="O92" s="185">
        <v>102955</v>
      </c>
      <c r="P92" s="184"/>
      <c r="Q92" s="185">
        <v>1630701</v>
      </c>
      <c r="R92" s="185">
        <v>-98397</v>
      </c>
      <c r="S92" s="185">
        <v>1532304</v>
      </c>
      <c r="T92" s="185">
        <v>1856834</v>
      </c>
      <c r="U92" s="185">
        <v>10152627</v>
      </c>
      <c r="W92" s="185">
        <f t="shared" si="3"/>
        <v>3976941529.2353821</v>
      </c>
      <c r="X92" s="185">
        <f t="shared" si="4"/>
        <v>21744756907.260654</v>
      </c>
    </row>
    <row r="93" spans="1:24">
      <c r="A93" s="198">
        <v>31300</v>
      </c>
      <c r="B93" s="178" t="s">
        <v>80</v>
      </c>
      <c r="C93" s="182">
        <v>1.24922E-2</v>
      </c>
      <c r="D93" s="182">
        <v>1.2324399999999999E-2</v>
      </c>
      <c r="E93" s="185">
        <v>150930723</v>
      </c>
      <c r="F93" s="232"/>
      <c r="G93" s="185">
        <v>8317094</v>
      </c>
      <c r="H93" s="185">
        <v>16691391</v>
      </c>
      <c r="I93" s="185">
        <v>5114619</v>
      </c>
      <c r="J93" s="185">
        <v>0</v>
      </c>
      <c r="K93" s="184"/>
      <c r="L93" s="185">
        <v>0</v>
      </c>
      <c r="M93" s="185">
        <v>0</v>
      </c>
      <c r="N93" s="185">
        <v>0</v>
      </c>
      <c r="O93" s="185">
        <v>1199624</v>
      </c>
      <c r="P93" s="184"/>
      <c r="Q93" s="185">
        <v>43630425</v>
      </c>
      <c r="R93" s="185">
        <v>-557665</v>
      </c>
      <c r="S93" s="185">
        <v>43072760</v>
      </c>
      <c r="T93" s="185">
        <v>49680742</v>
      </c>
      <c r="U93" s="185">
        <v>271639853</v>
      </c>
      <c r="W93" s="185">
        <f t="shared" si="3"/>
        <v>3976940971.1660075</v>
      </c>
      <c r="X93" s="185">
        <f t="shared" si="4"/>
        <v>21744756968.348248</v>
      </c>
    </row>
    <row r="94" spans="1:24">
      <c r="A94" s="198">
        <v>31301</v>
      </c>
      <c r="B94" s="178" t="s">
        <v>81</v>
      </c>
      <c r="C94" s="182">
        <v>2.608E-4</v>
      </c>
      <c r="D94" s="182">
        <v>2.6150000000000001E-4</v>
      </c>
      <c r="E94" s="185">
        <v>3150985</v>
      </c>
      <c r="F94" s="232"/>
      <c r="G94" s="185">
        <v>173636</v>
      </c>
      <c r="H94" s="185">
        <v>348467</v>
      </c>
      <c r="I94" s="185">
        <v>106778</v>
      </c>
      <c r="J94" s="185">
        <v>0</v>
      </c>
      <c r="K94" s="184"/>
      <c r="L94" s="185">
        <v>0</v>
      </c>
      <c r="M94" s="185">
        <v>0</v>
      </c>
      <c r="N94" s="185">
        <v>0</v>
      </c>
      <c r="O94" s="185">
        <v>173377</v>
      </c>
      <c r="P94" s="184"/>
      <c r="Q94" s="185">
        <v>910874</v>
      </c>
      <c r="R94" s="185">
        <v>-34359</v>
      </c>
      <c r="S94" s="185">
        <v>876515</v>
      </c>
      <c r="T94" s="185">
        <v>1037186</v>
      </c>
      <c r="U94" s="185">
        <v>5671033</v>
      </c>
      <c r="W94" s="185">
        <f t="shared" si="3"/>
        <v>3976940184.0490799</v>
      </c>
      <c r="X94" s="185">
        <f t="shared" si="4"/>
        <v>21744758435.582821</v>
      </c>
    </row>
    <row r="95" spans="1:24">
      <c r="A95" s="198">
        <v>31320</v>
      </c>
      <c r="B95" s="178" t="s">
        <v>82</v>
      </c>
      <c r="C95" s="182">
        <v>2.1153000000000001E-3</v>
      </c>
      <c r="D95" s="182">
        <v>2.1592999999999998E-3</v>
      </c>
      <c r="E95" s="185">
        <v>25557048</v>
      </c>
      <c r="F95" s="232"/>
      <c r="G95" s="185">
        <v>1408331</v>
      </c>
      <c r="H95" s="185">
        <v>2826348</v>
      </c>
      <c r="I95" s="185">
        <v>866057</v>
      </c>
      <c r="J95" s="185">
        <v>0</v>
      </c>
      <c r="K95" s="184"/>
      <c r="L95" s="185">
        <v>0</v>
      </c>
      <c r="M95" s="185">
        <v>0</v>
      </c>
      <c r="N95" s="185">
        <v>0</v>
      </c>
      <c r="O95" s="185">
        <v>727455</v>
      </c>
      <c r="P95" s="184"/>
      <c r="Q95" s="185">
        <v>7387925</v>
      </c>
      <c r="R95" s="185">
        <v>-466975</v>
      </c>
      <c r="S95" s="185">
        <v>6920950</v>
      </c>
      <c r="T95" s="185">
        <v>8412423</v>
      </c>
      <c r="U95" s="185">
        <v>45996684</v>
      </c>
      <c r="W95" s="185">
        <f t="shared" si="3"/>
        <v>3976940859.4525599</v>
      </c>
      <c r="X95" s="185">
        <f t="shared" si="4"/>
        <v>21744756772.089066</v>
      </c>
    </row>
    <row r="96" spans="1:24">
      <c r="A96" s="198">
        <v>31400</v>
      </c>
      <c r="B96" s="178" t="s">
        <v>83</v>
      </c>
      <c r="C96" s="182">
        <v>4.2741999999999997E-3</v>
      </c>
      <c r="D96" s="182">
        <v>4.4514999999999997E-3</v>
      </c>
      <c r="E96" s="185">
        <v>51640872</v>
      </c>
      <c r="F96" s="232"/>
      <c r="G96" s="185">
        <v>2845690</v>
      </c>
      <c r="H96" s="185">
        <v>5710951</v>
      </c>
      <c r="I96" s="185">
        <v>1749964</v>
      </c>
      <c r="J96" s="185">
        <v>0</v>
      </c>
      <c r="K96" s="184"/>
      <c r="L96" s="185">
        <v>0</v>
      </c>
      <c r="M96" s="185">
        <v>0</v>
      </c>
      <c r="N96" s="185">
        <v>0</v>
      </c>
      <c r="O96" s="185">
        <v>1474185</v>
      </c>
      <c r="P96" s="184"/>
      <c r="Q96" s="185">
        <v>14928128</v>
      </c>
      <c r="R96" s="185">
        <v>-773112</v>
      </c>
      <c r="S96" s="185">
        <v>14155016</v>
      </c>
      <c r="T96" s="185">
        <v>16998241</v>
      </c>
      <c r="U96" s="185">
        <v>92941440</v>
      </c>
      <c r="W96" s="185">
        <f t="shared" si="3"/>
        <v>3976940948.0136638</v>
      </c>
      <c r="X96" s="185">
        <f t="shared" si="4"/>
        <v>21744756913.574471</v>
      </c>
    </row>
    <row r="97" spans="1:24">
      <c r="A97" s="198">
        <v>31405</v>
      </c>
      <c r="B97" s="178" t="s">
        <v>84</v>
      </c>
      <c r="C97" s="182">
        <v>8.5119999999999998E-4</v>
      </c>
      <c r="D97" s="182">
        <v>8.8230000000000003E-4</v>
      </c>
      <c r="E97" s="185">
        <v>10284196</v>
      </c>
      <c r="F97" s="232"/>
      <c r="G97" s="185">
        <v>566714</v>
      </c>
      <c r="H97" s="185">
        <v>1137327</v>
      </c>
      <c r="I97" s="185">
        <v>348503</v>
      </c>
      <c r="J97" s="185">
        <v>68304</v>
      </c>
      <c r="K97" s="184"/>
      <c r="L97" s="185">
        <v>0</v>
      </c>
      <c r="M97" s="185">
        <v>0</v>
      </c>
      <c r="N97" s="185">
        <v>0</v>
      </c>
      <c r="O97" s="185">
        <v>98684</v>
      </c>
      <c r="P97" s="184"/>
      <c r="Q97" s="185">
        <v>2972913</v>
      </c>
      <c r="R97" s="185">
        <v>28964</v>
      </c>
      <c r="S97" s="185">
        <v>3001877</v>
      </c>
      <c r="T97" s="185">
        <v>3385172</v>
      </c>
      <c r="U97" s="185">
        <v>18509137</v>
      </c>
      <c r="W97" s="185">
        <f t="shared" si="3"/>
        <v>3976940789.4736843</v>
      </c>
      <c r="X97" s="185">
        <f t="shared" si="4"/>
        <v>21744756813.909775</v>
      </c>
    </row>
    <row r="98" spans="1:24">
      <c r="A98" s="198">
        <v>31500</v>
      </c>
      <c r="B98" s="178" t="s">
        <v>85</v>
      </c>
      <c r="C98" s="182">
        <v>7.1730000000000003E-4</v>
      </c>
      <c r="D98" s="182">
        <v>7.2499999999999995E-4</v>
      </c>
      <c r="E98" s="185">
        <v>8666416</v>
      </c>
      <c r="F98" s="232"/>
      <c r="G98" s="185">
        <v>477566</v>
      </c>
      <c r="H98" s="185">
        <v>958417</v>
      </c>
      <c r="I98" s="185">
        <v>293681</v>
      </c>
      <c r="J98" s="185">
        <v>74481</v>
      </c>
      <c r="K98" s="184"/>
      <c r="L98" s="185">
        <v>0</v>
      </c>
      <c r="M98" s="185">
        <v>0</v>
      </c>
      <c r="N98" s="185">
        <v>0</v>
      </c>
      <c r="O98" s="185">
        <v>0</v>
      </c>
      <c r="P98" s="184"/>
      <c r="Q98" s="185">
        <v>2505252</v>
      </c>
      <c r="R98" s="185">
        <v>19298</v>
      </c>
      <c r="S98" s="185">
        <v>2524550</v>
      </c>
      <c r="T98" s="185">
        <v>2852660</v>
      </c>
      <c r="U98" s="185">
        <v>15597514</v>
      </c>
      <c r="W98" s="185">
        <f t="shared" si="3"/>
        <v>3976941307.6815834</v>
      </c>
      <c r="X98" s="185">
        <f t="shared" si="4"/>
        <v>21744756726.613689</v>
      </c>
    </row>
    <row r="99" spans="1:24">
      <c r="A99" s="198">
        <v>31600</v>
      </c>
      <c r="B99" s="178" t="s">
        <v>86</v>
      </c>
      <c r="C99" s="182">
        <v>3.2298000000000001E-3</v>
      </c>
      <c r="D99" s="182">
        <v>3.2540999999999998E-3</v>
      </c>
      <c r="E99" s="185">
        <v>39022434</v>
      </c>
      <c r="F99" s="232"/>
      <c r="G99" s="185">
        <v>2150346</v>
      </c>
      <c r="H99" s="185">
        <v>4315481</v>
      </c>
      <c r="I99" s="185">
        <v>1322361</v>
      </c>
      <c r="J99" s="185">
        <v>97544</v>
      </c>
      <c r="K99" s="184"/>
      <c r="L99" s="185">
        <v>0</v>
      </c>
      <c r="M99" s="185">
        <v>0</v>
      </c>
      <c r="N99" s="185">
        <v>0</v>
      </c>
      <c r="O99" s="185">
        <v>309200</v>
      </c>
      <c r="P99" s="184"/>
      <c r="Q99" s="185">
        <v>11280443</v>
      </c>
      <c r="R99" s="185">
        <v>-151647</v>
      </c>
      <c r="S99" s="185">
        <v>11128796</v>
      </c>
      <c r="T99" s="185">
        <v>12844724</v>
      </c>
      <c r="U99" s="185">
        <v>70231216</v>
      </c>
      <c r="W99" s="185">
        <f t="shared" si="3"/>
        <v>3976940987.058022</v>
      </c>
      <c r="X99" s="185">
        <f t="shared" si="4"/>
        <v>21744756950.894791</v>
      </c>
    </row>
    <row r="100" spans="1:24">
      <c r="A100" s="198">
        <v>31601</v>
      </c>
      <c r="B100" s="178" t="s">
        <v>284</v>
      </c>
      <c r="C100" s="182">
        <v>0</v>
      </c>
      <c r="D100" s="182">
        <v>0</v>
      </c>
      <c r="E100" s="185">
        <v>0</v>
      </c>
      <c r="F100" s="232"/>
      <c r="G100" s="185">
        <v>0</v>
      </c>
      <c r="H100" s="185">
        <v>0</v>
      </c>
      <c r="I100" s="185">
        <v>0</v>
      </c>
      <c r="J100" s="185">
        <v>0</v>
      </c>
      <c r="K100" s="184"/>
      <c r="L100" s="185">
        <v>0</v>
      </c>
      <c r="M100" s="185">
        <v>0</v>
      </c>
      <c r="N100" s="185">
        <v>0</v>
      </c>
      <c r="O100" s="185">
        <v>0</v>
      </c>
      <c r="P100" s="184"/>
      <c r="Q100" s="185">
        <v>0</v>
      </c>
      <c r="R100" s="185">
        <v>0</v>
      </c>
      <c r="S100" s="185">
        <v>0</v>
      </c>
      <c r="T100" s="185">
        <v>0</v>
      </c>
      <c r="U100" s="185">
        <v>0</v>
      </c>
      <c r="W100" s="185"/>
      <c r="X100" s="185"/>
    </row>
    <row r="101" spans="1:24">
      <c r="A101" s="198">
        <v>31605</v>
      </c>
      <c r="B101" s="178" t="s">
        <v>87</v>
      </c>
      <c r="C101" s="182">
        <v>4.908E-4</v>
      </c>
      <c r="D101" s="182">
        <v>4.706E-4</v>
      </c>
      <c r="E101" s="185">
        <v>5929844</v>
      </c>
      <c r="F101" s="232"/>
      <c r="G101" s="185">
        <v>326766</v>
      </c>
      <c r="H101" s="185">
        <v>655780</v>
      </c>
      <c r="I101" s="185">
        <v>200946</v>
      </c>
      <c r="J101" s="185">
        <v>275921</v>
      </c>
      <c r="K101" s="184"/>
      <c r="L101" s="185">
        <v>0</v>
      </c>
      <c r="M101" s="185">
        <v>0</v>
      </c>
      <c r="N101" s="185">
        <v>0</v>
      </c>
      <c r="O101" s="185">
        <v>11436</v>
      </c>
      <c r="P101" s="184"/>
      <c r="Q101" s="185">
        <v>1714175</v>
      </c>
      <c r="R101" s="185">
        <v>135132</v>
      </c>
      <c r="S101" s="185">
        <v>1849307</v>
      </c>
      <c r="T101" s="185">
        <v>1951883</v>
      </c>
      <c r="U101" s="185">
        <v>10672327</v>
      </c>
      <c r="W101" s="185">
        <f t="shared" si="3"/>
        <v>3976941727.7913609</v>
      </c>
      <c r="X101" s="185">
        <f t="shared" si="4"/>
        <v>21744757538.712307</v>
      </c>
    </row>
    <row r="102" spans="1:24">
      <c r="A102" s="198">
        <v>31700</v>
      </c>
      <c r="B102" s="178" t="s">
        <v>88</v>
      </c>
      <c r="C102" s="182">
        <v>9.0459999999999998E-4</v>
      </c>
      <c r="D102" s="182">
        <v>9.4660000000000002E-4</v>
      </c>
      <c r="E102" s="185">
        <v>10929374</v>
      </c>
      <c r="F102" s="232"/>
      <c r="G102" s="185">
        <v>602267</v>
      </c>
      <c r="H102" s="185">
        <v>1208677</v>
      </c>
      <c r="I102" s="185">
        <v>370366</v>
      </c>
      <c r="J102" s="185">
        <v>46412</v>
      </c>
      <c r="K102" s="184"/>
      <c r="L102" s="185">
        <v>0</v>
      </c>
      <c r="M102" s="185">
        <v>0</v>
      </c>
      <c r="N102" s="185">
        <v>0</v>
      </c>
      <c r="O102" s="185">
        <v>321308</v>
      </c>
      <c r="P102" s="184"/>
      <c r="Q102" s="185">
        <v>3159418</v>
      </c>
      <c r="R102" s="185">
        <v>-69372</v>
      </c>
      <c r="S102" s="185">
        <v>3090046</v>
      </c>
      <c r="T102" s="185">
        <v>3597541</v>
      </c>
      <c r="U102" s="185">
        <v>19670307</v>
      </c>
      <c r="W102" s="185">
        <f t="shared" si="3"/>
        <v>3976941189.4760118</v>
      </c>
      <c r="X102" s="185">
        <f t="shared" si="4"/>
        <v>21744756798.585011</v>
      </c>
    </row>
    <row r="103" spans="1:24">
      <c r="A103" s="198">
        <v>31800</v>
      </c>
      <c r="B103" s="178" t="s">
        <v>89</v>
      </c>
      <c r="C103" s="182">
        <v>5.7064000000000004E-3</v>
      </c>
      <c r="D103" s="182">
        <v>5.6547000000000004E-3</v>
      </c>
      <c r="E103" s="185">
        <v>68944708</v>
      </c>
      <c r="F103" s="232"/>
      <c r="G103" s="185">
        <v>3799224</v>
      </c>
      <c r="H103" s="185">
        <v>7624578</v>
      </c>
      <c r="I103" s="185">
        <v>2336343</v>
      </c>
      <c r="J103" s="185">
        <v>124711</v>
      </c>
      <c r="K103" s="184"/>
      <c r="L103" s="185">
        <v>0</v>
      </c>
      <c r="M103" s="185">
        <v>0</v>
      </c>
      <c r="N103" s="185">
        <v>0</v>
      </c>
      <c r="O103" s="185">
        <v>450399</v>
      </c>
      <c r="P103" s="184"/>
      <c r="Q103" s="185">
        <v>19930249</v>
      </c>
      <c r="R103" s="185">
        <v>-719779</v>
      </c>
      <c r="S103" s="185">
        <v>19210470</v>
      </c>
      <c r="T103" s="185">
        <v>22694016</v>
      </c>
      <c r="U103" s="185">
        <v>124084281</v>
      </c>
      <c r="W103" s="185">
        <f t="shared" si="3"/>
        <v>3976940978.5503993</v>
      </c>
      <c r="X103" s="185">
        <f t="shared" si="4"/>
        <v>21744756939.576614</v>
      </c>
    </row>
    <row r="104" spans="1:24">
      <c r="A104" s="198">
        <v>31805</v>
      </c>
      <c r="B104" s="178" t="s">
        <v>90</v>
      </c>
      <c r="C104" s="182">
        <v>1.1895E-3</v>
      </c>
      <c r="D104" s="182">
        <v>1.2141999999999999E-3</v>
      </c>
      <c r="E104" s="185">
        <v>14371535</v>
      </c>
      <c r="F104" s="232"/>
      <c r="G104" s="185">
        <v>791949</v>
      </c>
      <c r="H104" s="185">
        <v>1589344</v>
      </c>
      <c r="I104" s="185">
        <v>487011</v>
      </c>
      <c r="J104" s="185">
        <v>339172</v>
      </c>
      <c r="K104" s="184"/>
      <c r="L104" s="185">
        <v>0</v>
      </c>
      <c r="M104" s="185">
        <v>0</v>
      </c>
      <c r="N104" s="185">
        <v>0</v>
      </c>
      <c r="O104" s="185">
        <v>0</v>
      </c>
      <c r="P104" s="184"/>
      <c r="Q104" s="185">
        <v>4154464</v>
      </c>
      <c r="R104" s="185">
        <v>216544</v>
      </c>
      <c r="S104" s="185">
        <v>4371008</v>
      </c>
      <c r="T104" s="185">
        <v>4730571</v>
      </c>
      <c r="U104" s="185">
        <v>25865388</v>
      </c>
      <c r="W104" s="185">
        <f t="shared" si="3"/>
        <v>3976940731.3997478</v>
      </c>
      <c r="X104" s="185">
        <f t="shared" si="4"/>
        <v>21744756620.428753</v>
      </c>
    </row>
    <row r="105" spans="1:24">
      <c r="A105" s="198">
        <v>31810</v>
      </c>
      <c r="B105" s="178" t="s">
        <v>91</v>
      </c>
      <c r="C105" s="182">
        <v>1.4511000000000001E-3</v>
      </c>
      <c r="D105" s="182">
        <v>1.4528E-3</v>
      </c>
      <c r="E105" s="185">
        <v>17532186</v>
      </c>
      <c r="F105" s="232"/>
      <c r="G105" s="185">
        <v>966118</v>
      </c>
      <c r="H105" s="185">
        <v>1938880</v>
      </c>
      <c r="I105" s="185">
        <v>594117</v>
      </c>
      <c r="J105" s="185">
        <v>0</v>
      </c>
      <c r="K105" s="184"/>
      <c r="L105" s="185">
        <v>0</v>
      </c>
      <c r="M105" s="185">
        <v>0</v>
      </c>
      <c r="N105" s="185">
        <v>0</v>
      </c>
      <c r="O105" s="185">
        <v>318768</v>
      </c>
      <c r="P105" s="184"/>
      <c r="Q105" s="185">
        <v>5068131</v>
      </c>
      <c r="R105" s="185">
        <v>-161279</v>
      </c>
      <c r="S105" s="185">
        <v>4906852</v>
      </c>
      <c r="T105" s="185">
        <v>5770939</v>
      </c>
      <c r="U105" s="185">
        <v>31553817</v>
      </c>
      <c r="W105" s="185">
        <f t="shared" si="3"/>
        <v>3976940941.3548341</v>
      </c>
      <c r="X105" s="185">
        <f t="shared" si="4"/>
        <v>21744757080.835228</v>
      </c>
    </row>
    <row r="106" spans="1:24">
      <c r="A106" s="198">
        <v>31820</v>
      </c>
      <c r="B106" s="178" t="s">
        <v>92</v>
      </c>
      <c r="C106" s="182">
        <v>1.1888000000000001E-3</v>
      </c>
      <c r="D106" s="182">
        <v>1.2444000000000001E-3</v>
      </c>
      <c r="E106" s="185">
        <v>14363078</v>
      </c>
      <c r="F106" s="232"/>
      <c r="G106" s="185">
        <v>791483</v>
      </c>
      <c r="H106" s="185">
        <v>1588409</v>
      </c>
      <c r="I106" s="185">
        <v>486724</v>
      </c>
      <c r="J106" s="185">
        <v>0</v>
      </c>
      <c r="K106" s="184"/>
      <c r="L106" s="185">
        <v>0</v>
      </c>
      <c r="M106" s="185">
        <v>0</v>
      </c>
      <c r="N106" s="185">
        <v>0</v>
      </c>
      <c r="O106" s="185">
        <v>719099</v>
      </c>
      <c r="P106" s="184"/>
      <c r="Q106" s="185">
        <v>4152019</v>
      </c>
      <c r="R106" s="185">
        <v>-407253</v>
      </c>
      <c r="S106" s="185">
        <v>3744766</v>
      </c>
      <c r="T106" s="185">
        <v>4727787</v>
      </c>
      <c r="U106" s="185">
        <v>25850167</v>
      </c>
      <c r="W106" s="185">
        <f t="shared" si="3"/>
        <v>3976940612.3822341</v>
      </c>
      <c r="X106" s="185">
        <f t="shared" si="4"/>
        <v>21744756897.711979</v>
      </c>
    </row>
    <row r="107" spans="1:24">
      <c r="A107" s="198">
        <v>31900</v>
      </c>
      <c r="B107" s="178" t="s">
        <v>93</v>
      </c>
      <c r="C107" s="182">
        <v>3.7540999999999998E-3</v>
      </c>
      <c r="D107" s="182">
        <v>3.7003000000000001E-3</v>
      </c>
      <c r="E107" s="185">
        <v>45357025</v>
      </c>
      <c r="F107" s="232"/>
      <c r="G107" s="185">
        <v>2499416</v>
      </c>
      <c r="H107" s="185">
        <v>5016022</v>
      </c>
      <c r="I107" s="185">
        <v>1537022</v>
      </c>
      <c r="J107" s="185">
        <v>44894</v>
      </c>
      <c r="K107" s="184"/>
      <c r="L107" s="185">
        <v>0</v>
      </c>
      <c r="M107" s="185">
        <v>0</v>
      </c>
      <c r="N107" s="185">
        <v>0</v>
      </c>
      <c r="O107" s="185">
        <v>86890</v>
      </c>
      <c r="P107" s="184"/>
      <c r="Q107" s="185">
        <v>13111620</v>
      </c>
      <c r="R107" s="185">
        <v>5781</v>
      </c>
      <c r="S107" s="185">
        <v>13117401</v>
      </c>
      <c r="T107" s="185">
        <v>14929834</v>
      </c>
      <c r="U107" s="185">
        <v>81631992</v>
      </c>
      <c r="W107" s="185">
        <f t="shared" si="3"/>
        <v>3976940944.5672731</v>
      </c>
      <c r="X107" s="185">
        <f t="shared" si="4"/>
        <v>21744756932.420555</v>
      </c>
    </row>
    <row r="108" spans="1:24">
      <c r="A108" s="198">
        <v>32000</v>
      </c>
      <c r="B108" s="178" t="s">
        <v>94</v>
      </c>
      <c r="C108" s="182">
        <v>1.4660999999999999E-3</v>
      </c>
      <c r="D108" s="182">
        <v>1.4946E-3</v>
      </c>
      <c r="E108" s="185">
        <v>17713416</v>
      </c>
      <c r="F108" s="232"/>
      <c r="G108" s="185">
        <v>976104</v>
      </c>
      <c r="H108" s="185">
        <v>1958922</v>
      </c>
      <c r="I108" s="185">
        <v>600258</v>
      </c>
      <c r="J108" s="185">
        <v>0</v>
      </c>
      <c r="K108" s="184"/>
      <c r="L108" s="185">
        <v>0</v>
      </c>
      <c r="M108" s="185">
        <v>0</v>
      </c>
      <c r="N108" s="185">
        <v>0</v>
      </c>
      <c r="O108" s="185">
        <v>296170</v>
      </c>
      <c r="P108" s="184"/>
      <c r="Q108" s="185">
        <v>5120521</v>
      </c>
      <c r="R108" s="185">
        <v>-49830</v>
      </c>
      <c r="S108" s="185">
        <v>5070691</v>
      </c>
      <c r="T108" s="185">
        <v>5830593</v>
      </c>
      <c r="U108" s="185">
        <v>31879988</v>
      </c>
      <c r="W108" s="185">
        <f t="shared" si="3"/>
        <v>3976940863.5154495</v>
      </c>
      <c r="X108" s="185">
        <f t="shared" si="4"/>
        <v>21744756837.869179</v>
      </c>
    </row>
    <row r="109" spans="1:24">
      <c r="A109" s="198">
        <v>32005</v>
      </c>
      <c r="B109" s="178" t="s">
        <v>95</v>
      </c>
      <c r="C109" s="182">
        <v>3.1060000000000001E-4</v>
      </c>
      <c r="D109" s="182">
        <v>3.0079999999999999E-4</v>
      </c>
      <c r="E109" s="185">
        <v>3752668</v>
      </c>
      <c r="F109" s="232"/>
      <c r="G109" s="185">
        <v>206792</v>
      </c>
      <c r="H109" s="185">
        <v>415007</v>
      </c>
      <c r="I109" s="185">
        <v>127167</v>
      </c>
      <c r="J109" s="185">
        <v>81139</v>
      </c>
      <c r="K109" s="184"/>
      <c r="L109" s="185">
        <v>0</v>
      </c>
      <c r="M109" s="185">
        <v>0</v>
      </c>
      <c r="N109" s="185">
        <v>0</v>
      </c>
      <c r="O109" s="185">
        <v>59082</v>
      </c>
      <c r="P109" s="184"/>
      <c r="Q109" s="185">
        <v>1084806</v>
      </c>
      <c r="R109" s="185">
        <v>3046</v>
      </c>
      <c r="S109" s="185">
        <v>1087852</v>
      </c>
      <c r="T109" s="185">
        <v>1235238</v>
      </c>
      <c r="U109" s="185">
        <v>6753922</v>
      </c>
      <c r="W109" s="185">
        <f t="shared" si="3"/>
        <v>3976941403.7347069</v>
      </c>
      <c r="X109" s="185">
        <f t="shared" si="4"/>
        <v>21744758531.873791</v>
      </c>
    </row>
    <row r="110" spans="1:24">
      <c r="A110" s="198">
        <v>32100</v>
      </c>
      <c r="B110" s="178" t="s">
        <v>96</v>
      </c>
      <c r="C110" s="182">
        <v>8.1970000000000003E-4</v>
      </c>
      <c r="D110" s="182">
        <v>8.4409999999999997E-4</v>
      </c>
      <c r="E110" s="185">
        <v>9903613</v>
      </c>
      <c r="F110" s="232"/>
      <c r="G110" s="185">
        <v>545742</v>
      </c>
      <c r="H110" s="185">
        <v>1095238</v>
      </c>
      <c r="I110" s="185">
        <v>335606</v>
      </c>
      <c r="J110" s="185">
        <v>70772</v>
      </c>
      <c r="K110" s="184"/>
      <c r="L110" s="185">
        <v>0</v>
      </c>
      <c r="M110" s="185">
        <v>0</v>
      </c>
      <c r="N110" s="185">
        <v>0</v>
      </c>
      <c r="O110" s="185">
        <v>158102</v>
      </c>
      <c r="P110" s="184"/>
      <c r="Q110" s="185">
        <v>2862895</v>
      </c>
      <c r="R110" s="185">
        <v>-91528</v>
      </c>
      <c r="S110" s="185">
        <v>2771367</v>
      </c>
      <c r="T110" s="185">
        <v>3259899</v>
      </c>
      <c r="U110" s="185">
        <v>17824177</v>
      </c>
      <c r="W110" s="185">
        <f t="shared" si="3"/>
        <v>3976941563.9868245</v>
      </c>
      <c r="X110" s="185">
        <f t="shared" si="4"/>
        <v>21744756618.274979</v>
      </c>
    </row>
    <row r="111" spans="1:24">
      <c r="A111" s="198">
        <v>32200</v>
      </c>
      <c r="B111" s="178" t="s">
        <v>97</v>
      </c>
      <c r="C111" s="182">
        <v>5.5860000000000003E-4</v>
      </c>
      <c r="D111" s="182">
        <v>5.6510000000000002E-4</v>
      </c>
      <c r="E111" s="185">
        <v>6749004</v>
      </c>
      <c r="F111" s="232"/>
      <c r="G111" s="185">
        <v>371906</v>
      </c>
      <c r="H111" s="185">
        <v>746371</v>
      </c>
      <c r="I111" s="185">
        <v>228705</v>
      </c>
      <c r="J111" s="185">
        <v>14565</v>
      </c>
      <c r="K111" s="184"/>
      <c r="L111" s="185">
        <v>0</v>
      </c>
      <c r="M111" s="185">
        <v>0</v>
      </c>
      <c r="N111" s="185">
        <v>0</v>
      </c>
      <c r="O111" s="185">
        <v>63246</v>
      </c>
      <c r="P111" s="184"/>
      <c r="Q111" s="185">
        <v>1950974</v>
      </c>
      <c r="R111" s="185">
        <v>417</v>
      </c>
      <c r="S111" s="185">
        <v>1951391</v>
      </c>
      <c r="T111" s="185">
        <v>2221519</v>
      </c>
      <c r="U111" s="185">
        <v>12146621</v>
      </c>
      <c r="W111" s="185">
        <f t="shared" si="3"/>
        <v>3976940565.699964</v>
      </c>
      <c r="X111" s="185">
        <f t="shared" si="4"/>
        <v>21744756534.192623</v>
      </c>
    </row>
    <row r="112" spans="1:24">
      <c r="A112" s="198">
        <v>32300</v>
      </c>
      <c r="B112" s="178" t="s">
        <v>98</v>
      </c>
      <c r="C112" s="182">
        <v>5.5815999999999999E-3</v>
      </c>
      <c r="D112" s="182">
        <v>5.6765000000000001E-3</v>
      </c>
      <c r="E112" s="185">
        <v>67436874</v>
      </c>
      <c r="F112" s="232"/>
      <c r="G112" s="185">
        <v>3716134</v>
      </c>
      <c r="H112" s="185">
        <v>7457827</v>
      </c>
      <c r="I112" s="185">
        <v>2285247</v>
      </c>
      <c r="J112" s="185">
        <v>0</v>
      </c>
      <c r="K112" s="184"/>
      <c r="L112" s="185">
        <v>0</v>
      </c>
      <c r="M112" s="185">
        <v>0</v>
      </c>
      <c r="N112" s="185">
        <v>0</v>
      </c>
      <c r="O112" s="185">
        <v>2482609</v>
      </c>
      <c r="P112" s="184"/>
      <c r="Q112" s="185">
        <v>19494371</v>
      </c>
      <c r="R112" s="185">
        <v>-1546080</v>
      </c>
      <c r="S112" s="185">
        <v>17948291</v>
      </c>
      <c r="T112" s="185">
        <v>22197694</v>
      </c>
      <c r="U112" s="185">
        <v>121370536</v>
      </c>
      <c r="W112" s="185">
        <f t="shared" si="3"/>
        <v>3976941020.4959154</v>
      </c>
      <c r="X112" s="185">
        <f t="shared" si="4"/>
        <v>21744757058.907841</v>
      </c>
    </row>
    <row r="113" spans="1:24">
      <c r="A113" s="198">
        <v>32305</v>
      </c>
      <c r="B113" s="178" t="s">
        <v>388</v>
      </c>
      <c r="C113" s="182">
        <v>5.8609999999999999E-4</v>
      </c>
      <c r="D113" s="182">
        <v>6.2859999999999999E-4</v>
      </c>
      <c r="E113" s="185">
        <v>7081258</v>
      </c>
      <c r="F113" s="232"/>
      <c r="G113" s="185">
        <v>390215</v>
      </c>
      <c r="H113" s="185">
        <v>783115</v>
      </c>
      <c r="I113" s="185">
        <v>239964</v>
      </c>
      <c r="J113" s="185">
        <v>125291</v>
      </c>
      <c r="K113" s="184"/>
      <c r="L113" s="185">
        <v>0</v>
      </c>
      <c r="M113" s="185">
        <v>0</v>
      </c>
      <c r="N113" s="185">
        <v>0</v>
      </c>
      <c r="O113" s="185">
        <v>266061</v>
      </c>
      <c r="P113" s="184"/>
      <c r="Q113" s="185">
        <v>2047021</v>
      </c>
      <c r="R113" s="185">
        <v>-7514</v>
      </c>
      <c r="S113" s="185">
        <v>2039507</v>
      </c>
      <c r="T113" s="185">
        <v>2330885</v>
      </c>
      <c r="U113" s="185">
        <v>12744602</v>
      </c>
      <c r="W113" s="185">
        <f t="shared" si="3"/>
        <v>3976940795.086163</v>
      </c>
      <c r="X113" s="185">
        <f t="shared" si="4"/>
        <v>21744756867.428768</v>
      </c>
    </row>
    <row r="114" spans="1:24">
      <c r="A114" s="198">
        <v>32400</v>
      </c>
      <c r="B114" s="178" t="s">
        <v>100</v>
      </c>
      <c r="C114" s="182">
        <v>1.9894000000000001E-3</v>
      </c>
      <c r="D114" s="182">
        <v>2.0027999999999999E-3</v>
      </c>
      <c r="E114" s="185">
        <v>24035925</v>
      </c>
      <c r="F114" s="232"/>
      <c r="G114" s="185">
        <v>1324509</v>
      </c>
      <c r="H114" s="185">
        <v>2658127</v>
      </c>
      <c r="I114" s="185">
        <v>814510</v>
      </c>
      <c r="J114" s="185">
        <v>0</v>
      </c>
      <c r="K114" s="184"/>
      <c r="L114" s="185">
        <v>0</v>
      </c>
      <c r="M114" s="185">
        <v>0</v>
      </c>
      <c r="N114" s="185">
        <v>0</v>
      </c>
      <c r="O114" s="185">
        <v>427875</v>
      </c>
      <c r="P114" s="184"/>
      <c r="Q114" s="185">
        <v>6948205</v>
      </c>
      <c r="R114" s="185">
        <v>-278934</v>
      </c>
      <c r="S114" s="185">
        <v>6669271</v>
      </c>
      <c r="T114" s="185">
        <v>7911726</v>
      </c>
      <c r="U114" s="185">
        <v>43259020</v>
      </c>
      <c r="W114" s="185">
        <f t="shared" si="3"/>
        <v>3976940786.1666832</v>
      </c>
      <c r="X114" s="185">
        <f t="shared" si="4"/>
        <v>21744757213.230118</v>
      </c>
    </row>
    <row r="115" spans="1:24">
      <c r="A115" s="198">
        <v>32405</v>
      </c>
      <c r="B115" s="178" t="s">
        <v>101</v>
      </c>
      <c r="C115" s="182">
        <v>5.2950000000000002E-4</v>
      </c>
      <c r="D115" s="182">
        <v>5.6039999999999996E-4</v>
      </c>
      <c r="E115" s="185">
        <v>6397417</v>
      </c>
      <c r="F115" s="232"/>
      <c r="G115" s="185">
        <v>352532</v>
      </c>
      <c r="H115" s="185">
        <v>707489</v>
      </c>
      <c r="I115" s="185">
        <v>216791</v>
      </c>
      <c r="J115" s="185">
        <v>13888</v>
      </c>
      <c r="K115" s="184"/>
      <c r="L115" s="185">
        <v>0</v>
      </c>
      <c r="M115" s="185">
        <v>0</v>
      </c>
      <c r="N115" s="185">
        <v>0</v>
      </c>
      <c r="O115" s="185">
        <v>127436</v>
      </c>
      <c r="P115" s="184"/>
      <c r="Q115" s="185">
        <v>1849339</v>
      </c>
      <c r="R115" s="185">
        <v>175</v>
      </c>
      <c r="S115" s="185">
        <v>1849514</v>
      </c>
      <c r="T115" s="185">
        <v>2105790</v>
      </c>
      <c r="U115" s="185">
        <v>11513849</v>
      </c>
      <c r="W115" s="185">
        <f t="shared" si="3"/>
        <v>3976940509.9150138</v>
      </c>
      <c r="X115" s="185">
        <f t="shared" si="4"/>
        <v>21744757318.224739</v>
      </c>
    </row>
    <row r="116" spans="1:24">
      <c r="A116" s="198">
        <v>32410</v>
      </c>
      <c r="B116" s="178" t="s">
        <v>102</v>
      </c>
      <c r="C116" s="182">
        <v>8.4290000000000005E-4</v>
      </c>
      <c r="D116" s="182">
        <v>8.4210000000000003E-4</v>
      </c>
      <c r="E116" s="185">
        <v>10183915</v>
      </c>
      <c r="F116" s="232"/>
      <c r="G116" s="185">
        <v>561188</v>
      </c>
      <c r="H116" s="185">
        <v>1126237</v>
      </c>
      <c r="I116" s="185">
        <v>345104</v>
      </c>
      <c r="J116" s="185">
        <v>160005</v>
      </c>
      <c r="K116" s="184"/>
      <c r="L116" s="185">
        <v>0</v>
      </c>
      <c r="M116" s="185">
        <v>0</v>
      </c>
      <c r="N116" s="185">
        <v>0</v>
      </c>
      <c r="O116" s="185">
        <v>2188</v>
      </c>
      <c r="P116" s="184"/>
      <c r="Q116" s="185">
        <v>2943924</v>
      </c>
      <c r="R116" s="185">
        <v>33436</v>
      </c>
      <c r="S116" s="185">
        <v>2977360</v>
      </c>
      <c r="T116" s="185">
        <v>3352164</v>
      </c>
      <c r="U116" s="185">
        <v>18328656</v>
      </c>
      <c r="W116" s="185">
        <f t="shared" si="3"/>
        <v>3976941511.4485703</v>
      </c>
      <c r="X116" s="185">
        <f t="shared" si="4"/>
        <v>21744757385.217701</v>
      </c>
    </row>
    <row r="117" spans="1:24">
      <c r="A117" s="198">
        <v>32420</v>
      </c>
      <c r="B117" s="178" t="s">
        <v>103</v>
      </c>
      <c r="C117" s="182">
        <v>0</v>
      </c>
      <c r="D117" s="182">
        <v>0</v>
      </c>
      <c r="E117" s="185">
        <v>0</v>
      </c>
      <c r="F117" s="232"/>
      <c r="G117" s="185">
        <v>0</v>
      </c>
      <c r="H117" s="185">
        <v>0</v>
      </c>
      <c r="I117" s="185">
        <v>0</v>
      </c>
      <c r="J117" s="185">
        <v>0</v>
      </c>
      <c r="K117" s="184"/>
      <c r="L117" s="185">
        <v>0</v>
      </c>
      <c r="M117" s="185">
        <v>0</v>
      </c>
      <c r="N117" s="185">
        <v>0</v>
      </c>
      <c r="O117" s="185">
        <v>0</v>
      </c>
      <c r="P117" s="184"/>
      <c r="Q117" s="185">
        <v>0</v>
      </c>
      <c r="R117" s="185">
        <v>-13219</v>
      </c>
      <c r="S117" s="185">
        <v>-13219</v>
      </c>
      <c r="T117" s="185">
        <v>0</v>
      </c>
      <c r="U117" s="185">
        <v>0</v>
      </c>
      <c r="W117" s="185"/>
      <c r="X117" s="185"/>
    </row>
    <row r="118" spans="1:24">
      <c r="A118" s="198">
        <v>32500</v>
      </c>
      <c r="B118" s="178" t="s">
        <v>389</v>
      </c>
      <c r="C118" s="182">
        <v>4.7835999999999998E-3</v>
      </c>
      <c r="D118" s="182">
        <v>4.8861E-3</v>
      </c>
      <c r="E118" s="185">
        <v>57795441</v>
      </c>
      <c r="F118" s="232"/>
      <c r="G118" s="185">
        <v>3184840</v>
      </c>
      <c r="H118" s="185">
        <v>6391583</v>
      </c>
      <c r="I118" s="185">
        <v>1958525</v>
      </c>
      <c r="J118" s="185">
        <v>294175</v>
      </c>
      <c r="K118" s="184"/>
      <c r="L118" s="185">
        <v>0</v>
      </c>
      <c r="M118" s="185">
        <v>0</v>
      </c>
      <c r="N118" s="185">
        <v>0</v>
      </c>
      <c r="O118" s="185">
        <v>940378</v>
      </c>
      <c r="P118" s="184"/>
      <c r="Q118" s="185">
        <v>16707265</v>
      </c>
      <c r="R118" s="185">
        <v>-605620</v>
      </c>
      <c r="S118" s="185">
        <v>16101645</v>
      </c>
      <c r="T118" s="185">
        <v>19024095</v>
      </c>
      <c r="U118" s="185">
        <v>104018220</v>
      </c>
      <c r="W118" s="185">
        <f t="shared" si="3"/>
        <v>3976941006.7731419</v>
      </c>
      <c r="X118" s="185">
        <f t="shared" si="4"/>
        <v>21744757086.712936</v>
      </c>
    </row>
    <row r="119" spans="1:24">
      <c r="A119" s="198">
        <v>32505</v>
      </c>
      <c r="B119" s="178" t="s">
        <v>105</v>
      </c>
      <c r="C119" s="182">
        <v>7.2519999999999995E-4</v>
      </c>
      <c r="D119" s="182">
        <v>7.3459999999999997E-4</v>
      </c>
      <c r="E119" s="185">
        <v>8761864</v>
      </c>
      <c r="F119" s="232"/>
      <c r="G119" s="185">
        <v>482826</v>
      </c>
      <c r="H119" s="185">
        <v>968972</v>
      </c>
      <c r="I119" s="185">
        <v>296915</v>
      </c>
      <c r="J119" s="185">
        <v>28005</v>
      </c>
      <c r="K119" s="184"/>
      <c r="L119" s="185">
        <v>0</v>
      </c>
      <c r="M119" s="185">
        <v>0</v>
      </c>
      <c r="N119" s="185">
        <v>0</v>
      </c>
      <c r="O119" s="185">
        <v>112199</v>
      </c>
      <c r="P119" s="184"/>
      <c r="Q119" s="185">
        <v>2532843</v>
      </c>
      <c r="R119" s="185">
        <v>5048</v>
      </c>
      <c r="S119" s="185">
        <v>2537891</v>
      </c>
      <c r="T119" s="185">
        <v>2884078</v>
      </c>
      <c r="U119" s="185">
        <v>15769298</v>
      </c>
      <c r="W119" s="185">
        <f t="shared" si="3"/>
        <v>3976941533.3701053</v>
      </c>
      <c r="X119" s="185">
        <f t="shared" si="4"/>
        <v>21744757308.328739</v>
      </c>
    </row>
    <row r="120" spans="1:24">
      <c r="A120" s="198">
        <v>32600</v>
      </c>
      <c r="B120" s="178" t="s">
        <v>106</v>
      </c>
      <c r="C120" s="182">
        <v>1.6938600000000002E-2</v>
      </c>
      <c r="D120" s="182">
        <v>1.7727300000000001E-2</v>
      </c>
      <c r="E120" s="185">
        <v>204652114</v>
      </c>
      <c r="F120" s="232"/>
      <c r="G120" s="185">
        <v>11277432</v>
      </c>
      <c r="H120" s="185">
        <v>22632426</v>
      </c>
      <c r="I120" s="185">
        <v>6935086</v>
      </c>
      <c r="J120" s="185">
        <v>1426710</v>
      </c>
      <c r="K120" s="184"/>
      <c r="L120" s="185">
        <v>0</v>
      </c>
      <c r="M120" s="185">
        <v>0</v>
      </c>
      <c r="N120" s="185">
        <v>0</v>
      </c>
      <c r="O120" s="185">
        <v>4681170</v>
      </c>
      <c r="P120" s="184"/>
      <c r="Q120" s="185">
        <v>59159981</v>
      </c>
      <c r="R120" s="185">
        <v>-2133661</v>
      </c>
      <c r="S120" s="185">
        <v>57026320</v>
      </c>
      <c r="T120" s="185">
        <v>67363813</v>
      </c>
      <c r="U120" s="185">
        <v>368325741</v>
      </c>
      <c r="W120" s="185">
        <f t="shared" si="3"/>
        <v>3976941010.4731202</v>
      </c>
      <c r="X120" s="185">
        <f t="shared" si="4"/>
        <v>21744757004.711132</v>
      </c>
    </row>
    <row r="121" spans="1:24">
      <c r="A121" s="198">
        <v>32605</v>
      </c>
      <c r="B121" s="178" t="s">
        <v>107</v>
      </c>
      <c r="C121" s="182">
        <v>2.6242000000000001E-3</v>
      </c>
      <c r="D121" s="182">
        <v>2.5588E-3</v>
      </c>
      <c r="E121" s="185">
        <v>31705577</v>
      </c>
      <c r="F121" s="232"/>
      <c r="G121" s="185">
        <v>1747148</v>
      </c>
      <c r="H121" s="185">
        <v>3506312</v>
      </c>
      <c r="I121" s="185">
        <v>1074413</v>
      </c>
      <c r="J121" s="185">
        <v>1076511</v>
      </c>
      <c r="K121" s="184"/>
      <c r="L121" s="185">
        <v>0</v>
      </c>
      <c r="M121" s="185">
        <v>0</v>
      </c>
      <c r="N121" s="185">
        <v>0</v>
      </c>
      <c r="O121" s="185">
        <v>0</v>
      </c>
      <c r="P121" s="184"/>
      <c r="Q121" s="185">
        <v>9165316</v>
      </c>
      <c r="R121" s="185">
        <v>531699</v>
      </c>
      <c r="S121" s="185">
        <v>9697015</v>
      </c>
      <c r="T121" s="185">
        <v>10436289</v>
      </c>
      <c r="U121" s="185">
        <v>57062591</v>
      </c>
      <c r="W121" s="185">
        <f t="shared" si="3"/>
        <v>3976941163.021111</v>
      </c>
      <c r="X121" s="185">
        <f t="shared" si="4"/>
        <v>21744756878.286716</v>
      </c>
    </row>
    <row r="122" spans="1:24">
      <c r="A122" s="198">
        <v>32700</v>
      </c>
      <c r="B122" s="178" t="s">
        <v>108</v>
      </c>
      <c r="C122" s="182">
        <v>1.6488E-3</v>
      </c>
      <c r="D122" s="182">
        <v>1.6184000000000001E-3</v>
      </c>
      <c r="E122" s="185">
        <v>19920797</v>
      </c>
      <c r="F122" s="232"/>
      <c r="G122" s="185">
        <v>1097743</v>
      </c>
      <c r="H122" s="185">
        <v>2203036</v>
      </c>
      <c r="I122" s="185">
        <v>675060</v>
      </c>
      <c r="J122" s="185">
        <v>155686</v>
      </c>
      <c r="K122" s="184"/>
      <c r="L122" s="185">
        <v>0</v>
      </c>
      <c r="M122" s="185">
        <v>0</v>
      </c>
      <c r="N122" s="185">
        <v>0</v>
      </c>
      <c r="O122" s="185">
        <v>31939</v>
      </c>
      <c r="P122" s="184"/>
      <c r="Q122" s="185">
        <v>5758621</v>
      </c>
      <c r="R122" s="185">
        <v>96276</v>
      </c>
      <c r="S122" s="185">
        <v>5854897</v>
      </c>
      <c r="T122" s="185">
        <v>6557180</v>
      </c>
      <c r="U122" s="185">
        <v>35852755</v>
      </c>
      <c r="W122" s="185">
        <f t="shared" si="3"/>
        <v>3976940805.4342551</v>
      </c>
      <c r="X122" s="185">
        <f t="shared" si="4"/>
        <v>21744756792.819019</v>
      </c>
    </row>
    <row r="123" spans="1:24">
      <c r="A123" s="198">
        <v>32800</v>
      </c>
      <c r="B123" s="178" t="s">
        <v>109</v>
      </c>
      <c r="C123" s="182">
        <v>2.3213000000000001E-3</v>
      </c>
      <c r="D123" s="182">
        <v>2.3178000000000001E-3</v>
      </c>
      <c r="E123" s="185">
        <v>28045940</v>
      </c>
      <c r="F123" s="232"/>
      <c r="G123" s="185">
        <v>1545482</v>
      </c>
      <c r="H123" s="185">
        <v>3101593</v>
      </c>
      <c r="I123" s="185">
        <v>950398</v>
      </c>
      <c r="J123" s="185">
        <v>428329</v>
      </c>
      <c r="K123" s="184"/>
      <c r="L123" s="185">
        <v>0</v>
      </c>
      <c r="M123" s="185">
        <v>0</v>
      </c>
      <c r="N123" s="185">
        <v>0</v>
      </c>
      <c r="O123" s="185">
        <v>68455</v>
      </c>
      <c r="P123" s="184"/>
      <c r="Q123" s="185">
        <v>8107403</v>
      </c>
      <c r="R123" s="185">
        <v>389302</v>
      </c>
      <c r="S123" s="185">
        <v>8496705</v>
      </c>
      <c r="T123" s="185">
        <v>9231673</v>
      </c>
      <c r="U123" s="185">
        <v>50476104</v>
      </c>
      <c r="W123" s="185">
        <f t="shared" si="3"/>
        <v>3976940938.2673502</v>
      </c>
      <c r="X123" s="185">
        <f t="shared" si="4"/>
        <v>21744756817.300648</v>
      </c>
    </row>
    <row r="124" spans="1:24">
      <c r="A124" s="198">
        <v>32900</v>
      </c>
      <c r="B124" s="178" t="s">
        <v>110</v>
      </c>
      <c r="C124" s="182">
        <v>6.2817000000000003E-3</v>
      </c>
      <c r="D124" s="182">
        <v>6.4688000000000002E-3</v>
      </c>
      <c r="E124" s="185">
        <v>75895481</v>
      </c>
      <c r="F124" s="232"/>
      <c r="G124" s="185">
        <v>4182249</v>
      </c>
      <c r="H124" s="185">
        <v>8393262</v>
      </c>
      <c r="I124" s="185">
        <v>2571885</v>
      </c>
      <c r="J124" s="185">
        <v>0</v>
      </c>
      <c r="K124" s="184"/>
      <c r="L124" s="185">
        <v>0</v>
      </c>
      <c r="M124" s="185">
        <v>0</v>
      </c>
      <c r="N124" s="185">
        <v>0</v>
      </c>
      <c r="O124" s="185">
        <v>2304765</v>
      </c>
      <c r="P124" s="184"/>
      <c r="Q124" s="185">
        <v>21939550</v>
      </c>
      <c r="R124" s="185">
        <v>-1103454</v>
      </c>
      <c r="S124" s="185">
        <v>20836096</v>
      </c>
      <c r="T124" s="185">
        <v>24981950</v>
      </c>
      <c r="U124" s="185">
        <v>136594040</v>
      </c>
      <c r="W124" s="185">
        <f t="shared" si="3"/>
        <v>3976940955.4738364</v>
      </c>
      <c r="X124" s="185">
        <f t="shared" si="4"/>
        <v>21744756992.533867</v>
      </c>
    </row>
    <row r="125" spans="1:24">
      <c r="A125" s="198">
        <v>32901</v>
      </c>
      <c r="B125" s="178" t="s">
        <v>390</v>
      </c>
      <c r="C125" s="182">
        <v>1.4430000000000001E-4</v>
      </c>
      <c r="D125" s="182">
        <v>1.2579999999999999E-4</v>
      </c>
      <c r="E125" s="185">
        <v>1743432</v>
      </c>
      <c r="F125" s="232"/>
      <c r="G125" s="185">
        <v>96072</v>
      </c>
      <c r="H125" s="185">
        <v>192806</v>
      </c>
      <c r="I125" s="185">
        <v>59080</v>
      </c>
      <c r="J125" s="185">
        <v>96441</v>
      </c>
      <c r="K125" s="184"/>
      <c r="L125" s="185">
        <v>0</v>
      </c>
      <c r="M125" s="185">
        <v>0</v>
      </c>
      <c r="N125" s="185">
        <v>0</v>
      </c>
      <c r="O125" s="185">
        <v>156443</v>
      </c>
      <c r="P125" s="184"/>
      <c r="Q125" s="185">
        <v>503984</v>
      </c>
      <c r="R125" s="185">
        <v>-91053</v>
      </c>
      <c r="S125" s="185">
        <v>412931</v>
      </c>
      <c r="T125" s="185">
        <v>573873</v>
      </c>
      <c r="U125" s="185">
        <v>3137768</v>
      </c>
      <c r="W125" s="185">
        <f t="shared" si="3"/>
        <v>3976943866.9438667</v>
      </c>
      <c r="X125" s="185">
        <f t="shared" si="4"/>
        <v>21744753984.753983</v>
      </c>
    </row>
    <row r="126" spans="1:24">
      <c r="A126" s="198">
        <v>32904</v>
      </c>
      <c r="B126" s="178" t="s">
        <v>525</v>
      </c>
      <c r="C126" s="182">
        <v>3.1199999999999999E-5</v>
      </c>
      <c r="D126" s="182">
        <v>0</v>
      </c>
      <c r="E126" s="185">
        <v>376958</v>
      </c>
      <c r="F126" s="232"/>
      <c r="G126" s="185">
        <v>20772</v>
      </c>
      <c r="H126" s="185">
        <v>41688</v>
      </c>
      <c r="I126" s="185">
        <v>12774</v>
      </c>
      <c r="J126" s="185">
        <v>184675</v>
      </c>
      <c r="K126" s="184"/>
      <c r="L126" s="185">
        <v>0</v>
      </c>
      <c r="M126" s="185">
        <v>0</v>
      </c>
      <c r="N126" s="185">
        <v>0</v>
      </c>
      <c r="O126" s="185">
        <v>0</v>
      </c>
      <c r="P126" s="184"/>
      <c r="Q126" s="185">
        <v>108970</v>
      </c>
      <c r="R126" s="185">
        <v>61559</v>
      </c>
      <c r="S126" s="185">
        <v>170529</v>
      </c>
      <c r="T126" s="185">
        <v>124081</v>
      </c>
      <c r="U126" s="185">
        <v>678436</v>
      </c>
      <c r="W126" s="185">
        <f t="shared" si="3"/>
        <v>3976955128.2051282</v>
      </c>
      <c r="X126" s="185">
        <f t="shared" si="4"/>
        <v>21744743589.743591</v>
      </c>
    </row>
    <row r="127" spans="1:24">
      <c r="A127" s="198">
        <v>32905</v>
      </c>
      <c r="B127" s="178" t="s">
        <v>111</v>
      </c>
      <c r="C127" s="182">
        <v>8.6249999999999999E-4</v>
      </c>
      <c r="D127" s="182">
        <v>8.7589999999999999E-4</v>
      </c>
      <c r="E127" s="185">
        <v>10420722</v>
      </c>
      <c r="F127" s="232"/>
      <c r="G127" s="185">
        <v>574238</v>
      </c>
      <c r="H127" s="185">
        <v>1152425</v>
      </c>
      <c r="I127" s="185">
        <v>353129</v>
      </c>
      <c r="J127" s="185">
        <v>0</v>
      </c>
      <c r="K127" s="184"/>
      <c r="L127" s="185">
        <v>0</v>
      </c>
      <c r="M127" s="185">
        <v>0</v>
      </c>
      <c r="N127" s="185">
        <v>0</v>
      </c>
      <c r="O127" s="185">
        <v>197047</v>
      </c>
      <c r="P127" s="184"/>
      <c r="Q127" s="185">
        <v>3012379</v>
      </c>
      <c r="R127" s="185">
        <v>-50954</v>
      </c>
      <c r="S127" s="185">
        <v>2961425</v>
      </c>
      <c r="T127" s="185">
        <v>3430112</v>
      </c>
      <c r="U127" s="185">
        <v>18754853</v>
      </c>
      <c r="W127" s="185">
        <f t="shared" si="3"/>
        <v>3976941449.2753625</v>
      </c>
      <c r="X127" s="185">
        <f t="shared" si="4"/>
        <v>21744757101.449276</v>
      </c>
    </row>
    <row r="128" spans="1:24">
      <c r="A128" s="198">
        <v>32910</v>
      </c>
      <c r="B128" s="178" t="s">
        <v>112</v>
      </c>
      <c r="C128" s="182">
        <v>1.1674999999999999E-3</v>
      </c>
      <c r="D128" s="182">
        <v>1.2367999999999999E-3</v>
      </c>
      <c r="E128" s="185">
        <v>14105731</v>
      </c>
      <c r="F128" s="232"/>
      <c r="G128" s="185">
        <v>777302</v>
      </c>
      <c r="H128" s="185">
        <v>1559949</v>
      </c>
      <c r="I128" s="185">
        <v>478004</v>
      </c>
      <c r="J128" s="185">
        <v>68164</v>
      </c>
      <c r="K128" s="184"/>
      <c r="L128" s="185">
        <v>0</v>
      </c>
      <c r="M128" s="185">
        <v>0</v>
      </c>
      <c r="N128" s="185">
        <v>0</v>
      </c>
      <c r="O128" s="185">
        <v>456169</v>
      </c>
      <c r="P128" s="184"/>
      <c r="Q128" s="185">
        <v>4077626</v>
      </c>
      <c r="R128" s="185">
        <v>-118116</v>
      </c>
      <c r="S128" s="185">
        <v>3959510</v>
      </c>
      <c r="T128" s="185">
        <v>4643079</v>
      </c>
      <c r="U128" s="185">
        <v>25387004</v>
      </c>
      <c r="W128" s="185">
        <f t="shared" si="3"/>
        <v>3976941327.6231265</v>
      </c>
      <c r="X128" s="185">
        <f t="shared" si="4"/>
        <v>21744757173.44754</v>
      </c>
    </row>
    <row r="129" spans="1:24">
      <c r="A129" s="198">
        <v>32920</v>
      </c>
      <c r="B129" s="178" t="s">
        <v>113</v>
      </c>
      <c r="C129" s="182">
        <v>1.0317E-3</v>
      </c>
      <c r="D129" s="182">
        <v>1.0413E-3</v>
      </c>
      <c r="E129" s="185">
        <v>12464996</v>
      </c>
      <c r="F129" s="232"/>
      <c r="G129" s="185">
        <v>686888</v>
      </c>
      <c r="H129" s="185">
        <v>1378501</v>
      </c>
      <c r="I129" s="185">
        <v>422404</v>
      </c>
      <c r="J129" s="185">
        <v>24773</v>
      </c>
      <c r="K129" s="184"/>
      <c r="L129" s="185">
        <v>0</v>
      </c>
      <c r="M129" s="185">
        <v>0</v>
      </c>
      <c r="N129" s="185">
        <v>0</v>
      </c>
      <c r="O129" s="185">
        <v>234540</v>
      </c>
      <c r="P129" s="184"/>
      <c r="Q129" s="185">
        <v>3603329</v>
      </c>
      <c r="R129" s="185">
        <v>-88244</v>
      </c>
      <c r="S129" s="185">
        <v>3515085</v>
      </c>
      <c r="T129" s="185">
        <v>4103010</v>
      </c>
      <c r="U129" s="185">
        <v>22434066</v>
      </c>
      <c r="W129" s="185">
        <f t="shared" si="3"/>
        <v>3976940971.2125621</v>
      </c>
      <c r="X129" s="185">
        <f t="shared" si="4"/>
        <v>21744757196.859554</v>
      </c>
    </row>
    <row r="130" spans="1:24">
      <c r="A130" s="198">
        <v>33000</v>
      </c>
      <c r="B130" s="178" t="s">
        <v>114</v>
      </c>
      <c r="C130" s="182">
        <v>2.4090000000000001E-3</v>
      </c>
      <c r="D130" s="182">
        <v>2.4646E-3</v>
      </c>
      <c r="E130" s="185">
        <v>29105531</v>
      </c>
      <c r="F130" s="232"/>
      <c r="G130" s="185">
        <v>1603871</v>
      </c>
      <c r="H130" s="185">
        <v>3218773</v>
      </c>
      <c r="I130" s="185">
        <v>986305</v>
      </c>
      <c r="J130" s="185">
        <v>0</v>
      </c>
      <c r="K130" s="184"/>
      <c r="L130" s="185">
        <v>0</v>
      </c>
      <c r="M130" s="185">
        <v>0</v>
      </c>
      <c r="N130" s="185">
        <v>0</v>
      </c>
      <c r="O130" s="185">
        <v>861609</v>
      </c>
      <c r="P130" s="184"/>
      <c r="Q130" s="185">
        <v>8413706</v>
      </c>
      <c r="R130" s="185">
        <v>-519108</v>
      </c>
      <c r="S130" s="185">
        <v>7894598</v>
      </c>
      <c r="T130" s="185">
        <v>9580451</v>
      </c>
      <c r="U130" s="185">
        <v>52383120</v>
      </c>
      <c r="W130" s="185">
        <f t="shared" si="3"/>
        <v>3976941054.3794103</v>
      </c>
      <c r="X130" s="185">
        <f t="shared" si="4"/>
        <v>21744757160.647572</v>
      </c>
    </row>
    <row r="131" spans="1:24">
      <c r="A131" s="198">
        <v>33001</v>
      </c>
      <c r="B131" s="178" t="s">
        <v>115</v>
      </c>
      <c r="C131" s="182">
        <v>5.9299999999999998E-5</v>
      </c>
      <c r="D131" s="182">
        <v>5.9599999999999999E-5</v>
      </c>
      <c r="E131" s="185">
        <v>716462</v>
      </c>
      <c r="F131" s="232"/>
      <c r="G131" s="185">
        <v>39481</v>
      </c>
      <c r="H131" s="185">
        <v>79233</v>
      </c>
      <c r="I131" s="185">
        <v>24279</v>
      </c>
      <c r="J131" s="185">
        <v>0</v>
      </c>
      <c r="K131" s="184"/>
      <c r="L131" s="185">
        <v>0</v>
      </c>
      <c r="M131" s="185">
        <v>0</v>
      </c>
      <c r="N131" s="185">
        <v>0</v>
      </c>
      <c r="O131" s="185">
        <v>81006</v>
      </c>
      <c r="P131" s="184"/>
      <c r="Q131" s="185">
        <v>207112</v>
      </c>
      <c r="R131" s="185">
        <v>-32390</v>
      </c>
      <c r="S131" s="185">
        <v>174722</v>
      </c>
      <c r="T131" s="185">
        <v>235833</v>
      </c>
      <c r="U131" s="185">
        <v>1289464</v>
      </c>
      <c r="W131" s="185">
        <f t="shared" si="3"/>
        <v>3976947723.440135</v>
      </c>
      <c r="X131" s="185">
        <f t="shared" si="4"/>
        <v>21744755480.607082</v>
      </c>
    </row>
    <row r="132" spans="1:24">
      <c r="A132" s="198">
        <v>33027</v>
      </c>
      <c r="B132" s="178" t="s">
        <v>116</v>
      </c>
      <c r="C132" s="182">
        <v>3.4400000000000001E-4</v>
      </c>
      <c r="D132" s="182">
        <v>3.2840000000000001E-4</v>
      </c>
      <c r="E132" s="185">
        <v>4156207</v>
      </c>
      <c r="F132" s="232"/>
      <c r="G132" s="185">
        <v>229029</v>
      </c>
      <c r="H132" s="185">
        <v>459634</v>
      </c>
      <c r="I132" s="185">
        <v>140842</v>
      </c>
      <c r="J132" s="185">
        <v>82796</v>
      </c>
      <c r="K132" s="184"/>
      <c r="L132" s="185">
        <v>0</v>
      </c>
      <c r="M132" s="185">
        <v>0</v>
      </c>
      <c r="N132" s="185">
        <v>0</v>
      </c>
      <c r="O132" s="185">
        <v>0</v>
      </c>
      <c r="P132" s="184"/>
      <c r="Q132" s="185">
        <v>1201459</v>
      </c>
      <c r="R132" s="185">
        <v>91997</v>
      </c>
      <c r="S132" s="185">
        <v>1293456</v>
      </c>
      <c r="T132" s="185">
        <v>1368068</v>
      </c>
      <c r="U132" s="185">
        <v>7480196</v>
      </c>
      <c r="W132" s="185">
        <f t="shared" si="3"/>
        <v>3976941860.465116</v>
      </c>
      <c r="X132" s="185">
        <f t="shared" si="4"/>
        <v>21744755813.953487</v>
      </c>
    </row>
    <row r="133" spans="1:24">
      <c r="A133" s="198">
        <v>33100</v>
      </c>
      <c r="B133" s="178" t="s">
        <v>117</v>
      </c>
      <c r="C133" s="182">
        <v>3.2623000000000001E-3</v>
      </c>
      <c r="D133" s="182">
        <v>3.339E-3</v>
      </c>
      <c r="E133" s="185">
        <v>39415099</v>
      </c>
      <c r="F133" s="232"/>
      <c r="G133" s="185">
        <v>2171984</v>
      </c>
      <c r="H133" s="185">
        <v>4358906</v>
      </c>
      <c r="I133" s="185">
        <v>1335667</v>
      </c>
      <c r="J133" s="185">
        <v>0</v>
      </c>
      <c r="K133" s="184"/>
      <c r="L133" s="185">
        <v>0</v>
      </c>
      <c r="M133" s="185">
        <v>0</v>
      </c>
      <c r="N133" s="185">
        <v>0</v>
      </c>
      <c r="O133" s="185">
        <v>1126400</v>
      </c>
      <c r="P133" s="184"/>
      <c r="Q133" s="185">
        <v>11393953</v>
      </c>
      <c r="R133" s="185">
        <v>-697847</v>
      </c>
      <c r="S133" s="185">
        <v>10696106</v>
      </c>
      <c r="T133" s="185">
        <v>12973975</v>
      </c>
      <c r="U133" s="185">
        <v>70937921</v>
      </c>
      <c r="W133" s="185">
        <f t="shared" si="3"/>
        <v>3976941115.1641479</v>
      </c>
      <c r="X133" s="185">
        <f t="shared" si="4"/>
        <v>21744757073.230541</v>
      </c>
    </row>
    <row r="134" spans="1:24">
      <c r="A134" s="198">
        <v>33105</v>
      </c>
      <c r="B134" s="178" t="s">
        <v>118</v>
      </c>
      <c r="C134" s="182">
        <v>3.7879999999999999E-4</v>
      </c>
      <c r="D134" s="182">
        <v>3.6719999999999998E-4</v>
      </c>
      <c r="E134" s="185">
        <v>4576660</v>
      </c>
      <c r="F134" s="232"/>
      <c r="G134" s="185">
        <v>252199</v>
      </c>
      <c r="H134" s="185">
        <v>506132</v>
      </c>
      <c r="I134" s="185">
        <v>155090</v>
      </c>
      <c r="J134" s="185">
        <v>101974</v>
      </c>
      <c r="K134" s="184"/>
      <c r="L134" s="185">
        <v>0</v>
      </c>
      <c r="M134" s="185">
        <v>0</v>
      </c>
      <c r="N134" s="185">
        <v>0</v>
      </c>
      <c r="O134" s="185">
        <v>85370</v>
      </c>
      <c r="P134" s="184"/>
      <c r="Q134" s="185">
        <v>1323002</v>
      </c>
      <c r="R134" s="185">
        <v>-10315</v>
      </c>
      <c r="S134" s="185">
        <v>1312687</v>
      </c>
      <c r="T134" s="185">
        <v>1506465</v>
      </c>
      <c r="U134" s="185">
        <v>8236914</v>
      </c>
      <c r="W134" s="185">
        <f t="shared" si="3"/>
        <v>3976940337.9091868</v>
      </c>
      <c r="X134" s="185">
        <f t="shared" si="4"/>
        <v>21744757127.771912</v>
      </c>
    </row>
    <row r="135" spans="1:24">
      <c r="A135" s="198">
        <v>33200</v>
      </c>
      <c r="B135" s="178" t="s">
        <v>119</v>
      </c>
      <c r="C135" s="182">
        <v>1.6126600000000001E-2</v>
      </c>
      <c r="D135" s="182">
        <v>1.57863E-2</v>
      </c>
      <c r="E135" s="185">
        <v>194841533</v>
      </c>
      <c r="F135" s="232"/>
      <c r="G135" s="185">
        <v>10736816</v>
      </c>
      <c r="H135" s="185">
        <v>21547476</v>
      </c>
      <c r="I135" s="185">
        <v>6602633</v>
      </c>
      <c r="J135" s="185">
        <v>1205013</v>
      </c>
      <c r="K135" s="184"/>
      <c r="L135" s="185">
        <v>0</v>
      </c>
      <c r="M135" s="185">
        <v>0</v>
      </c>
      <c r="N135" s="185">
        <v>0</v>
      </c>
      <c r="O135" s="185">
        <v>696462</v>
      </c>
      <c r="P135" s="184"/>
      <c r="Q135" s="185">
        <v>56323979</v>
      </c>
      <c r="R135" s="185">
        <v>-794173</v>
      </c>
      <c r="S135" s="185">
        <v>55529806</v>
      </c>
      <c r="T135" s="185">
        <v>64134537</v>
      </c>
      <c r="U135" s="185">
        <v>350668998</v>
      </c>
      <c r="W135" s="185">
        <f t="shared" si="3"/>
        <v>3976941016.7053189</v>
      </c>
      <c r="X135" s="185">
        <f t="shared" si="4"/>
        <v>21744756985.35339</v>
      </c>
    </row>
    <row r="136" spans="1:24">
      <c r="A136" s="198">
        <v>33202</v>
      </c>
      <c r="B136" s="178" t="s">
        <v>120</v>
      </c>
      <c r="C136" s="182">
        <v>2.7599999999999999E-4</v>
      </c>
      <c r="D136" s="182">
        <v>2.587E-4</v>
      </c>
      <c r="E136" s="185">
        <v>3334631</v>
      </c>
      <c r="F136" s="232"/>
      <c r="G136" s="185">
        <v>183756</v>
      </c>
      <c r="H136" s="185">
        <v>368776</v>
      </c>
      <c r="I136" s="185">
        <v>113001</v>
      </c>
      <c r="J136" s="185">
        <v>71665</v>
      </c>
      <c r="K136" s="184"/>
      <c r="L136" s="185">
        <v>0</v>
      </c>
      <c r="M136" s="185">
        <v>0</v>
      </c>
      <c r="N136" s="185">
        <v>0</v>
      </c>
      <c r="O136" s="185">
        <v>72582</v>
      </c>
      <c r="P136" s="184"/>
      <c r="Q136" s="185">
        <v>963961</v>
      </c>
      <c r="R136" s="185">
        <v>60366</v>
      </c>
      <c r="S136" s="185">
        <v>1024327</v>
      </c>
      <c r="T136" s="185">
        <v>1097636</v>
      </c>
      <c r="U136" s="185">
        <v>6001553</v>
      </c>
      <c r="W136" s="185">
        <f t="shared" si="3"/>
        <v>3976942028.9855075</v>
      </c>
      <c r="X136" s="185">
        <f t="shared" si="4"/>
        <v>21744757246.376812</v>
      </c>
    </row>
    <row r="137" spans="1:24">
      <c r="A137" s="198">
        <v>33203</v>
      </c>
      <c r="B137" s="178" t="s">
        <v>121</v>
      </c>
      <c r="C137" s="182">
        <v>1.672E-4</v>
      </c>
      <c r="D137" s="182">
        <v>1.5019999999999999E-4</v>
      </c>
      <c r="E137" s="185">
        <v>2020110</v>
      </c>
      <c r="F137" s="232"/>
      <c r="G137" s="185">
        <v>111319</v>
      </c>
      <c r="H137" s="185">
        <v>223403</v>
      </c>
      <c r="I137" s="185">
        <v>68456</v>
      </c>
      <c r="J137" s="185">
        <v>72074</v>
      </c>
      <c r="K137" s="184"/>
      <c r="L137" s="185">
        <v>0</v>
      </c>
      <c r="M137" s="185">
        <v>0</v>
      </c>
      <c r="N137" s="185">
        <v>0</v>
      </c>
      <c r="O137" s="185">
        <v>20564</v>
      </c>
      <c r="P137" s="184"/>
      <c r="Q137" s="185">
        <v>583965</v>
      </c>
      <c r="R137" s="185">
        <v>-2083</v>
      </c>
      <c r="S137" s="185">
        <v>581882</v>
      </c>
      <c r="T137" s="185">
        <v>664945</v>
      </c>
      <c r="U137" s="185">
        <v>3635723</v>
      </c>
      <c r="W137" s="185">
        <f t="shared" ref="W137:W197" si="5">+T137/C137</f>
        <v>3976943779.9043064</v>
      </c>
      <c r="X137" s="185">
        <f t="shared" ref="X137:X197" si="6">+U137/C137</f>
        <v>21744754784.688995</v>
      </c>
    </row>
    <row r="138" spans="1:24">
      <c r="A138" s="198">
        <v>33204</v>
      </c>
      <c r="B138" s="178" t="s">
        <v>122</v>
      </c>
      <c r="C138" s="182">
        <v>4.4260000000000002E-4</v>
      </c>
      <c r="D138" s="182">
        <v>4.459E-4</v>
      </c>
      <c r="E138" s="185">
        <v>5347492</v>
      </c>
      <c r="F138" s="232"/>
      <c r="G138" s="185">
        <v>294676</v>
      </c>
      <c r="H138" s="185">
        <v>591378</v>
      </c>
      <c r="I138" s="185">
        <v>181212</v>
      </c>
      <c r="J138" s="185">
        <v>5504</v>
      </c>
      <c r="K138" s="184"/>
      <c r="L138" s="185">
        <v>0</v>
      </c>
      <c r="M138" s="185">
        <v>0</v>
      </c>
      <c r="N138" s="185">
        <v>0</v>
      </c>
      <c r="O138" s="185">
        <v>197452</v>
      </c>
      <c r="P138" s="184"/>
      <c r="Q138" s="185">
        <v>1545831</v>
      </c>
      <c r="R138" s="185">
        <v>-133964</v>
      </c>
      <c r="S138" s="185">
        <v>1411867</v>
      </c>
      <c r="T138" s="185">
        <v>1760194</v>
      </c>
      <c r="U138" s="185">
        <v>9624229</v>
      </c>
      <c r="W138" s="185">
        <f t="shared" si="5"/>
        <v>3976940804.3380027</v>
      </c>
      <c r="X138" s="185">
        <f t="shared" si="6"/>
        <v>21744755987.347492</v>
      </c>
    </row>
    <row r="139" spans="1:24">
      <c r="A139" s="198">
        <v>33205</v>
      </c>
      <c r="B139" s="178" t="s">
        <v>123</v>
      </c>
      <c r="C139" s="182">
        <v>1.2225000000000001E-3</v>
      </c>
      <c r="D139" s="182">
        <v>1.2102E-3</v>
      </c>
      <c r="E139" s="185">
        <v>14770241</v>
      </c>
      <c r="F139" s="232"/>
      <c r="G139" s="185">
        <v>813920</v>
      </c>
      <c r="H139" s="185">
        <v>1633437</v>
      </c>
      <c r="I139" s="185">
        <v>500522</v>
      </c>
      <c r="J139" s="185">
        <v>226915</v>
      </c>
      <c r="K139" s="184"/>
      <c r="L139" s="185">
        <v>0</v>
      </c>
      <c r="M139" s="185">
        <v>0</v>
      </c>
      <c r="N139" s="185">
        <v>0</v>
      </c>
      <c r="O139" s="185">
        <v>188706</v>
      </c>
      <c r="P139" s="184"/>
      <c r="Q139" s="185">
        <v>4269720</v>
      </c>
      <c r="R139" s="185">
        <v>20662</v>
      </c>
      <c r="S139" s="185">
        <v>4290382</v>
      </c>
      <c r="T139" s="185">
        <v>4861810</v>
      </c>
      <c r="U139" s="185">
        <v>26582965</v>
      </c>
      <c r="W139" s="185">
        <f t="shared" si="5"/>
        <v>3976940695.2965231</v>
      </c>
      <c r="X139" s="185">
        <f t="shared" si="6"/>
        <v>21744756646.216766</v>
      </c>
    </row>
    <row r="140" spans="1:24">
      <c r="A140" s="198">
        <v>33206</v>
      </c>
      <c r="B140" s="178" t="s">
        <v>124</v>
      </c>
      <c r="C140" s="182">
        <v>1.153E-4</v>
      </c>
      <c r="D140" s="182">
        <v>1.182E-4</v>
      </c>
      <c r="E140" s="185">
        <v>1393054</v>
      </c>
      <c r="F140" s="232"/>
      <c r="G140" s="185">
        <v>76765</v>
      </c>
      <c r="H140" s="185">
        <v>154058</v>
      </c>
      <c r="I140" s="185">
        <v>47207</v>
      </c>
      <c r="J140" s="185">
        <v>9287</v>
      </c>
      <c r="K140" s="184"/>
      <c r="L140" s="185">
        <v>0</v>
      </c>
      <c r="M140" s="185">
        <v>0</v>
      </c>
      <c r="N140" s="185">
        <v>0</v>
      </c>
      <c r="O140" s="185">
        <v>22289</v>
      </c>
      <c r="P140" s="184"/>
      <c r="Q140" s="185">
        <v>402698</v>
      </c>
      <c r="R140" s="185">
        <v>9096</v>
      </c>
      <c r="S140" s="185">
        <v>411794</v>
      </c>
      <c r="T140" s="185">
        <v>458541</v>
      </c>
      <c r="U140" s="185">
        <v>2507170</v>
      </c>
      <c r="W140" s="185">
        <f t="shared" si="5"/>
        <v>3976938421.5091066</v>
      </c>
      <c r="X140" s="185">
        <f t="shared" si="6"/>
        <v>21744752818.733738</v>
      </c>
    </row>
    <row r="141" spans="1:24">
      <c r="A141" s="198">
        <v>33207</v>
      </c>
      <c r="B141" s="178" t="s">
        <v>343</v>
      </c>
      <c r="C141" s="182">
        <v>4.7550000000000001E-4</v>
      </c>
      <c r="D141" s="182">
        <v>4.0900000000000002E-4</v>
      </c>
      <c r="E141" s="185">
        <v>5744990</v>
      </c>
      <c r="F141" s="232"/>
      <c r="G141" s="185">
        <v>316580</v>
      </c>
      <c r="H141" s="185">
        <v>635337</v>
      </c>
      <c r="I141" s="185">
        <v>194682</v>
      </c>
      <c r="J141" s="185">
        <v>342792</v>
      </c>
      <c r="K141" s="184"/>
      <c r="L141" s="185">
        <v>0</v>
      </c>
      <c r="M141" s="185">
        <v>0</v>
      </c>
      <c r="N141" s="185">
        <v>0</v>
      </c>
      <c r="O141" s="185">
        <v>0</v>
      </c>
      <c r="P141" s="184"/>
      <c r="Q141" s="185">
        <v>1660738</v>
      </c>
      <c r="R141" s="185">
        <v>271608</v>
      </c>
      <c r="S141" s="185">
        <v>1932346</v>
      </c>
      <c r="T141" s="185">
        <v>1891035</v>
      </c>
      <c r="U141" s="185">
        <v>10339632</v>
      </c>
      <c r="W141" s="185"/>
      <c r="X141" s="185"/>
    </row>
    <row r="142" spans="1:24">
      <c r="A142" s="198">
        <v>33208</v>
      </c>
      <c r="B142" s="178" t="s">
        <v>344</v>
      </c>
      <c r="C142" s="182">
        <v>0</v>
      </c>
      <c r="D142" s="182">
        <v>0</v>
      </c>
      <c r="E142" s="185">
        <v>0</v>
      </c>
      <c r="F142" s="232"/>
      <c r="G142" s="185">
        <v>0</v>
      </c>
      <c r="H142" s="185">
        <v>0</v>
      </c>
      <c r="I142" s="185">
        <v>0</v>
      </c>
      <c r="J142" s="185">
        <v>0</v>
      </c>
      <c r="K142" s="184"/>
      <c r="L142" s="185">
        <v>0</v>
      </c>
      <c r="M142" s="185">
        <v>0</v>
      </c>
      <c r="N142" s="185">
        <v>0</v>
      </c>
      <c r="O142" s="185">
        <v>0</v>
      </c>
      <c r="P142" s="184"/>
      <c r="Q142" s="185">
        <v>0</v>
      </c>
      <c r="R142" s="185">
        <v>-46195</v>
      </c>
      <c r="S142" s="185">
        <v>-46195</v>
      </c>
      <c r="T142" s="185">
        <v>0</v>
      </c>
      <c r="U142" s="185">
        <v>0</v>
      </c>
      <c r="W142" s="185"/>
      <c r="X142" s="185"/>
    </row>
    <row r="143" spans="1:24">
      <c r="A143" s="198">
        <v>33209</v>
      </c>
      <c r="B143" s="178" t="s">
        <v>345</v>
      </c>
      <c r="C143" s="182">
        <v>0</v>
      </c>
      <c r="D143" s="182">
        <v>1.175E-4</v>
      </c>
      <c r="E143" s="185">
        <v>0</v>
      </c>
      <c r="F143" s="232"/>
      <c r="G143" s="185">
        <v>0</v>
      </c>
      <c r="H143" s="185">
        <v>0</v>
      </c>
      <c r="I143" s="185">
        <v>0</v>
      </c>
      <c r="J143" s="185">
        <v>62461</v>
      </c>
      <c r="K143" s="184"/>
      <c r="L143" s="185">
        <v>0</v>
      </c>
      <c r="M143" s="185">
        <v>0</v>
      </c>
      <c r="N143" s="185">
        <v>0</v>
      </c>
      <c r="O143" s="185">
        <v>652496</v>
      </c>
      <c r="P143" s="184"/>
      <c r="Q143" s="185">
        <v>0</v>
      </c>
      <c r="R143" s="185">
        <v>-155219</v>
      </c>
      <c r="S143" s="185">
        <v>-155219</v>
      </c>
      <c r="T143" s="185">
        <v>0</v>
      </c>
      <c r="U143" s="185">
        <v>0</v>
      </c>
      <c r="W143" s="185"/>
      <c r="X143" s="185"/>
    </row>
    <row r="144" spans="1:24">
      <c r="A144" s="198">
        <v>33300</v>
      </c>
      <c r="B144" s="178" t="s">
        <v>125</v>
      </c>
      <c r="C144" s="182">
        <v>2.2650000000000001E-3</v>
      </c>
      <c r="D144" s="182">
        <v>2.2691999999999999E-3</v>
      </c>
      <c r="E144" s="185">
        <v>27365723</v>
      </c>
      <c r="F144" s="232"/>
      <c r="G144" s="185">
        <v>1507998</v>
      </c>
      <c r="H144" s="185">
        <v>3026368</v>
      </c>
      <c r="I144" s="185">
        <v>927348</v>
      </c>
      <c r="J144" s="185">
        <v>0</v>
      </c>
      <c r="K144" s="184"/>
      <c r="L144" s="185">
        <v>0</v>
      </c>
      <c r="M144" s="185">
        <v>0</v>
      </c>
      <c r="N144" s="185">
        <v>0</v>
      </c>
      <c r="O144" s="185">
        <v>351010</v>
      </c>
      <c r="P144" s="184"/>
      <c r="Q144" s="185">
        <v>7910769</v>
      </c>
      <c r="R144" s="185">
        <v>-161899</v>
      </c>
      <c r="S144" s="185">
        <v>7748870</v>
      </c>
      <c r="T144" s="185">
        <v>9007771</v>
      </c>
      <c r="U144" s="185">
        <v>49251875</v>
      </c>
      <c r="W144" s="185">
        <f t="shared" si="5"/>
        <v>3976940838.852097</v>
      </c>
      <c r="X144" s="185">
        <f t="shared" si="6"/>
        <v>21744757174.392937</v>
      </c>
    </row>
    <row r="145" spans="1:24">
      <c r="A145" s="198">
        <v>33305</v>
      </c>
      <c r="B145" s="178" t="s">
        <v>126</v>
      </c>
      <c r="C145" s="182">
        <v>4.8280000000000003E-4</v>
      </c>
      <c r="D145" s="182">
        <v>5.3930000000000004E-4</v>
      </c>
      <c r="E145" s="185">
        <v>5833188</v>
      </c>
      <c r="F145" s="232"/>
      <c r="G145" s="185">
        <v>321440</v>
      </c>
      <c r="H145" s="185">
        <v>645091</v>
      </c>
      <c r="I145" s="185">
        <v>197670</v>
      </c>
      <c r="J145" s="185">
        <v>48817</v>
      </c>
      <c r="K145" s="184"/>
      <c r="L145" s="185">
        <v>0</v>
      </c>
      <c r="M145" s="185">
        <v>0</v>
      </c>
      <c r="N145" s="185">
        <v>0</v>
      </c>
      <c r="O145" s="185">
        <v>233276</v>
      </c>
      <c r="P145" s="184"/>
      <c r="Q145" s="185">
        <v>1686234</v>
      </c>
      <c r="R145" s="185">
        <v>-46539</v>
      </c>
      <c r="S145" s="185">
        <v>1639695</v>
      </c>
      <c r="T145" s="185">
        <v>1920067</v>
      </c>
      <c r="U145" s="185">
        <v>10498369</v>
      </c>
      <c r="W145" s="185">
        <f t="shared" si="5"/>
        <v>3976940762.2203808</v>
      </c>
      <c r="X145" s="185">
        <f t="shared" si="6"/>
        <v>21744757663.62883</v>
      </c>
    </row>
    <row r="146" spans="1:24">
      <c r="A146" s="198">
        <v>33400</v>
      </c>
      <c r="B146" s="178" t="s">
        <v>127</v>
      </c>
      <c r="C146" s="182">
        <v>2.0510500000000001E-2</v>
      </c>
      <c r="D146" s="182">
        <v>2.0634099999999999E-2</v>
      </c>
      <c r="E146" s="185">
        <v>247807799</v>
      </c>
      <c r="F146" s="232"/>
      <c r="G146" s="185">
        <v>13655542</v>
      </c>
      <c r="H146" s="185">
        <v>27405002</v>
      </c>
      <c r="I146" s="185">
        <v>8397511</v>
      </c>
      <c r="J146" s="185">
        <v>161257</v>
      </c>
      <c r="K146" s="184"/>
      <c r="L146" s="185">
        <v>0</v>
      </c>
      <c r="M146" s="185">
        <v>0</v>
      </c>
      <c r="N146" s="185">
        <v>0</v>
      </c>
      <c r="O146" s="185">
        <v>3321338</v>
      </c>
      <c r="P146" s="184"/>
      <c r="Q146" s="185">
        <v>71635247</v>
      </c>
      <c r="R146" s="185">
        <v>-1255543</v>
      </c>
      <c r="S146" s="185">
        <v>70379704</v>
      </c>
      <c r="T146" s="185">
        <v>81569048</v>
      </c>
      <c r="U146" s="185">
        <v>445995838</v>
      </c>
      <c r="W146" s="185">
        <f t="shared" si="5"/>
        <v>3976940981.4485264</v>
      </c>
      <c r="X146" s="185">
        <f t="shared" si="6"/>
        <v>21744756978.133152</v>
      </c>
    </row>
    <row r="147" spans="1:24">
      <c r="A147" s="198">
        <v>33402</v>
      </c>
      <c r="B147" s="178" t="s">
        <v>128</v>
      </c>
      <c r="C147" s="182">
        <v>1.852E-4</v>
      </c>
      <c r="D147" s="182">
        <v>1.7259999999999999E-4</v>
      </c>
      <c r="E147" s="185">
        <v>2237586</v>
      </c>
      <c r="F147" s="232"/>
      <c r="G147" s="185">
        <v>123303</v>
      </c>
      <c r="H147" s="185">
        <v>247454</v>
      </c>
      <c r="I147" s="185">
        <v>75826</v>
      </c>
      <c r="J147" s="185">
        <v>41200</v>
      </c>
      <c r="K147" s="184"/>
      <c r="L147" s="185">
        <v>0</v>
      </c>
      <c r="M147" s="185">
        <v>0</v>
      </c>
      <c r="N147" s="185">
        <v>0</v>
      </c>
      <c r="O147" s="185">
        <v>25687</v>
      </c>
      <c r="P147" s="184"/>
      <c r="Q147" s="185">
        <v>646832</v>
      </c>
      <c r="R147" s="185">
        <v>5984</v>
      </c>
      <c r="S147" s="185">
        <v>652816</v>
      </c>
      <c r="T147" s="185">
        <v>736529</v>
      </c>
      <c r="U147" s="185">
        <v>4027129</v>
      </c>
      <c r="W147" s="185"/>
      <c r="X147" s="185"/>
    </row>
    <row r="148" spans="1:24">
      <c r="A148" s="198">
        <v>33403</v>
      </c>
      <c r="B148" s="178" t="s">
        <v>286</v>
      </c>
      <c r="C148" s="182">
        <v>0</v>
      </c>
      <c r="D148" s="182">
        <v>0</v>
      </c>
      <c r="E148" s="185">
        <v>0</v>
      </c>
      <c r="F148" s="232"/>
      <c r="G148" s="185">
        <v>0</v>
      </c>
      <c r="H148" s="185">
        <v>0</v>
      </c>
      <c r="I148" s="185">
        <v>0</v>
      </c>
      <c r="J148" s="185">
        <v>0</v>
      </c>
      <c r="K148" s="184"/>
      <c r="L148" s="185">
        <v>0</v>
      </c>
      <c r="M148" s="185">
        <v>0</v>
      </c>
      <c r="N148" s="185">
        <v>0</v>
      </c>
      <c r="O148" s="185">
        <v>0</v>
      </c>
      <c r="P148" s="184"/>
      <c r="Q148" s="185">
        <v>0</v>
      </c>
      <c r="R148" s="185">
        <v>0</v>
      </c>
      <c r="S148" s="185">
        <v>0</v>
      </c>
      <c r="T148" s="185">
        <v>0</v>
      </c>
      <c r="U148" s="185">
        <v>0</v>
      </c>
      <c r="W148" s="185"/>
      <c r="X148" s="185"/>
    </row>
    <row r="149" spans="1:24">
      <c r="A149" s="198">
        <v>33405</v>
      </c>
      <c r="B149" s="178" t="s">
        <v>129</v>
      </c>
      <c r="C149" s="182">
        <v>1.8085E-3</v>
      </c>
      <c r="D149" s="182">
        <v>1.8158E-3</v>
      </c>
      <c r="E149" s="185">
        <v>21850292</v>
      </c>
      <c r="F149" s="232"/>
      <c r="G149" s="185">
        <v>1204069</v>
      </c>
      <c r="H149" s="185">
        <v>2416418</v>
      </c>
      <c r="I149" s="185">
        <v>740445</v>
      </c>
      <c r="J149" s="185">
        <v>94957</v>
      </c>
      <c r="K149" s="184"/>
      <c r="L149" s="185">
        <v>0</v>
      </c>
      <c r="M149" s="185">
        <v>0</v>
      </c>
      <c r="N149" s="185">
        <v>0</v>
      </c>
      <c r="O149" s="185">
        <v>115935</v>
      </c>
      <c r="P149" s="184"/>
      <c r="Q149" s="185">
        <v>6316391</v>
      </c>
      <c r="R149" s="185">
        <v>-79967</v>
      </c>
      <c r="S149" s="185">
        <v>6236424</v>
      </c>
      <c r="T149" s="185">
        <v>7192298</v>
      </c>
      <c r="U149" s="185">
        <v>39325393</v>
      </c>
      <c r="W149" s="185">
        <f t="shared" si="5"/>
        <v>3976941111.4183025</v>
      </c>
      <c r="X149" s="185">
        <f t="shared" si="6"/>
        <v>21744756980.923416</v>
      </c>
    </row>
    <row r="150" spans="1:24">
      <c r="A150" s="198">
        <v>33500</v>
      </c>
      <c r="B150" s="178" t="s">
        <v>130</v>
      </c>
      <c r="C150" s="182">
        <v>3.1129E-3</v>
      </c>
      <c r="D150" s="182">
        <v>3.1164000000000001E-3</v>
      </c>
      <c r="E150" s="185">
        <v>37610048</v>
      </c>
      <c r="F150" s="232"/>
      <c r="G150" s="185">
        <v>2072516</v>
      </c>
      <c r="H150" s="185">
        <v>4159286</v>
      </c>
      <c r="I150" s="185">
        <v>1274499</v>
      </c>
      <c r="J150" s="185">
        <v>0</v>
      </c>
      <c r="K150" s="184"/>
      <c r="L150" s="185">
        <v>0</v>
      </c>
      <c r="M150" s="185">
        <v>0</v>
      </c>
      <c r="N150" s="185">
        <v>0</v>
      </c>
      <c r="O150" s="185">
        <v>991265</v>
      </c>
      <c r="P150" s="184"/>
      <c r="Q150" s="185">
        <v>10872156</v>
      </c>
      <c r="R150" s="185">
        <v>-815763</v>
      </c>
      <c r="S150" s="185">
        <v>10056393</v>
      </c>
      <c r="T150" s="185">
        <v>12379820</v>
      </c>
      <c r="U150" s="185">
        <v>67689254</v>
      </c>
      <c r="W150" s="185">
        <f t="shared" si="5"/>
        <v>3976941116.0011563</v>
      </c>
      <c r="X150" s="185">
        <f t="shared" si="6"/>
        <v>21744756979.022778</v>
      </c>
    </row>
    <row r="151" spans="1:24">
      <c r="A151" s="198">
        <v>33501</v>
      </c>
      <c r="B151" s="178" t="s">
        <v>131</v>
      </c>
      <c r="C151" s="182">
        <v>1.008E-4</v>
      </c>
      <c r="D151" s="182">
        <v>8.3399999999999994E-5</v>
      </c>
      <c r="E151" s="185">
        <v>1217865</v>
      </c>
      <c r="F151" s="232"/>
      <c r="G151" s="185">
        <v>67111</v>
      </c>
      <c r="H151" s="185">
        <v>134683</v>
      </c>
      <c r="I151" s="185">
        <v>41270</v>
      </c>
      <c r="J151" s="185">
        <v>128107</v>
      </c>
      <c r="K151" s="184"/>
      <c r="L151" s="185">
        <v>0</v>
      </c>
      <c r="M151" s="185">
        <v>0</v>
      </c>
      <c r="N151" s="185">
        <v>0</v>
      </c>
      <c r="O151" s="185">
        <v>6756</v>
      </c>
      <c r="P151" s="184"/>
      <c r="Q151" s="185">
        <v>352055</v>
      </c>
      <c r="R151" s="185">
        <v>45062</v>
      </c>
      <c r="S151" s="185">
        <v>397117</v>
      </c>
      <c r="T151" s="185">
        <v>400876</v>
      </c>
      <c r="U151" s="185">
        <v>2191872</v>
      </c>
      <c r="W151" s="185">
        <f t="shared" si="5"/>
        <v>3976944444.4444447</v>
      </c>
      <c r="X151" s="185">
        <f t="shared" si="6"/>
        <v>21744761904.761906</v>
      </c>
    </row>
    <row r="152" spans="1:24">
      <c r="A152" s="198">
        <v>33600</v>
      </c>
      <c r="B152" s="178" t="s">
        <v>132</v>
      </c>
      <c r="C152" s="182">
        <v>1.08603E-2</v>
      </c>
      <c r="D152" s="182">
        <v>1.10314E-2</v>
      </c>
      <c r="E152" s="185">
        <v>131214112</v>
      </c>
      <c r="F152" s="232"/>
      <c r="G152" s="185">
        <v>7230603</v>
      </c>
      <c r="H152" s="185">
        <v>14510936</v>
      </c>
      <c r="I152" s="185">
        <v>4446478</v>
      </c>
      <c r="J152" s="185">
        <v>146170</v>
      </c>
      <c r="K152" s="184"/>
      <c r="L152" s="185">
        <v>0</v>
      </c>
      <c r="M152" s="185">
        <v>0</v>
      </c>
      <c r="N152" s="185">
        <v>0</v>
      </c>
      <c r="O152" s="185">
        <v>3057560</v>
      </c>
      <c r="P152" s="184"/>
      <c r="Q152" s="185">
        <v>37930829</v>
      </c>
      <c r="R152" s="185">
        <v>-1062262</v>
      </c>
      <c r="S152" s="185">
        <v>36868567</v>
      </c>
      <c r="T152" s="185">
        <v>43190772</v>
      </c>
      <c r="U152" s="185">
        <v>236154584</v>
      </c>
      <c r="W152" s="185">
        <f t="shared" si="5"/>
        <v>3976940968.4815335</v>
      </c>
      <c r="X152" s="185">
        <f t="shared" si="6"/>
        <v>21744756958.831707</v>
      </c>
    </row>
    <row r="153" spans="1:24">
      <c r="A153" s="198">
        <v>33605</v>
      </c>
      <c r="B153" s="178" t="s">
        <v>133</v>
      </c>
      <c r="C153" s="182">
        <v>1.2466000000000001E-3</v>
      </c>
      <c r="D153" s="182">
        <v>1.3113999999999999E-3</v>
      </c>
      <c r="E153" s="185">
        <v>15061417</v>
      </c>
      <c r="F153" s="232"/>
      <c r="G153" s="185">
        <v>829965</v>
      </c>
      <c r="H153" s="185">
        <v>1665638</v>
      </c>
      <c r="I153" s="185">
        <v>510389</v>
      </c>
      <c r="J153" s="185">
        <v>0</v>
      </c>
      <c r="K153" s="184"/>
      <c r="L153" s="185">
        <v>0</v>
      </c>
      <c r="M153" s="185">
        <v>0</v>
      </c>
      <c r="N153" s="185">
        <v>0</v>
      </c>
      <c r="O153" s="185">
        <v>203457</v>
      </c>
      <c r="P153" s="184"/>
      <c r="Q153" s="185">
        <v>4353892</v>
      </c>
      <c r="R153" s="185">
        <v>-78808</v>
      </c>
      <c r="S153" s="185">
        <v>4275084</v>
      </c>
      <c r="T153" s="185">
        <v>4957655</v>
      </c>
      <c r="U153" s="185">
        <v>27107014</v>
      </c>
      <c r="W153" s="185">
        <f t="shared" si="5"/>
        <v>3976941280.2823677</v>
      </c>
      <c r="X153" s="185">
        <f t="shared" si="6"/>
        <v>21744756938.873737</v>
      </c>
    </row>
    <row r="154" spans="1:24">
      <c r="A154" s="198">
        <v>33700</v>
      </c>
      <c r="B154" s="178" t="s">
        <v>134</v>
      </c>
      <c r="C154" s="182">
        <v>7.4969999999999995E-4</v>
      </c>
      <c r="D154" s="182">
        <v>7.4089999999999996E-4</v>
      </c>
      <c r="E154" s="185">
        <v>9057873</v>
      </c>
      <c r="F154" s="232"/>
      <c r="G154" s="185">
        <v>499138</v>
      </c>
      <c r="H154" s="185">
        <v>1001708</v>
      </c>
      <c r="I154" s="185">
        <v>306946</v>
      </c>
      <c r="J154" s="185">
        <v>39054</v>
      </c>
      <c r="K154" s="184"/>
      <c r="L154" s="185">
        <v>0</v>
      </c>
      <c r="M154" s="185">
        <v>0</v>
      </c>
      <c r="N154" s="185">
        <v>0</v>
      </c>
      <c r="O154" s="185">
        <v>29019</v>
      </c>
      <c r="P154" s="184"/>
      <c r="Q154" s="185">
        <v>2618412</v>
      </c>
      <c r="R154" s="185">
        <v>-73290</v>
      </c>
      <c r="S154" s="185">
        <v>2545122</v>
      </c>
      <c r="T154" s="185">
        <v>2981513</v>
      </c>
      <c r="U154" s="185">
        <v>16302044</v>
      </c>
      <c r="W154" s="185">
        <f t="shared" si="5"/>
        <v>3976941443.2439647</v>
      </c>
      <c r="X154" s="185">
        <f t="shared" si="6"/>
        <v>21744756569.294384</v>
      </c>
    </row>
    <row r="155" spans="1:24">
      <c r="A155" s="198">
        <v>33800</v>
      </c>
      <c r="B155" s="178" t="s">
        <v>135</v>
      </c>
      <c r="C155" s="182">
        <v>5.5900000000000004E-4</v>
      </c>
      <c r="D155" s="182">
        <v>5.4410000000000005E-4</v>
      </c>
      <c r="E155" s="185">
        <v>6753836</v>
      </c>
      <c r="F155" s="232"/>
      <c r="G155" s="185">
        <v>372173</v>
      </c>
      <c r="H155" s="185">
        <v>746905</v>
      </c>
      <c r="I155" s="185">
        <v>228869</v>
      </c>
      <c r="J155" s="185">
        <v>83376</v>
      </c>
      <c r="K155" s="184"/>
      <c r="L155" s="185">
        <v>0</v>
      </c>
      <c r="M155" s="185">
        <v>0</v>
      </c>
      <c r="N155" s="185">
        <v>0</v>
      </c>
      <c r="O155" s="185">
        <v>86645</v>
      </c>
      <c r="P155" s="184"/>
      <c r="Q155" s="185">
        <v>1952371</v>
      </c>
      <c r="R155" s="185">
        <v>-34765</v>
      </c>
      <c r="S155" s="185">
        <v>1917606</v>
      </c>
      <c r="T155" s="185">
        <v>2223110</v>
      </c>
      <c r="U155" s="185">
        <v>12155319</v>
      </c>
      <c r="W155" s="185">
        <f t="shared" si="5"/>
        <v>3976940966.0107331</v>
      </c>
      <c r="X155" s="185">
        <f t="shared" si="6"/>
        <v>21744756708.407871</v>
      </c>
    </row>
    <row r="156" spans="1:24">
      <c r="A156" s="198">
        <v>33900</v>
      </c>
      <c r="B156" s="178" t="s">
        <v>436</v>
      </c>
      <c r="C156" s="182">
        <v>2.6784999999999999E-3</v>
      </c>
      <c r="D156" s="182">
        <v>2.7558000000000001E-3</v>
      </c>
      <c r="E156" s="185">
        <v>32361629</v>
      </c>
      <c r="F156" s="232"/>
      <c r="G156" s="185">
        <v>1783300</v>
      </c>
      <c r="H156" s="185">
        <v>3578864</v>
      </c>
      <c r="I156" s="185">
        <v>1096645</v>
      </c>
      <c r="J156" s="185">
        <v>0</v>
      </c>
      <c r="K156" s="184"/>
      <c r="L156" s="185">
        <v>0</v>
      </c>
      <c r="M156" s="185">
        <v>0</v>
      </c>
      <c r="N156" s="185">
        <v>0</v>
      </c>
      <c r="O156" s="185">
        <v>764224</v>
      </c>
      <c r="P156" s="184"/>
      <c r="Q156" s="185">
        <v>9354965</v>
      </c>
      <c r="R156" s="185">
        <v>-507524</v>
      </c>
      <c r="S156" s="185">
        <v>8847441</v>
      </c>
      <c r="T156" s="185">
        <v>10652236</v>
      </c>
      <c r="U156" s="185">
        <v>58243332</v>
      </c>
      <c r="W156" s="185">
        <f t="shared" si="5"/>
        <v>3976940825.0886693</v>
      </c>
      <c r="X156" s="185">
        <f t="shared" si="6"/>
        <v>21744757140.190407</v>
      </c>
    </row>
    <row r="157" spans="1:24">
      <c r="A157" s="198">
        <v>34000</v>
      </c>
      <c r="B157" s="178" t="s">
        <v>137</v>
      </c>
      <c r="C157" s="182">
        <v>1.2375999999999999E-3</v>
      </c>
      <c r="D157" s="182">
        <v>1.2504E-3</v>
      </c>
      <c r="E157" s="185">
        <v>14952679</v>
      </c>
      <c r="F157" s="232"/>
      <c r="G157" s="185">
        <v>823973</v>
      </c>
      <c r="H157" s="185">
        <v>1653613</v>
      </c>
      <c r="I157" s="185">
        <v>506704</v>
      </c>
      <c r="J157" s="185">
        <v>0</v>
      </c>
      <c r="K157" s="184"/>
      <c r="L157" s="185">
        <v>0</v>
      </c>
      <c r="M157" s="185">
        <v>0</v>
      </c>
      <c r="N157" s="185">
        <v>0</v>
      </c>
      <c r="O157" s="185">
        <v>414161</v>
      </c>
      <c r="P157" s="184"/>
      <c r="Q157" s="185">
        <v>4322458</v>
      </c>
      <c r="R157" s="185">
        <v>-253884</v>
      </c>
      <c r="S157" s="185">
        <v>4068574</v>
      </c>
      <c r="T157" s="185">
        <v>4921862</v>
      </c>
      <c r="U157" s="185">
        <v>26911311</v>
      </c>
      <c r="W157" s="185">
        <f t="shared" si="5"/>
        <v>3976940853.2643828</v>
      </c>
      <c r="X157" s="185">
        <f t="shared" si="6"/>
        <v>21744756787.330318</v>
      </c>
    </row>
    <row r="158" spans="1:24">
      <c r="A158" s="198">
        <v>34100</v>
      </c>
      <c r="B158" s="178" t="s">
        <v>138</v>
      </c>
      <c r="C158" s="182">
        <v>2.8513799999999999E-2</v>
      </c>
      <c r="D158" s="182">
        <v>2.9095900000000001E-2</v>
      </c>
      <c r="E158" s="185">
        <v>344503646</v>
      </c>
      <c r="F158" s="232"/>
      <c r="G158" s="185">
        <v>18984003</v>
      </c>
      <c r="H158" s="185">
        <v>38098571</v>
      </c>
      <c r="I158" s="185">
        <v>11674263</v>
      </c>
      <c r="J158" s="185">
        <v>0</v>
      </c>
      <c r="K158" s="184"/>
      <c r="L158" s="185">
        <v>0</v>
      </c>
      <c r="M158" s="185">
        <v>0</v>
      </c>
      <c r="N158" s="185">
        <v>0</v>
      </c>
      <c r="O158" s="185">
        <v>7880771</v>
      </c>
      <c r="P158" s="184"/>
      <c r="Q158" s="185">
        <v>99587680</v>
      </c>
      <c r="R158" s="185">
        <v>-5413107</v>
      </c>
      <c r="S158" s="185">
        <v>94174573</v>
      </c>
      <c r="T158" s="185">
        <v>113397700</v>
      </c>
      <c r="U158" s="185">
        <v>620025652</v>
      </c>
      <c r="W158" s="185">
        <f t="shared" si="5"/>
        <v>3976940989.9767833</v>
      </c>
      <c r="X158" s="185">
        <f t="shared" si="6"/>
        <v>21744756994.858631</v>
      </c>
    </row>
    <row r="159" spans="1:24">
      <c r="A159" s="198">
        <v>34105</v>
      </c>
      <c r="B159" s="178" t="s">
        <v>139</v>
      </c>
      <c r="C159" s="182">
        <v>2.2101E-3</v>
      </c>
      <c r="D159" s="182">
        <v>2.2555000000000001E-3</v>
      </c>
      <c r="E159" s="185">
        <v>26702422</v>
      </c>
      <c r="F159" s="232"/>
      <c r="G159" s="185">
        <v>1471447</v>
      </c>
      <c r="H159" s="185">
        <v>2953014</v>
      </c>
      <c r="I159" s="185">
        <v>904870</v>
      </c>
      <c r="J159" s="185">
        <v>97647</v>
      </c>
      <c r="K159" s="184"/>
      <c r="L159" s="185">
        <v>0</v>
      </c>
      <c r="M159" s="185">
        <v>0</v>
      </c>
      <c r="N159" s="185">
        <v>0</v>
      </c>
      <c r="O159" s="185">
        <v>338412</v>
      </c>
      <c r="P159" s="184"/>
      <c r="Q159" s="185">
        <v>7719025</v>
      </c>
      <c r="R159" s="185">
        <v>-212699</v>
      </c>
      <c r="S159" s="185">
        <v>7506326</v>
      </c>
      <c r="T159" s="185">
        <v>8789437</v>
      </c>
      <c r="U159" s="185">
        <v>48058087</v>
      </c>
      <c r="W159" s="185">
        <f t="shared" si="5"/>
        <v>3976940862.4044161</v>
      </c>
      <c r="X159" s="185">
        <f t="shared" si="6"/>
        <v>21744756798.334915</v>
      </c>
    </row>
    <row r="160" spans="1:24">
      <c r="A160" s="198">
        <v>34200</v>
      </c>
      <c r="B160" s="178" t="s">
        <v>140</v>
      </c>
      <c r="C160" s="182">
        <v>9.2400000000000002E-4</v>
      </c>
      <c r="D160" s="182">
        <v>1.0296000000000001E-3</v>
      </c>
      <c r="E160" s="185">
        <v>11163765</v>
      </c>
      <c r="F160" s="232"/>
      <c r="G160" s="185">
        <v>615183</v>
      </c>
      <c r="H160" s="185">
        <v>1234598</v>
      </c>
      <c r="I160" s="185">
        <v>378309</v>
      </c>
      <c r="J160" s="185">
        <v>275620</v>
      </c>
      <c r="K160" s="184"/>
      <c r="L160" s="185">
        <v>0</v>
      </c>
      <c r="M160" s="185">
        <v>0</v>
      </c>
      <c r="N160" s="185">
        <v>0</v>
      </c>
      <c r="O160" s="185">
        <v>553850</v>
      </c>
      <c r="P160" s="184"/>
      <c r="Q160" s="185">
        <v>3227175</v>
      </c>
      <c r="R160" s="185">
        <v>-300860</v>
      </c>
      <c r="S160" s="185">
        <v>2926315</v>
      </c>
      <c r="T160" s="185">
        <v>3674693</v>
      </c>
      <c r="U160" s="185">
        <v>20092155</v>
      </c>
      <c r="W160" s="185">
        <f t="shared" si="5"/>
        <v>3976940476.1904759</v>
      </c>
      <c r="X160" s="185">
        <f t="shared" si="6"/>
        <v>21744756493.506493</v>
      </c>
    </row>
    <row r="161" spans="1:24">
      <c r="A161" s="198">
        <v>34205</v>
      </c>
      <c r="B161" s="178" t="s">
        <v>141</v>
      </c>
      <c r="C161" s="182">
        <v>3.7740000000000001E-4</v>
      </c>
      <c r="D161" s="182">
        <v>4.0850000000000001E-4</v>
      </c>
      <c r="E161" s="185">
        <v>4559746</v>
      </c>
      <c r="F161" s="232"/>
      <c r="G161" s="185">
        <v>251267</v>
      </c>
      <c r="H161" s="185">
        <v>504261</v>
      </c>
      <c r="I161" s="185">
        <v>154517</v>
      </c>
      <c r="J161" s="185">
        <v>0</v>
      </c>
      <c r="K161" s="184"/>
      <c r="L161" s="185">
        <v>0</v>
      </c>
      <c r="M161" s="185">
        <v>0</v>
      </c>
      <c r="N161" s="185">
        <v>0</v>
      </c>
      <c r="O161" s="185">
        <v>181826</v>
      </c>
      <c r="P161" s="184"/>
      <c r="Q161" s="185">
        <v>1318112</v>
      </c>
      <c r="R161" s="185">
        <v>-69415</v>
      </c>
      <c r="S161" s="185">
        <v>1248697</v>
      </c>
      <c r="T161" s="185">
        <v>1500898</v>
      </c>
      <c r="U161" s="185">
        <v>8206471</v>
      </c>
      <c r="W161" s="185">
        <f t="shared" si="5"/>
        <v>3976942236.354001</v>
      </c>
      <c r="X161" s="185">
        <f t="shared" si="6"/>
        <v>21744756226.815048</v>
      </c>
    </row>
    <row r="162" spans="1:24">
      <c r="A162" s="198">
        <v>34220</v>
      </c>
      <c r="B162" s="178" t="s">
        <v>142</v>
      </c>
      <c r="C162" s="182">
        <v>1.0754E-3</v>
      </c>
      <c r="D162" s="182">
        <v>1.0988E-3</v>
      </c>
      <c r="E162" s="185">
        <v>12992980</v>
      </c>
      <c r="F162" s="232"/>
      <c r="G162" s="185">
        <v>715983</v>
      </c>
      <c r="H162" s="185">
        <v>1436890</v>
      </c>
      <c r="I162" s="185">
        <v>440296</v>
      </c>
      <c r="J162" s="185">
        <v>68330</v>
      </c>
      <c r="K162" s="184"/>
      <c r="L162" s="185">
        <v>0</v>
      </c>
      <c r="M162" s="185">
        <v>0</v>
      </c>
      <c r="N162" s="185">
        <v>0</v>
      </c>
      <c r="O162" s="185">
        <v>247001</v>
      </c>
      <c r="P162" s="184"/>
      <c r="Q162" s="185">
        <v>3755956</v>
      </c>
      <c r="R162" s="185">
        <v>17973</v>
      </c>
      <c r="S162" s="185">
        <v>3773929</v>
      </c>
      <c r="T162" s="185">
        <v>4276802</v>
      </c>
      <c r="U162" s="185">
        <v>23384312</v>
      </c>
      <c r="W162" s="185">
        <f t="shared" si="5"/>
        <v>3976940673.237865</v>
      </c>
      <c r="X162" s="185">
        <f t="shared" si="6"/>
        <v>21744757299.609447</v>
      </c>
    </row>
    <row r="163" spans="1:24">
      <c r="A163" s="198">
        <v>34230</v>
      </c>
      <c r="B163" s="178" t="s">
        <v>143</v>
      </c>
      <c r="C163" s="182">
        <v>3.5609999999999998E-4</v>
      </c>
      <c r="D163" s="182">
        <v>3.6539999999999999E-4</v>
      </c>
      <c r="E163" s="185">
        <v>4302399</v>
      </c>
      <c r="F163" s="232"/>
      <c r="G163" s="185">
        <v>237085</v>
      </c>
      <c r="H163" s="185">
        <v>475801</v>
      </c>
      <c r="I163" s="185">
        <v>145796</v>
      </c>
      <c r="J163" s="185">
        <v>0</v>
      </c>
      <c r="K163" s="184"/>
      <c r="L163" s="185">
        <v>0</v>
      </c>
      <c r="M163" s="185">
        <v>0</v>
      </c>
      <c r="N163" s="185">
        <v>0</v>
      </c>
      <c r="O163" s="185">
        <v>185508</v>
      </c>
      <c r="P163" s="184"/>
      <c r="Q163" s="185">
        <v>1243720</v>
      </c>
      <c r="R163" s="185">
        <v>-165250</v>
      </c>
      <c r="S163" s="185">
        <v>1078470</v>
      </c>
      <c r="T163" s="185">
        <v>1416189</v>
      </c>
      <c r="U163" s="185">
        <v>7743308</v>
      </c>
      <c r="W163" s="185">
        <f t="shared" si="5"/>
        <v>3976941870.2611628</v>
      </c>
      <c r="X163" s="185">
        <f t="shared" si="6"/>
        <v>21744757090.704861</v>
      </c>
    </row>
    <row r="164" spans="1:24">
      <c r="A164" s="198">
        <v>34300</v>
      </c>
      <c r="B164" s="178" t="s">
        <v>144</v>
      </c>
      <c r="C164" s="182">
        <v>6.9867000000000002E-3</v>
      </c>
      <c r="D164" s="182">
        <v>7.1031000000000002E-3</v>
      </c>
      <c r="E164" s="185">
        <v>84413288</v>
      </c>
      <c r="F164" s="232"/>
      <c r="G164" s="185">
        <v>4651626</v>
      </c>
      <c r="H164" s="185">
        <v>9335244</v>
      </c>
      <c r="I164" s="185">
        <v>2860530</v>
      </c>
      <c r="J164" s="185">
        <v>0</v>
      </c>
      <c r="K164" s="184"/>
      <c r="L164" s="185">
        <v>0</v>
      </c>
      <c r="M164" s="185">
        <v>0</v>
      </c>
      <c r="N164" s="185">
        <v>0</v>
      </c>
      <c r="O164" s="185">
        <v>2207095</v>
      </c>
      <c r="P164" s="184"/>
      <c r="Q164" s="185">
        <v>24401842</v>
      </c>
      <c r="R164" s="185">
        <v>-1067931</v>
      </c>
      <c r="S164" s="185">
        <v>23333911</v>
      </c>
      <c r="T164" s="185">
        <v>27785694</v>
      </c>
      <c r="U164" s="185">
        <v>151924094</v>
      </c>
      <c r="W164" s="185">
        <f t="shared" si="5"/>
        <v>3976941045.1286016</v>
      </c>
      <c r="X164" s="185">
        <f t="shared" si="6"/>
        <v>21744757038.37291</v>
      </c>
    </row>
    <row r="165" spans="1:24">
      <c r="A165" s="198">
        <v>34400</v>
      </c>
      <c r="B165" s="178" t="s">
        <v>145</v>
      </c>
      <c r="C165" s="182">
        <v>2.8571E-3</v>
      </c>
      <c r="D165" s="182">
        <v>2.8321000000000002E-3</v>
      </c>
      <c r="E165" s="185">
        <v>34519474</v>
      </c>
      <c r="F165" s="232"/>
      <c r="G165" s="185">
        <v>1902209</v>
      </c>
      <c r="H165" s="185">
        <v>3817500</v>
      </c>
      <c r="I165" s="185">
        <v>1169768</v>
      </c>
      <c r="J165" s="185">
        <v>42098</v>
      </c>
      <c r="K165" s="184"/>
      <c r="L165" s="185">
        <v>0</v>
      </c>
      <c r="M165" s="185">
        <v>0</v>
      </c>
      <c r="N165" s="185">
        <v>0</v>
      </c>
      <c r="O165" s="185">
        <v>102046</v>
      </c>
      <c r="P165" s="184"/>
      <c r="Q165" s="185">
        <v>9978746</v>
      </c>
      <c r="R165" s="185">
        <v>-350014</v>
      </c>
      <c r="S165" s="185">
        <v>9628732</v>
      </c>
      <c r="T165" s="185">
        <v>11362518</v>
      </c>
      <c r="U165" s="185">
        <v>62126945</v>
      </c>
      <c r="W165" s="185">
        <f t="shared" si="5"/>
        <v>3976940954.1143117</v>
      </c>
      <c r="X165" s="185">
        <f t="shared" si="6"/>
        <v>21744756921.353821</v>
      </c>
    </row>
    <row r="166" spans="1:24">
      <c r="A166" s="198">
        <v>34405</v>
      </c>
      <c r="B166" s="178" t="s">
        <v>146</v>
      </c>
      <c r="C166" s="182">
        <v>5.0929999999999997E-4</v>
      </c>
      <c r="D166" s="182">
        <v>5.6110000000000003E-4</v>
      </c>
      <c r="E166" s="185">
        <v>6153361</v>
      </c>
      <c r="F166" s="232"/>
      <c r="G166" s="185">
        <v>339083</v>
      </c>
      <c r="H166" s="185">
        <v>680499</v>
      </c>
      <c r="I166" s="185">
        <v>208520</v>
      </c>
      <c r="J166" s="185">
        <v>0</v>
      </c>
      <c r="K166" s="184"/>
      <c r="L166" s="185">
        <v>0</v>
      </c>
      <c r="M166" s="185">
        <v>0</v>
      </c>
      <c r="N166" s="185">
        <v>0</v>
      </c>
      <c r="O166" s="185">
        <v>337561</v>
      </c>
      <c r="P166" s="184"/>
      <c r="Q166" s="185">
        <v>1778788</v>
      </c>
      <c r="R166" s="185">
        <v>-176509</v>
      </c>
      <c r="S166" s="185">
        <v>1602279</v>
      </c>
      <c r="T166" s="185">
        <v>2025456</v>
      </c>
      <c r="U166" s="185">
        <v>11074605</v>
      </c>
      <c r="W166" s="185">
        <f t="shared" si="5"/>
        <v>3976940899.2735128</v>
      </c>
      <c r="X166" s="185">
        <f t="shared" si="6"/>
        <v>21744757510.30827</v>
      </c>
    </row>
    <row r="167" spans="1:24">
      <c r="A167" s="198">
        <v>34500</v>
      </c>
      <c r="B167" s="178" t="s">
        <v>147</v>
      </c>
      <c r="C167" s="182">
        <v>5.1384000000000004E-3</v>
      </c>
      <c r="D167" s="182">
        <v>5.1795000000000001E-3</v>
      </c>
      <c r="E167" s="185">
        <v>62082133</v>
      </c>
      <c r="F167" s="232"/>
      <c r="G167" s="185">
        <v>3421059</v>
      </c>
      <c r="H167" s="185">
        <v>6865647</v>
      </c>
      <c r="I167" s="185">
        <v>2103789</v>
      </c>
      <c r="J167" s="185">
        <v>49474</v>
      </c>
      <c r="K167" s="184"/>
      <c r="L167" s="185">
        <v>0</v>
      </c>
      <c r="M167" s="185">
        <v>0</v>
      </c>
      <c r="N167" s="185">
        <v>0</v>
      </c>
      <c r="O167" s="185">
        <v>735663</v>
      </c>
      <c r="P167" s="184"/>
      <c r="Q167" s="185">
        <v>17946445</v>
      </c>
      <c r="R167" s="185">
        <v>-379975</v>
      </c>
      <c r="S167" s="185">
        <v>17566470</v>
      </c>
      <c r="T167" s="185">
        <v>20435114</v>
      </c>
      <c r="U167" s="185">
        <v>111733259</v>
      </c>
      <c r="W167" s="185">
        <f t="shared" si="5"/>
        <v>3976941071.1505523</v>
      </c>
      <c r="X167" s="185">
        <f t="shared" si="6"/>
        <v>21744756928.226685</v>
      </c>
    </row>
    <row r="168" spans="1:24">
      <c r="A168" s="198">
        <v>34501</v>
      </c>
      <c r="B168" s="178" t="s">
        <v>148</v>
      </c>
      <c r="C168" s="182">
        <v>7.1400000000000001E-5</v>
      </c>
      <c r="D168" s="182">
        <v>6.9200000000000002E-5</v>
      </c>
      <c r="E168" s="185">
        <v>862655</v>
      </c>
      <c r="F168" s="232"/>
      <c r="G168" s="185">
        <v>47537</v>
      </c>
      <c r="H168" s="185">
        <v>95401</v>
      </c>
      <c r="I168" s="185">
        <v>29233</v>
      </c>
      <c r="J168" s="185">
        <v>7169</v>
      </c>
      <c r="K168" s="184"/>
      <c r="L168" s="185">
        <v>0</v>
      </c>
      <c r="M168" s="185">
        <v>0</v>
      </c>
      <c r="N168" s="185">
        <v>0</v>
      </c>
      <c r="O168" s="185">
        <v>12495</v>
      </c>
      <c r="P168" s="184"/>
      <c r="Q168" s="185">
        <v>249373</v>
      </c>
      <c r="R168" s="185">
        <v>-1957</v>
      </c>
      <c r="S168" s="185">
        <v>247416</v>
      </c>
      <c r="T168" s="185">
        <v>283954</v>
      </c>
      <c r="U168" s="185">
        <v>1552576</v>
      </c>
      <c r="W168" s="185">
        <f t="shared" si="5"/>
        <v>3976946778.7114844</v>
      </c>
      <c r="X168" s="185">
        <f t="shared" si="6"/>
        <v>21744761904.761906</v>
      </c>
    </row>
    <row r="169" spans="1:24">
      <c r="A169" s="198">
        <v>34505</v>
      </c>
      <c r="B169" s="178" t="s">
        <v>149</v>
      </c>
      <c r="C169" s="182">
        <v>6.912E-4</v>
      </c>
      <c r="D169" s="182">
        <v>6.4590000000000003E-4</v>
      </c>
      <c r="E169" s="185">
        <v>8351076</v>
      </c>
      <c r="F169" s="232"/>
      <c r="G169" s="185">
        <v>460189</v>
      </c>
      <c r="H169" s="185">
        <v>923543</v>
      </c>
      <c r="I169" s="185">
        <v>282995</v>
      </c>
      <c r="J169" s="185">
        <v>268736</v>
      </c>
      <c r="K169" s="184"/>
      <c r="L169" s="185">
        <v>0</v>
      </c>
      <c r="M169" s="185">
        <v>0</v>
      </c>
      <c r="N169" s="185">
        <v>0</v>
      </c>
      <c r="O169" s="185">
        <v>0</v>
      </c>
      <c r="P169" s="184"/>
      <c r="Q169" s="185">
        <v>2414094</v>
      </c>
      <c r="R169" s="185">
        <v>174135</v>
      </c>
      <c r="S169" s="185">
        <v>2588229</v>
      </c>
      <c r="T169" s="185">
        <v>2748862</v>
      </c>
      <c r="U169" s="185">
        <v>15029976</v>
      </c>
      <c r="W169" s="185">
        <f t="shared" si="5"/>
        <v>3976941550.9259257</v>
      </c>
      <c r="X169" s="185">
        <f t="shared" si="6"/>
        <v>21744756944.444443</v>
      </c>
    </row>
    <row r="170" spans="1:24">
      <c r="A170" s="198">
        <v>34600</v>
      </c>
      <c r="B170" s="178" t="s">
        <v>150</v>
      </c>
      <c r="C170" s="182">
        <v>1.126E-3</v>
      </c>
      <c r="D170" s="182">
        <v>1.1515E-3</v>
      </c>
      <c r="E170" s="185">
        <v>13604329</v>
      </c>
      <c r="F170" s="232"/>
      <c r="G170" s="185">
        <v>749672</v>
      </c>
      <c r="H170" s="185">
        <v>1504499</v>
      </c>
      <c r="I170" s="185">
        <v>461013</v>
      </c>
      <c r="J170" s="185">
        <v>0</v>
      </c>
      <c r="K170" s="184"/>
      <c r="L170" s="185">
        <v>0</v>
      </c>
      <c r="M170" s="185">
        <v>0</v>
      </c>
      <c r="N170" s="185">
        <v>0</v>
      </c>
      <c r="O170" s="185">
        <v>291969</v>
      </c>
      <c r="P170" s="184"/>
      <c r="Q170" s="185">
        <v>3932683</v>
      </c>
      <c r="R170" s="185">
        <v>-123198</v>
      </c>
      <c r="S170" s="185">
        <v>3809485</v>
      </c>
      <c r="T170" s="185">
        <v>4478036</v>
      </c>
      <c r="U170" s="185">
        <v>24484596</v>
      </c>
      <c r="W170" s="185">
        <f t="shared" si="5"/>
        <v>3976941385.4351687</v>
      </c>
      <c r="X170" s="185">
        <f t="shared" si="6"/>
        <v>21744756660.746002</v>
      </c>
    </row>
    <row r="171" spans="1:24">
      <c r="A171" s="198">
        <v>34605</v>
      </c>
      <c r="B171" s="178" t="s">
        <v>151</v>
      </c>
      <c r="C171" s="182">
        <v>1.8310000000000001E-4</v>
      </c>
      <c r="D171" s="182">
        <v>2.1139999999999999E-4</v>
      </c>
      <c r="E171" s="185">
        <v>2212214</v>
      </c>
      <c r="F171" s="232"/>
      <c r="G171" s="185">
        <v>121905</v>
      </c>
      <c r="H171" s="185">
        <v>244648</v>
      </c>
      <c r="I171" s="185">
        <v>74966</v>
      </c>
      <c r="J171" s="185">
        <v>0</v>
      </c>
      <c r="K171" s="184"/>
      <c r="L171" s="185">
        <v>0</v>
      </c>
      <c r="M171" s="185">
        <v>0</v>
      </c>
      <c r="N171" s="185">
        <v>0</v>
      </c>
      <c r="O171" s="185">
        <v>191402</v>
      </c>
      <c r="P171" s="184"/>
      <c r="Q171" s="185">
        <v>639498</v>
      </c>
      <c r="R171" s="185">
        <v>-104570</v>
      </c>
      <c r="S171" s="185">
        <v>534928</v>
      </c>
      <c r="T171" s="185">
        <v>728178</v>
      </c>
      <c r="U171" s="185">
        <v>3981465</v>
      </c>
      <c r="W171" s="185">
        <f t="shared" si="5"/>
        <v>3976941561.9879847</v>
      </c>
      <c r="X171" s="185">
        <f t="shared" si="6"/>
        <v>21744756963.407974</v>
      </c>
    </row>
    <row r="172" spans="1:24">
      <c r="A172" s="198">
        <v>34700</v>
      </c>
      <c r="B172" s="178" t="s">
        <v>152</v>
      </c>
      <c r="C172" s="182">
        <v>3.4074999999999999E-3</v>
      </c>
      <c r="D172" s="182">
        <v>3.3346000000000001E-3</v>
      </c>
      <c r="E172" s="185">
        <v>41169405</v>
      </c>
      <c r="F172" s="232"/>
      <c r="G172" s="185">
        <v>2268656</v>
      </c>
      <c r="H172" s="185">
        <v>4552914</v>
      </c>
      <c r="I172" s="185">
        <v>1395116</v>
      </c>
      <c r="J172" s="185">
        <v>0</v>
      </c>
      <c r="K172" s="184"/>
      <c r="L172" s="185">
        <v>0</v>
      </c>
      <c r="M172" s="185">
        <v>0</v>
      </c>
      <c r="N172" s="185">
        <v>0</v>
      </c>
      <c r="O172" s="185">
        <v>491742</v>
      </c>
      <c r="P172" s="184"/>
      <c r="Q172" s="185">
        <v>11901080</v>
      </c>
      <c r="R172" s="185">
        <v>-467997</v>
      </c>
      <c r="S172" s="185">
        <v>11433083</v>
      </c>
      <c r="T172" s="185">
        <v>13551426</v>
      </c>
      <c r="U172" s="185">
        <v>74095259</v>
      </c>
      <c r="W172" s="185">
        <f t="shared" si="5"/>
        <v>3976940865.7373443</v>
      </c>
      <c r="X172" s="185">
        <f t="shared" si="6"/>
        <v>21744756859.867939</v>
      </c>
    </row>
    <row r="173" spans="1:24">
      <c r="A173" s="198">
        <v>34800</v>
      </c>
      <c r="B173" s="178" t="s">
        <v>153</v>
      </c>
      <c r="C173" s="182">
        <v>3.4689999999999998E-4</v>
      </c>
      <c r="D173" s="182">
        <v>3.5510000000000001E-4</v>
      </c>
      <c r="E173" s="185">
        <v>4191245</v>
      </c>
      <c r="F173" s="232"/>
      <c r="G173" s="185">
        <v>230960</v>
      </c>
      <c r="H173" s="185">
        <v>463509</v>
      </c>
      <c r="I173" s="185">
        <v>142030</v>
      </c>
      <c r="J173" s="185">
        <v>11167</v>
      </c>
      <c r="K173" s="184"/>
      <c r="L173" s="185">
        <v>0</v>
      </c>
      <c r="M173" s="185">
        <v>0</v>
      </c>
      <c r="N173" s="185">
        <v>0</v>
      </c>
      <c r="O173" s="185">
        <v>89398</v>
      </c>
      <c r="P173" s="184"/>
      <c r="Q173" s="185">
        <v>1211588</v>
      </c>
      <c r="R173" s="185">
        <v>15001</v>
      </c>
      <c r="S173" s="185">
        <v>1226589</v>
      </c>
      <c r="T173" s="185">
        <v>1379601</v>
      </c>
      <c r="U173" s="185">
        <v>7543256</v>
      </c>
      <c r="W173" s="185">
        <f t="shared" si="5"/>
        <v>3976941481.695013</v>
      </c>
      <c r="X173" s="185">
        <f t="shared" si="6"/>
        <v>21744756413.952148</v>
      </c>
    </row>
    <row r="174" spans="1:24">
      <c r="A174" s="198">
        <v>34900</v>
      </c>
      <c r="B174" s="178" t="s">
        <v>391</v>
      </c>
      <c r="C174" s="182">
        <v>7.1260999999999998E-3</v>
      </c>
      <c r="D174" s="182">
        <v>7.2302E-3</v>
      </c>
      <c r="E174" s="185">
        <v>86097519</v>
      </c>
      <c r="F174" s="232"/>
      <c r="G174" s="185">
        <v>4744436</v>
      </c>
      <c r="H174" s="185">
        <v>9521503</v>
      </c>
      <c r="I174" s="185">
        <v>2917603</v>
      </c>
      <c r="J174" s="185">
        <v>0</v>
      </c>
      <c r="K174" s="184"/>
      <c r="L174" s="185">
        <v>0</v>
      </c>
      <c r="M174" s="185">
        <v>0</v>
      </c>
      <c r="N174" s="185">
        <v>0</v>
      </c>
      <c r="O174" s="185">
        <v>1256406</v>
      </c>
      <c r="P174" s="184"/>
      <c r="Q174" s="185">
        <v>24888712</v>
      </c>
      <c r="R174" s="185">
        <v>-850101</v>
      </c>
      <c r="S174" s="185">
        <v>24038611</v>
      </c>
      <c r="T174" s="185">
        <v>28340079</v>
      </c>
      <c r="U174" s="185">
        <v>154955313</v>
      </c>
      <c r="W174" s="185">
        <f t="shared" si="5"/>
        <v>3976940963.5003719</v>
      </c>
      <c r="X174" s="185">
        <f t="shared" si="6"/>
        <v>21744757019.968849</v>
      </c>
    </row>
    <row r="175" spans="1:24">
      <c r="A175" s="198">
        <v>34901</v>
      </c>
      <c r="B175" s="178" t="s">
        <v>392</v>
      </c>
      <c r="C175" s="182">
        <v>1.9249999999999999E-4</v>
      </c>
      <c r="D175" s="182">
        <v>1.9090000000000001E-4</v>
      </c>
      <c r="E175" s="185">
        <v>2325784</v>
      </c>
      <c r="F175" s="232"/>
      <c r="G175" s="185">
        <v>128163</v>
      </c>
      <c r="H175" s="185">
        <v>257208</v>
      </c>
      <c r="I175" s="185">
        <v>78814</v>
      </c>
      <c r="J175" s="185">
        <v>4918</v>
      </c>
      <c r="K175" s="184"/>
      <c r="L175" s="185">
        <v>0</v>
      </c>
      <c r="M175" s="185">
        <v>0</v>
      </c>
      <c r="N175" s="185">
        <v>0</v>
      </c>
      <c r="O175" s="185">
        <v>41112</v>
      </c>
      <c r="P175" s="184"/>
      <c r="Q175" s="185">
        <v>672328</v>
      </c>
      <c r="R175" s="185">
        <v>-35386</v>
      </c>
      <c r="S175" s="185">
        <v>636942</v>
      </c>
      <c r="T175" s="185">
        <v>765561</v>
      </c>
      <c r="U175" s="185">
        <v>4185866</v>
      </c>
      <c r="W175" s="185">
        <f t="shared" si="5"/>
        <v>3976940259.7402601</v>
      </c>
      <c r="X175" s="185">
        <f t="shared" si="6"/>
        <v>21744758441.558441</v>
      </c>
    </row>
    <row r="176" spans="1:24">
      <c r="A176" s="198">
        <v>34903</v>
      </c>
      <c r="B176" s="178" t="s">
        <v>154</v>
      </c>
      <c r="C176" s="182">
        <v>9.7000000000000003E-6</v>
      </c>
      <c r="D176" s="182">
        <v>1.01E-5</v>
      </c>
      <c r="E176" s="185">
        <v>117195</v>
      </c>
      <c r="F176" s="232"/>
      <c r="G176" s="185">
        <v>6458</v>
      </c>
      <c r="H176" s="185">
        <v>12961</v>
      </c>
      <c r="I176" s="185">
        <v>3971</v>
      </c>
      <c r="J176" s="185">
        <v>20727</v>
      </c>
      <c r="K176" s="184"/>
      <c r="L176" s="185">
        <v>0</v>
      </c>
      <c r="M176" s="185">
        <v>0</v>
      </c>
      <c r="N176" s="185">
        <v>0</v>
      </c>
      <c r="O176" s="185">
        <v>2878</v>
      </c>
      <c r="P176" s="184"/>
      <c r="Q176" s="185">
        <v>33878</v>
      </c>
      <c r="R176" s="185">
        <v>4339</v>
      </c>
      <c r="S176" s="185">
        <v>38217</v>
      </c>
      <c r="T176" s="185">
        <v>38576</v>
      </c>
      <c r="U176" s="185">
        <v>210924</v>
      </c>
      <c r="W176" s="185">
        <f t="shared" si="5"/>
        <v>3976907216.4948454</v>
      </c>
      <c r="X176" s="185">
        <f t="shared" si="6"/>
        <v>21744742268.041237</v>
      </c>
    </row>
    <row r="177" spans="1:24">
      <c r="A177" s="198">
        <v>34905</v>
      </c>
      <c r="B177" s="178" t="s">
        <v>155</v>
      </c>
      <c r="C177" s="182">
        <v>6.9309999999999999E-4</v>
      </c>
      <c r="D177" s="182">
        <v>6.8559999999999997E-4</v>
      </c>
      <c r="E177" s="185">
        <v>8374032</v>
      </c>
      <c r="F177" s="232"/>
      <c r="G177" s="185">
        <v>461454</v>
      </c>
      <c r="H177" s="185">
        <v>926082</v>
      </c>
      <c r="I177" s="185">
        <v>283772</v>
      </c>
      <c r="J177" s="185">
        <v>66936</v>
      </c>
      <c r="K177" s="184"/>
      <c r="L177" s="185">
        <v>0</v>
      </c>
      <c r="M177" s="185">
        <v>0</v>
      </c>
      <c r="N177" s="185">
        <v>0</v>
      </c>
      <c r="O177" s="185">
        <v>70331</v>
      </c>
      <c r="P177" s="184"/>
      <c r="Q177" s="185">
        <v>2420730</v>
      </c>
      <c r="R177" s="185">
        <v>-55460</v>
      </c>
      <c r="S177" s="185">
        <v>2365270</v>
      </c>
      <c r="T177" s="185">
        <v>2756418</v>
      </c>
      <c r="U177" s="185">
        <v>15071291</v>
      </c>
      <c r="W177" s="185">
        <f t="shared" si="5"/>
        <v>3976941278.3148174</v>
      </c>
      <c r="X177" s="185">
        <f t="shared" si="6"/>
        <v>21744756889.337757</v>
      </c>
    </row>
    <row r="178" spans="1:24">
      <c r="A178" s="198">
        <v>34910</v>
      </c>
      <c r="B178" s="178" t="s">
        <v>156</v>
      </c>
      <c r="C178" s="182">
        <v>2.2929000000000001E-3</v>
      </c>
      <c r="D178" s="182">
        <v>2.3059999999999999E-3</v>
      </c>
      <c r="E178" s="185">
        <v>27702811</v>
      </c>
      <c r="F178" s="232"/>
      <c r="G178" s="185">
        <v>1526574</v>
      </c>
      <c r="H178" s="185">
        <v>3063647</v>
      </c>
      <c r="I178" s="185">
        <v>938771</v>
      </c>
      <c r="J178" s="185">
        <v>0</v>
      </c>
      <c r="K178" s="184"/>
      <c r="L178" s="185">
        <v>0</v>
      </c>
      <c r="M178" s="185">
        <v>0</v>
      </c>
      <c r="N178" s="185">
        <v>0</v>
      </c>
      <c r="O178" s="185">
        <v>443088</v>
      </c>
      <c r="P178" s="184"/>
      <c r="Q178" s="185">
        <v>8008213</v>
      </c>
      <c r="R178" s="185">
        <v>-269530</v>
      </c>
      <c r="S178" s="185">
        <v>7738683</v>
      </c>
      <c r="T178" s="185">
        <v>9118728</v>
      </c>
      <c r="U178" s="185">
        <v>49858553</v>
      </c>
      <c r="W178" s="185">
        <f t="shared" si="5"/>
        <v>3976940991.7571635</v>
      </c>
      <c r="X178" s="185">
        <f t="shared" si="6"/>
        <v>21744756858.127262</v>
      </c>
    </row>
    <row r="179" spans="1:24">
      <c r="A179" s="198">
        <v>35000</v>
      </c>
      <c r="B179" s="178" t="s">
        <v>157</v>
      </c>
      <c r="C179" s="182">
        <v>1.5208000000000001E-3</v>
      </c>
      <c r="D179" s="182">
        <v>1.5169999999999999E-3</v>
      </c>
      <c r="E179" s="185">
        <v>18374301</v>
      </c>
      <c r="F179" s="232"/>
      <c r="G179" s="185">
        <v>1012523</v>
      </c>
      <c r="H179" s="185">
        <v>2032009</v>
      </c>
      <c r="I179" s="185">
        <v>622654</v>
      </c>
      <c r="J179" s="185">
        <v>11918</v>
      </c>
      <c r="K179" s="184"/>
      <c r="L179" s="185">
        <v>0</v>
      </c>
      <c r="M179" s="185">
        <v>0</v>
      </c>
      <c r="N179" s="185">
        <v>0</v>
      </c>
      <c r="O179" s="185">
        <v>179139</v>
      </c>
      <c r="P179" s="184"/>
      <c r="Q179" s="185">
        <v>5311566</v>
      </c>
      <c r="R179" s="185">
        <v>-167076</v>
      </c>
      <c r="S179" s="185">
        <v>5144490</v>
      </c>
      <c r="T179" s="185">
        <v>6048132</v>
      </c>
      <c r="U179" s="185">
        <v>33069426</v>
      </c>
      <c r="W179" s="185">
        <f t="shared" si="5"/>
        <v>3976941083.6401892</v>
      </c>
      <c r="X179" s="185">
        <f t="shared" si="6"/>
        <v>21744756706.996315</v>
      </c>
    </row>
    <row r="180" spans="1:24">
      <c r="A180" s="198">
        <v>35005</v>
      </c>
      <c r="B180" s="178" t="s">
        <v>158</v>
      </c>
      <c r="C180" s="182">
        <v>6.4119999999999997E-4</v>
      </c>
      <c r="D180" s="182">
        <v>6.8409999999999999E-4</v>
      </c>
      <c r="E180" s="185">
        <v>7746976</v>
      </c>
      <c r="F180" s="232"/>
      <c r="G180" s="185">
        <v>426900</v>
      </c>
      <c r="H180" s="185">
        <v>856736</v>
      </c>
      <c r="I180" s="185">
        <v>262523</v>
      </c>
      <c r="J180" s="185">
        <v>2626</v>
      </c>
      <c r="K180" s="184"/>
      <c r="L180" s="185">
        <v>0</v>
      </c>
      <c r="M180" s="185">
        <v>0</v>
      </c>
      <c r="N180" s="185">
        <v>0</v>
      </c>
      <c r="O180" s="185">
        <v>311671</v>
      </c>
      <c r="P180" s="184"/>
      <c r="Q180" s="185">
        <v>2239464</v>
      </c>
      <c r="R180" s="185">
        <v>-118692</v>
      </c>
      <c r="S180" s="185">
        <v>2120772</v>
      </c>
      <c r="T180" s="185">
        <v>2550015</v>
      </c>
      <c r="U180" s="185">
        <v>13942738</v>
      </c>
      <c r="W180" s="185">
        <f t="shared" si="5"/>
        <v>3976941671.865253</v>
      </c>
      <c r="X180" s="185">
        <f t="shared" si="6"/>
        <v>21744756706.175922</v>
      </c>
    </row>
    <row r="181" spans="1:24">
      <c r="A181" s="198">
        <v>35100</v>
      </c>
      <c r="B181" s="178" t="s">
        <v>159</v>
      </c>
      <c r="C181" s="182">
        <v>1.37704E-2</v>
      </c>
      <c r="D181" s="182">
        <v>1.37482E-2</v>
      </c>
      <c r="E181" s="185">
        <v>166373931</v>
      </c>
      <c r="F181" s="232"/>
      <c r="G181" s="185">
        <v>9168098</v>
      </c>
      <c r="H181" s="185">
        <v>18399251</v>
      </c>
      <c r="I181" s="185">
        <v>5637946</v>
      </c>
      <c r="J181" s="185">
        <v>0</v>
      </c>
      <c r="K181" s="184"/>
      <c r="L181" s="185">
        <v>0</v>
      </c>
      <c r="M181" s="185">
        <v>0</v>
      </c>
      <c r="N181" s="185">
        <v>0</v>
      </c>
      <c r="O181" s="185">
        <v>1994750</v>
      </c>
      <c r="P181" s="184"/>
      <c r="Q181" s="185">
        <v>48094684</v>
      </c>
      <c r="R181" s="185">
        <v>-992862</v>
      </c>
      <c r="S181" s="185">
        <v>47101822</v>
      </c>
      <c r="T181" s="185">
        <v>54764068</v>
      </c>
      <c r="U181" s="185">
        <v>299434002</v>
      </c>
      <c r="W181" s="185">
        <f t="shared" si="5"/>
        <v>3976940974.844594</v>
      </c>
      <c r="X181" s="185">
        <f t="shared" si="6"/>
        <v>21744757015.046768</v>
      </c>
    </row>
    <row r="182" spans="1:24">
      <c r="A182" s="198">
        <v>35105</v>
      </c>
      <c r="B182" s="178" t="s">
        <v>160</v>
      </c>
      <c r="C182" s="182">
        <v>1.1779E-3</v>
      </c>
      <c r="D182" s="182">
        <v>1.1762999999999999E-3</v>
      </c>
      <c r="E182" s="185">
        <v>14231384</v>
      </c>
      <c r="F182" s="232"/>
      <c r="G182" s="185">
        <v>784226</v>
      </c>
      <c r="H182" s="185">
        <v>1573845</v>
      </c>
      <c r="I182" s="185">
        <v>482262</v>
      </c>
      <c r="J182" s="185">
        <v>56958</v>
      </c>
      <c r="K182" s="184"/>
      <c r="L182" s="185">
        <v>0</v>
      </c>
      <c r="M182" s="185">
        <v>0</v>
      </c>
      <c r="N182" s="185">
        <v>0</v>
      </c>
      <c r="O182" s="185">
        <v>76499</v>
      </c>
      <c r="P182" s="184"/>
      <c r="Q182" s="185">
        <v>4113949</v>
      </c>
      <c r="R182" s="185">
        <v>-61424</v>
      </c>
      <c r="S182" s="185">
        <v>4052525</v>
      </c>
      <c r="T182" s="185">
        <v>4684439</v>
      </c>
      <c r="U182" s="185">
        <v>25613149</v>
      </c>
      <c r="W182" s="185">
        <f t="shared" si="5"/>
        <v>3976941166.4827237</v>
      </c>
      <c r="X182" s="185">
        <f t="shared" si="6"/>
        <v>21744756770.523815</v>
      </c>
    </row>
    <row r="183" spans="1:24">
      <c r="A183" s="198">
        <v>35106</v>
      </c>
      <c r="B183" s="178" t="s">
        <v>161</v>
      </c>
      <c r="C183" s="182">
        <v>2.8519999999999999E-4</v>
      </c>
      <c r="D183" s="182">
        <v>2.9540000000000002E-4</v>
      </c>
      <c r="E183" s="185">
        <v>3445786</v>
      </c>
      <c r="F183" s="232"/>
      <c r="G183" s="185">
        <v>189881</v>
      </c>
      <c r="H183" s="185">
        <v>381069</v>
      </c>
      <c r="I183" s="185">
        <v>116768</v>
      </c>
      <c r="J183" s="185">
        <v>0</v>
      </c>
      <c r="K183" s="184"/>
      <c r="L183" s="185">
        <v>0</v>
      </c>
      <c r="M183" s="185">
        <v>0</v>
      </c>
      <c r="N183" s="185">
        <v>0</v>
      </c>
      <c r="O183" s="185">
        <v>159036</v>
      </c>
      <c r="P183" s="184"/>
      <c r="Q183" s="185">
        <v>996093</v>
      </c>
      <c r="R183" s="185">
        <v>-88688</v>
      </c>
      <c r="S183" s="185">
        <v>907405</v>
      </c>
      <c r="T183" s="185">
        <v>1134224</v>
      </c>
      <c r="U183" s="185">
        <v>6201605</v>
      </c>
      <c r="W183" s="185">
        <f t="shared" si="5"/>
        <v>3976942496.4936886</v>
      </c>
      <c r="X183" s="185">
        <f t="shared" si="6"/>
        <v>21744758064.516129</v>
      </c>
    </row>
    <row r="184" spans="1:24">
      <c r="A184" s="198">
        <v>35200</v>
      </c>
      <c r="B184" s="178" t="s">
        <v>162</v>
      </c>
      <c r="C184" s="182">
        <v>5.0799999999999999E-4</v>
      </c>
      <c r="D184" s="182">
        <v>5.4429999999999995E-4</v>
      </c>
      <c r="E184" s="185">
        <v>6137654</v>
      </c>
      <c r="F184" s="232"/>
      <c r="G184" s="185">
        <v>338218</v>
      </c>
      <c r="H184" s="185">
        <v>678762</v>
      </c>
      <c r="I184" s="185">
        <v>207988</v>
      </c>
      <c r="J184" s="185">
        <v>10007</v>
      </c>
      <c r="K184" s="184"/>
      <c r="L184" s="185">
        <v>0</v>
      </c>
      <c r="M184" s="185">
        <v>0</v>
      </c>
      <c r="N184" s="185">
        <v>0</v>
      </c>
      <c r="O184" s="185">
        <v>195465</v>
      </c>
      <c r="P184" s="184"/>
      <c r="Q184" s="185">
        <v>1774248</v>
      </c>
      <c r="R184" s="185">
        <v>-57159</v>
      </c>
      <c r="S184" s="185">
        <v>1717089</v>
      </c>
      <c r="T184" s="185">
        <v>2020286</v>
      </c>
      <c r="U184" s="185">
        <v>11046337</v>
      </c>
      <c r="W184" s="185">
        <f t="shared" si="5"/>
        <v>3976940944.8818898</v>
      </c>
      <c r="X184" s="185">
        <f t="shared" si="6"/>
        <v>21744757874.015747</v>
      </c>
    </row>
    <row r="185" spans="1:24">
      <c r="A185" s="198">
        <v>35300</v>
      </c>
      <c r="B185" s="178" t="s">
        <v>437</v>
      </c>
      <c r="C185" s="182">
        <v>3.8942E-3</v>
      </c>
      <c r="D185" s="182">
        <v>3.9890000000000004E-3</v>
      </c>
      <c r="E185" s="185">
        <v>47049713</v>
      </c>
      <c r="F185" s="232"/>
      <c r="G185" s="185">
        <v>2592692</v>
      </c>
      <c r="H185" s="185">
        <v>5203216</v>
      </c>
      <c r="I185" s="185">
        <v>1594383</v>
      </c>
      <c r="J185" s="185">
        <v>0</v>
      </c>
      <c r="K185" s="184"/>
      <c r="L185" s="185">
        <v>0</v>
      </c>
      <c r="M185" s="185">
        <v>0</v>
      </c>
      <c r="N185" s="185">
        <v>0</v>
      </c>
      <c r="O185" s="185">
        <v>1804125</v>
      </c>
      <c r="P185" s="184"/>
      <c r="Q185" s="185">
        <v>13600935</v>
      </c>
      <c r="R185" s="185">
        <v>-572217</v>
      </c>
      <c r="S185" s="185">
        <v>13028718</v>
      </c>
      <c r="T185" s="185">
        <v>15487004</v>
      </c>
      <c r="U185" s="185">
        <v>84678433</v>
      </c>
      <c r="W185" s="185">
        <f t="shared" si="5"/>
        <v>3976941091.8802323</v>
      </c>
      <c r="X185" s="185">
        <f t="shared" si="6"/>
        <v>21744757074.623798</v>
      </c>
    </row>
    <row r="186" spans="1:24">
      <c r="A186" s="198">
        <v>35305</v>
      </c>
      <c r="B186" s="178" t="s">
        <v>164</v>
      </c>
      <c r="C186" s="182">
        <v>1.4216000000000001E-3</v>
      </c>
      <c r="D186" s="182">
        <v>1.4300999999999999E-3</v>
      </c>
      <c r="E186" s="185">
        <v>17175767</v>
      </c>
      <c r="F186" s="232"/>
      <c r="G186" s="185">
        <v>946477</v>
      </c>
      <c r="H186" s="185">
        <v>1899464</v>
      </c>
      <c r="I186" s="185">
        <v>582039</v>
      </c>
      <c r="J186" s="185">
        <v>79796</v>
      </c>
      <c r="K186" s="184"/>
      <c r="L186" s="185">
        <v>0</v>
      </c>
      <c r="M186" s="185">
        <v>0</v>
      </c>
      <c r="N186" s="185">
        <v>0</v>
      </c>
      <c r="O186" s="185">
        <v>85515</v>
      </c>
      <c r="P186" s="184"/>
      <c r="Q186" s="185">
        <v>4965099</v>
      </c>
      <c r="R186" s="185">
        <v>80280</v>
      </c>
      <c r="S186" s="185">
        <v>5045379</v>
      </c>
      <c r="T186" s="185">
        <v>5653619</v>
      </c>
      <c r="U186" s="185">
        <v>30912347</v>
      </c>
      <c r="W186" s="185">
        <f t="shared" si="5"/>
        <v>3976940770.962296</v>
      </c>
      <c r="X186" s="185">
        <f t="shared" si="6"/>
        <v>21744757315.700619</v>
      </c>
    </row>
    <row r="187" spans="1:24">
      <c r="A187" s="198">
        <v>35400</v>
      </c>
      <c r="B187" s="178" t="s">
        <v>165</v>
      </c>
      <c r="C187" s="182">
        <v>2.9856000000000001E-3</v>
      </c>
      <c r="D187" s="182">
        <v>2.9683000000000001E-3</v>
      </c>
      <c r="E187" s="185">
        <v>36072010</v>
      </c>
      <c r="F187" s="232"/>
      <c r="G187" s="185">
        <v>1987762</v>
      </c>
      <c r="H187" s="185">
        <v>3989195</v>
      </c>
      <c r="I187" s="185">
        <v>1222379</v>
      </c>
      <c r="J187" s="185">
        <v>26674</v>
      </c>
      <c r="K187" s="184"/>
      <c r="L187" s="185">
        <v>0</v>
      </c>
      <c r="M187" s="185">
        <v>0</v>
      </c>
      <c r="N187" s="185">
        <v>0</v>
      </c>
      <c r="O187" s="185">
        <v>127187</v>
      </c>
      <c r="P187" s="184"/>
      <c r="Q187" s="185">
        <v>10427547</v>
      </c>
      <c r="R187" s="185">
        <v>-209432</v>
      </c>
      <c r="S187" s="185">
        <v>10218115</v>
      </c>
      <c r="T187" s="185">
        <v>11873555</v>
      </c>
      <c r="U187" s="185">
        <v>64921146</v>
      </c>
      <c r="W187" s="185">
        <f t="shared" si="5"/>
        <v>3976940983.3869238</v>
      </c>
      <c r="X187" s="185">
        <f t="shared" si="6"/>
        <v>21744756832.797428</v>
      </c>
    </row>
    <row r="188" spans="1:24">
      <c r="A188" s="198">
        <v>35401</v>
      </c>
      <c r="B188" s="178" t="s">
        <v>166</v>
      </c>
      <c r="C188" s="182">
        <v>3.2199999999999997E-5</v>
      </c>
      <c r="D188" s="182">
        <v>3.1199999999999999E-5</v>
      </c>
      <c r="E188" s="185">
        <v>389040</v>
      </c>
      <c r="F188" s="232"/>
      <c r="G188" s="185">
        <v>21438</v>
      </c>
      <c r="H188" s="185">
        <v>43024</v>
      </c>
      <c r="I188" s="185">
        <v>13183</v>
      </c>
      <c r="J188" s="185">
        <v>1597</v>
      </c>
      <c r="K188" s="184"/>
      <c r="L188" s="185">
        <v>0</v>
      </c>
      <c r="M188" s="185">
        <v>0</v>
      </c>
      <c r="N188" s="185">
        <v>0</v>
      </c>
      <c r="O188" s="185">
        <v>11002</v>
      </c>
      <c r="P188" s="184"/>
      <c r="Q188" s="185">
        <v>112462</v>
      </c>
      <c r="R188" s="185">
        <v>-1663</v>
      </c>
      <c r="S188" s="185">
        <v>110799</v>
      </c>
      <c r="T188" s="185">
        <v>128058</v>
      </c>
      <c r="U188" s="185">
        <v>700181</v>
      </c>
      <c r="W188" s="185"/>
      <c r="X188" s="185"/>
    </row>
    <row r="189" spans="1:24">
      <c r="A189" s="198">
        <v>35402</v>
      </c>
      <c r="B189" s="178" t="s">
        <v>167</v>
      </c>
      <c r="C189" s="182">
        <v>0</v>
      </c>
      <c r="D189" s="182">
        <v>0</v>
      </c>
      <c r="E189" s="185">
        <v>0</v>
      </c>
      <c r="F189" s="232"/>
      <c r="G189" s="185">
        <v>0</v>
      </c>
      <c r="H189" s="185">
        <v>0</v>
      </c>
      <c r="I189" s="185">
        <v>0</v>
      </c>
      <c r="J189" s="185">
        <v>0</v>
      </c>
      <c r="K189" s="184"/>
      <c r="L189" s="185">
        <v>0</v>
      </c>
      <c r="M189" s="185">
        <v>0</v>
      </c>
      <c r="N189" s="185">
        <v>0</v>
      </c>
      <c r="O189" s="185">
        <v>0</v>
      </c>
      <c r="P189" s="184"/>
      <c r="Q189" s="185">
        <v>0</v>
      </c>
      <c r="R189" s="185">
        <v>0</v>
      </c>
      <c r="S189" s="185">
        <v>0</v>
      </c>
      <c r="T189" s="185">
        <v>0</v>
      </c>
      <c r="U189" s="185">
        <v>0</v>
      </c>
      <c r="W189" s="185"/>
      <c r="X189" s="185"/>
    </row>
    <row r="190" spans="1:24">
      <c r="A190" s="198">
        <v>35405</v>
      </c>
      <c r="B190" s="178" t="s">
        <v>168</v>
      </c>
      <c r="C190" s="182">
        <v>9.4129999999999995E-4</v>
      </c>
      <c r="D190" s="182">
        <v>9.7170000000000004E-4</v>
      </c>
      <c r="E190" s="185">
        <v>11372784</v>
      </c>
      <c r="F190" s="232"/>
      <c r="G190" s="185">
        <v>626702</v>
      </c>
      <c r="H190" s="185">
        <v>1257713</v>
      </c>
      <c r="I190" s="185">
        <v>385392</v>
      </c>
      <c r="J190" s="185">
        <v>0</v>
      </c>
      <c r="K190" s="184"/>
      <c r="L190" s="185">
        <v>0</v>
      </c>
      <c r="M190" s="185">
        <v>0</v>
      </c>
      <c r="N190" s="185">
        <v>0</v>
      </c>
      <c r="O190" s="185">
        <v>421146</v>
      </c>
      <c r="P190" s="184"/>
      <c r="Q190" s="185">
        <v>3287597</v>
      </c>
      <c r="R190" s="185">
        <v>-255742</v>
      </c>
      <c r="S190" s="185">
        <v>3031855</v>
      </c>
      <c r="T190" s="185">
        <v>3743495</v>
      </c>
      <c r="U190" s="185">
        <v>20468340</v>
      </c>
      <c r="W190" s="185">
        <f t="shared" si="5"/>
        <v>3976941463.9328589</v>
      </c>
      <c r="X190" s="185">
        <f t="shared" si="6"/>
        <v>21744757250.610859</v>
      </c>
    </row>
    <row r="191" spans="1:24">
      <c r="A191" s="198">
        <v>35500</v>
      </c>
      <c r="B191" s="178" t="s">
        <v>169</v>
      </c>
      <c r="C191" s="182">
        <v>4.0184000000000001E-3</v>
      </c>
      <c r="D191" s="182">
        <v>4.0363999999999999E-3</v>
      </c>
      <c r="E191" s="185">
        <v>48550297</v>
      </c>
      <c r="F191" s="232"/>
      <c r="G191" s="185">
        <v>2675382</v>
      </c>
      <c r="H191" s="185">
        <v>5369165</v>
      </c>
      <c r="I191" s="185">
        <v>1645233</v>
      </c>
      <c r="J191" s="185">
        <v>0</v>
      </c>
      <c r="K191" s="184"/>
      <c r="L191" s="185">
        <v>0</v>
      </c>
      <c r="M191" s="185">
        <v>0</v>
      </c>
      <c r="N191" s="185">
        <v>0</v>
      </c>
      <c r="O191" s="185">
        <v>868444</v>
      </c>
      <c r="P191" s="184"/>
      <c r="Q191" s="185">
        <v>14034718</v>
      </c>
      <c r="R191" s="185">
        <v>-815785</v>
      </c>
      <c r="S191" s="185">
        <v>13218933</v>
      </c>
      <c r="T191" s="185">
        <v>15980940</v>
      </c>
      <c r="U191" s="185">
        <v>87379132</v>
      </c>
      <c r="W191" s="185">
        <f t="shared" si="5"/>
        <v>3976941071.0730639</v>
      </c>
      <c r="X191" s="185">
        <f t="shared" si="6"/>
        <v>21744757117.260601</v>
      </c>
    </row>
    <row r="192" spans="1:24">
      <c r="A192" s="198">
        <v>35600</v>
      </c>
      <c r="B192" s="178" t="s">
        <v>170</v>
      </c>
      <c r="C192" s="182">
        <v>1.6991E-3</v>
      </c>
      <c r="D192" s="182">
        <v>1.6775E-3</v>
      </c>
      <c r="E192" s="185">
        <v>20528521</v>
      </c>
      <c r="F192" s="232"/>
      <c r="G192" s="185">
        <v>1131232</v>
      </c>
      <c r="H192" s="185">
        <v>2270244</v>
      </c>
      <c r="I192" s="185">
        <v>695654</v>
      </c>
      <c r="J192" s="185">
        <v>118208</v>
      </c>
      <c r="K192" s="184"/>
      <c r="L192" s="185">
        <v>0</v>
      </c>
      <c r="M192" s="185">
        <v>0</v>
      </c>
      <c r="N192" s="185">
        <v>0</v>
      </c>
      <c r="O192" s="185">
        <v>249379</v>
      </c>
      <c r="P192" s="184"/>
      <c r="Q192" s="185">
        <v>5934299</v>
      </c>
      <c r="R192" s="185">
        <v>-73488</v>
      </c>
      <c r="S192" s="185">
        <v>5860811</v>
      </c>
      <c r="T192" s="185">
        <v>6757220</v>
      </c>
      <c r="U192" s="185">
        <v>36946517</v>
      </c>
      <c r="W192" s="185">
        <f t="shared" si="5"/>
        <v>3976940733.3294096</v>
      </c>
      <c r="X192" s="185">
        <f t="shared" si="6"/>
        <v>21744757224.412926</v>
      </c>
    </row>
    <row r="193" spans="1:24">
      <c r="A193" s="198">
        <v>35700</v>
      </c>
      <c r="B193" s="178" t="s">
        <v>171</v>
      </c>
      <c r="C193" s="182">
        <v>9.4140000000000001E-4</v>
      </c>
      <c r="D193" s="182">
        <v>9.2579999999999995E-4</v>
      </c>
      <c r="E193" s="185">
        <v>11373992</v>
      </c>
      <c r="F193" s="232"/>
      <c r="G193" s="185">
        <v>626768</v>
      </c>
      <c r="H193" s="185">
        <v>1257847</v>
      </c>
      <c r="I193" s="185">
        <v>385433</v>
      </c>
      <c r="J193" s="185">
        <v>87991</v>
      </c>
      <c r="K193" s="184"/>
      <c r="L193" s="185">
        <v>0</v>
      </c>
      <c r="M193" s="185">
        <v>0</v>
      </c>
      <c r="N193" s="185">
        <v>0</v>
      </c>
      <c r="O193" s="185">
        <v>71298</v>
      </c>
      <c r="P193" s="184"/>
      <c r="Q193" s="185">
        <v>3287946</v>
      </c>
      <c r="R193" s="185">
        <v>-65697</v>
      </c>
      <c r="S193" s="185">
        <v>3222249</v>
      </c>
      <c r="T193" s="185">
        <v>3743892</v>
      </c>
      <c r="U193" s="185">
        <v>20470514</v>
      </c>
      <c r="W193" s="185">
        <f t="shared" si="5"/>
        <v>3976940726.5774379</v>
      </c>
      <c r="X193" s="185">
        <f t="shared" si="6"/>
        <v>21744756745.272999</v>
      </c>
    </row>
    <row r="194" spans="1:24">
      <c r="A194" s="198">
        <v>35800</v>
      </c>
      <c r="B194" s="178" t="s">
        <v>172</v>
      </c>
      <c r="C194" s="182">
        <v>1.2593999999999999E-3</v>
      </c>
      <c r="D194" s="182">
        <v>1.2562999999999999E-3</v>
      </c>
      <c r="E194" s="185">
        <v>15216067</v>
      </c>
      <c r="F194" s="232"/>
      <c r="G194" s="185">
        <v>838487</v>
      </c>
      <c r="H194" s="185">
        <v>1682741</v>
      </c>
      <c r="I194" s="185">
        <v>515630</v>
      </c>
      <c r="J194" s="185">
        <v>136964</v>
      </c>
      <c r="K194" s="184"/>
      <c r="L194" s="185">
        <v>0</v>
      </c>
      <c r="M194" s="185">
        <v>0</v>
      </c>
      <c r="N194" s="185">
        <v>0</v>
      </c>
      <c r="O194" s="185">
        <v>60985</v>
      </c>
      <c r="P194" s="184"/>
      <c r="Q194" s="185">
        <v>4398597</v>
      </c>
      <c r="R194" s="185">
        <v>-61948</v>
      </c>
      <c r="S194" s="185">
        <v>4336649</v>
      </c>
      <c r="T194" s="185">
        <v>5008559</v>
      </c>
      <c r="U194" s="185">
        <v>27385347</v>
      </c>
      <c r="W194" s="185">
        <f t="shared" si="5"/>
        <v>3976940606.638082</v>
      </c>
      <c r="X194" s="185">
        <f t="shared" si="6"/>
        <v>21744757027.155788</v>
      </c>
    </row>
    <row r="195" spans="1:24">
      <c r="A195" s="198">
        <v>35805</v>
      </c>
      <c r="B195" s="178" t="s">
        <v>173</v>
      </c>
      <c r="C195" s="182">
        <v>2.4919999999999999E-4</v>
      </c>
      <c r="D195" s="182">
        <v>2.6640000000000002E-4</v>
      </c>
      <c r="E195" s="185">
        <v>3010834</v>
      </c>
      <c r="F195" s="232"/>
      <c r="G195" s="185">
        <v>165913</v>
      </c>
      <c r="H195" s="185">
        <v>332967</v>
      </c>
      <c r="I195" s="185">
        <v>102029</v>
      </c>
      <c r="J195" s="185">
        <v>135696</v>
      </c>
      <c r="K195" s="184"/>
      <c r="L195" s="185">
        <v>0</v>
      </c>
      <c r="M195" s="185">
        <v>0</v>
      </c>
      <c r="N195" s="185">
        <v>0</v>
      </c>
      <c r="O195" s="185">
        <v>75004</v>
      </c>
      <c r="P195" s="184"/>
      <c r="Q195" s="185">
        <v>870359</v>
      </c>
      <c r="R195" s="185">
        <v>115064</v>
      </c>
      <c r="S195" s="185">
        <v>985423</v>
      </c>
      <c r="T195" s="185">
        <v>991054</v>
      </c>
      <c r="U195" s="185">
        <v>5418793</v>
      </c>
      <c r="W195" s="185">
        <f t="shared" si="5"/>
        <v>3976942215.0882826</v>
      </c>
      <c r="X195" s="185">
        <f t="shared" si="6"/>
        <v>21744755216.69342</v>
      </c>
    </row>
    <row r="196" spans="1:24">
      <c r="A196" s="198">
        <v>35900</v>
      </c>
      <c r="B196" s="178" t="s">
        <v>174</v>
      </c>
      <c r="C196" s="182">
        <v>2.3858E-3</v>
      </c>
      <c r="D196" s="182">
        <v>2.4377999999999999E-3</v>
      </c>
      <c r="E196" s="185">
        <v>28825228</v>
      </c>
      <c r="F196" s="232"/>
      <c r="G196" s="185">
        <v>1588425</v>
      </c>
      <c r="H196" s="185">
        <v>3187775</v>
      </c>
      <c r="I196" s="185">
        <v>976806</v>
      </c>
      <c r="J196" s="185">
        <v>0</v>
      </c>
      <c r="K196" s="184"/>
      <c r="L196" s="185">
        <v>0</v>
      </c>
      <c r="M196" s="185">
        <v>0</v>
      </c>
      <c r="N196" s="185">
        <v>0</v>
      </c>
      <c r="O196" s="185">
        <v>698684</v>
      </c>
      <c r="P196" s="184"/>
      <c r="Q196" s="185">
        <v>8332677</v>
      </c>
      <c r="R196" s="185">
        <v>-450719</v>
      </c>
      <c r="S196" s="185">
        <v>7881958</v>
      </c>
      <c r="T196" s="185">
        <v>9488186</v>
      </c>
      <c r="U196" s="185">
        <v>51878641</v>
      </c>
      <c r="W196" s="185">
        <f t="shared" si="5"/>
        <v>3976941067.9855814</v>
      </c>
      <c r="X196" s="185">
        <f t="shared" si="6"/>
        <v>21744756894.961857</v>
      </c>
    </row>
    <row r="197" spans="1:24">
      <c r="A197" s="198">
        <v>35905</v>
      </c>
      <c r="B197" s="178" t="s">
        <v>175</v>
      </c>
      <c r="C197" s="182">
        <v>2.6699999999999998E-4</v>
      </c>
      <c r="D197" s="182">
        <v>2.8509999999999999E-4</v>
      </c>
      <c r="E197" s="185">
        <v>3225893</v>
      </c>
      <c r="F197" s="232"/>
      <c r="G197" s="185">
        <v>177764</v>
      </c>
      <c r="H197" s="185">
        <v>356751</v>
      </c>
      <c r="I197" s="185">
        <v>109316</v>
      </c>
      <c r="J197" s="185">
        <v>0</v>
      </c>
      <c r="K197" s="184"/>
      <c r="L197" s="185">
        <v>0</v>
      </c>
      <c r="M197" s="185">
        <v>0</v>
      </c>
      <c r="N197" s="185">
        <v>0</v>
      </c>
      <c r="O197" s="185">
        <v>70146</v>
      </c>
      <c r="P197" s="184"/>
      <c r="Q197" s="185">
        <v>932528</v>
      </c>
      <c r="R197" s="185">
        <v>-24031</v>
      </c>
      <c r="S197" s="185">
        <v>908497</v>
      </c>
      <c r="T197" s="185">
        <v>1061843</v>
      </c>
      <c r="U197" s="185">
        <v>5805850</v>
      </c>
      <c r="W197" s="185">
        <f t="shared" si="5"/>
        <v>3976940074.9063673</v>
      </c>
      <c r="X197" s="185">
        <f t="shared" si="6"/>
        <v>21744756554.307117</v>
      </c>
    </row>
    <row r="198" spans="1:24">
      <c r="A198" s="198">
        <v>36000</v>
      </c>
      <c r="B198" s="178" t="s">
        <v>176</v>
      </c>
      <c r="C198" s="182">
        <v>6.0375600000000001E-2</v>
      </c>
      <c r="D198" s="182">
        <v>6.0041600000000001E-2</v>
      </c>
      <c r="E198" s="185">
        <v>729457818</v>
      </c>
      <c r="F198" s="232"/>
      <c r="G198" s="185">
        <v>40197048</v>
      </c>
      <c r="H198" s="185">
        <v>80670556</v>
      </c>
      <c r="I198" s="185">
        <v>24719280</v>
      </c>
      <c r="J198" s="185">
        <v>0</v>
      </c>
      <c r="K198" s="184"/>
      <c r="L198" s="185">
        <v>0</v>
      </c>
      <c r="M198" s="185">
        <v>0</v>
      </c>
      <c r="N198" s="185">
        <v>0</v>
      </c>
      <c r="O198" s="185">
        <v>11159883</v>
      </c>
      <c r="P198" s="184"/>
      <c r="Q198" s="185">
        <v>210868629</v>
      </c>
      <c r="R198" s="185">
        <v>-5898652</v>
      </c>
      <c r="S198" s="185">
        <v>204969977</v>
      </c>
      <c r="T198" s="185">
        <v>240110199</v>
      </c>
      <c r="U198" s="185">
        <v>1312852751</v>
      </c>
      <c r="W198" s="185"/>
      <c r="X198" s="185"/>
    </row>
    <row r="199" spans="1:24">
      <c r="A199" s="198">
        <v>36001</v>
      </c>
      <c r="B199" s="178" t="s">
        <v>177</v>
      </c>
      <c r="C199" s="182">
        <v>0</v>
      </c>
      <c r="D199" s="182">
        <v>0</v>
      </c>
      <c r="E199" s="185">
        <v>0</v>
      </c>
      <c r="F199" s="232"/>
      <c r="G199" s="185">
        <v>0</v>
      </c>
      <c r="H199" s="185">
        <v>0</v>
      </c>
      <c r="I199" s="185">
        <v>0</v>
      </c>
      <c r="J199" s="185">
        <v>0</v>
      </c>
      <c r="K199" s="184"/>
      <c r="L199" s="185">
        <v>0</v>
      </c>
      <c r="M199" s="185">
        <v>0</v>
      </c>
      <c r="N199" s="185">
        <v>0</v>
      </c>
      <c r="O199" s="185">
        <v>41002</v>
      </c>
      <c r="P199" s="184"/>
      <c r="Q199" s="185">
        <v>0</v>
      </c>
      <c r="R199" s="185">
        <v>-46990</v>
      </c>
      <c r="S199" s="185">
        <v>-46990</v>
      </c>
      <c r="T199" s="185">
        <v>0</v>
      </c>
      <c r="U199" s="185">
        <v>0</v>
      </c>
      <c r="W199" s="185"/>
      <c r="X199" s="185"/>
    </row>
    <row r="200" spans="1:24">
      <c r="A200" s="198">
        <v>36002</v>
      </c>
      <c r="B200" s="178" t="s">
        <v>178</v>
      </c>
      <c r="C200" s="182">
        <v>0</v>
      </c>
      <c r="D200" s="182">
        <v>0</v>
      </c>
      <c r="E200" s="185">
        <v>0</v>
      </c>
      <c r="F200" s="232"/>
      <c r="G200" s="185">
        <v>0</v>
      </c>
      <c r="H200" s="185">
        <v>0</v>
      </c>
      <c r="I200" s="185">
        <v>0</v>
      </c>
      <c r="J200" s="185">
        <v>0</v>
      </c>
      <c r="K200" s="184"/>
      <c r="L200" s="185">
        <v>0</v>
      </c>
      <c r="M200" s="185">
        <v>0</v>
      </c>
      <c r="N200" s="185">
        <v>0</v>
      </c>
      <c r="O200" s="185">
        <v>0</v>
      </c>
      <c r="P200" s="184"/>
      <c r="Q200" s="185">
        <v>0</v>
      </c>
      <c r="R200" s="185">
        <v>-226737</v>
      </c>
      <c r="S200" s="185">
        <v>-226737</v>
      </c>
      <c r="T200" s="185">
        <v>0</v>
      </c>
      <c r="U200" s="185">
        <v>0</v>
      </c>
      <c r="W200" s="185"/>
      <c r="X200" s="185"/>
    </row>
    <row r="201" spans="1:24">
      <c r="A201" s="198">
        <v>36003</v>
      </c>
      <c r="B201" s="178" t="s">
        <v>179</v>
      </c>
      <c r="C201" s="182">
        <v>4.0670000000000002E-4</v>
      </c>
      <c r="D201" s="182">
        <v>4.2010000000000002E-4</v>
      </c>
      <c r="E201" s="185">
        <v>4913748</v>
      </c>
      <c r="F201" s="232"/>
      <c r="G201" s="185">
        <v>270774</v>
      </c>
      <c r="H201" s="185">
        <v>543410</v>
      </c>
      <c r="I201" s="185">
        <v>166513</v>
      </c>
      <c r="J201" s="185">
        <v>0</v>
      </c>
      <c r="K201" s="184"/>
      <c r="L201" s="185">
        <v>0</v>
      </c>
      <c r="M201" s="185">
        <v>0</v>
      </c>
      <c r="N201" s="185">
        <v>0</v>
      </c>
      <c r="O201" s="185">
        <v>277037</v>
      </c>
      <c r="P201" s="184"/>
      <c r="Q201" s="185">
        <v>1420446</v>
      </c>
      <c r="R201" s="185">
        <v>-185728</v>
      </c>
      <c r="S201" s="185">
        <v>1234718</v>
      </c>
      <c r="T201" s="185">
        <v>1617422</v>
      </c>
      <c r="U201" s="185">
        <v>8843593</v>
      </c>
      <c r="W201" s="185">
        <f t="shared" ref="W201:W264" si="7">+T201/C201</f>
        <v>3976941234.3250551</v>
      </c>
      <c r="X201" s="185">
        <f t="shared" ref="X201:X264" si="8">+U201/C201</f>
        <v>21744757806.737152</v>
      </c>
    </row>
    <row r="202" spans="1:24">
      <c r="A202" s="198">
        <v>36004</v>
      </c>
      <c r="B202" s="178" t="s">
        <v>393</v>
      </c>
      <c r="C202" s="182">
        <v>3.0370000000000001E-4</v>
      </c>
      <c r="D202" s="182">
        <v>2.7549999999999997E-4</v>
      </c>
      <c r="E202" s="185">
        <v>3669302</v>
      </c>
      <c r="F202" s="232"/>
      <c r="G202" s="185">
        <v>202198</v>
      </c>
      <c r="H202" s="185">
        <v>405787</v>
      </c>
      <c r="I202" s="185">
        <v>124342</v>
      </c>
      <c r="J202" s="185">
        <v>140272</v>
      </c>
      <c r="K202" s="184"/>
      <c r="L202" s="185">
        <v>0</v>
      </c>
      <c r="M202" s="185">
        <v>0</v>
      </c>
      <c r="N202" s="185">
        <v>0</v>
      </c>
      <c r="O202" s="185">
        <v>0</v>
      </c>
      <c r="P202" s="184"/>
      <c r="Q202" s="185">
        <v>1060707</v>
      </c>
      <c r="R202" s="185">
        <v>83118</v>
      </c>
      <c r="S202" s="185">
        <v>1143825</v>
      </c>
      <c r="T202" s="185">
        <v>1207797</v>
      </c>
      <c r="U202" s="185">
        <v>6603883</v>
      </c>
      <c r="W202" s="185">
        <f t="shared" si="7"/>
        <v>3976941060.2568321</v>
      </c>
      <c r="X202" s="185">
        <f t="shared" si="8"/>
        <v>21744757984.853474</v>
      </c>
    </row>
    <row r="203" spans="1:24">
      <c r="A203" s="198">
        <v>36005</v>
      </c>
      <c r="B203" s="178" t="s">
        <v>180</v>
      </c>
      <c r="C203" s="182">
        <v>4.6633000000000004E-3</v>
      </c>
      <c r="D203" s="182">
        <v>4.8085999999999997E-3</v>
      </c>
      <c r="E203" s="185">
        <v>56341977</v>
      </c>
      <c r="F203" s="232"/>
      <c r="G203" s="185">
        <v>3104746</v>
      </c>
      <c r="H203" s="185">
        <v>6230845</v>
      </c>
      <c r="I203" s="185">
        <v>1909272</v>
      </c>
      <c r="J203" s="185">
        <v>0</v>
      </c>
      <c r="K203" s="184"/>
      <c r="L203" s="185">
        <v>0</v>
      </c>
      <c r="M203" s="185">
        <v>0</v>
      </c>
      <c r="N203" s="185">
        <v>0</v>
      </c>
      <c r="O203" s="185">
        <v>1659368</v>
      </c>
      <c r="P203" s="184"/>
      <c r="Q203" s="185">
        <v>16287104</v>
      </c>
      <c r="R203" s="185">
        <v>-594562</v>
      </c>
      <c r="S203" s="185">
        <v>15692542</v>
      </c>
      <c r="T203" s="185">
        <v>18545669</v>
      </c>
      <c r="U203" s="185">
        <v>101402325</v>
      </c>
      <c r="W203" s="185">
        <f t="shared" si="7"/>
        <v>3976941007.441082</v>
      </c>
      <c r="X203" s="185">
        <f t="shared" si="8"/>
        <v>21744756931.786503</v>
      </c>
    </row>
    <row r="204" spans="1:24">
      <c r="A204" s="198">
        <v>36006</v>
      </c>
      <c r="B204" s="178" t="s">
        <v>181</v>
      </c>
      <c r="C204" s="182">
        <v>6.9749999999999999E-4</v>
      </c>
      <c r="D204" s="182">
        <v>6.9990000000000004E-4</v>
      </c>
      <c r="E204" s="185">
        <v>8427193</v>
      </c>
      <c r="F204" s="232"/>
      <c r="G204" s="185">
        <v>464384</v>
      </c>
      <c r="H204" s="185">
        <v>931961</v>
      </c>
      <c r="I204" s="185">
        <v>285574</v>
      </c>
      <c r="J204" s="185">
        <v>156863</v>
      </c>
      <c r="K204" s="184"/>
      <c r="L204" s="185">
        <v>0</v>
      </c>
      <c r="M204" s="185">
        <v>0</v>
      </c>
      <c r="N204" s="185">
        <v>0</v>
      </c>
      <c r="O204" s="185">
        <v>169378</v>
      </c>
      <c r="P204" s="184"/>
      <c r="Q204" s="185">
        <v>2436098</v>
      </c>
      <c r="R204" s="185">
        <v>41942</v>
      </c>
      <c r="S204" s="185">
        <v>2478040</v>
      </c>
      <c r="T204" s="185">
        <v>2773916</v>
      </c>
      <c r="U204" s="185">
        <v>15166968</v>
      </c>
      <c r="W204" s="185">
        <f t="shared" si="7"/>
        <v>3976940501.7921147</v>
      </c>
      <c r="X204" s="185">
        <f t="shared" si="8"/>
        <v>21744756989.247311</v>
      </c>
    </row>
    <row r="205" spans="1:24">
      <c r="A205" s="198">
        <v>36007</v>
      </c>
      <c r="B205" s="178" t="s">
        <v>182</v>
      </c>
      <c r="C205" s="182">
        <v>2.2269999999999999E-4</v>
      </c>
      <c r="D205" s="182">
        <v>2.173E-4</v>
      </c>
      <c r="E205" s="185">
        <v>2690661</v>
      </c>
      <c r="F205" s="232"/>
      <c r="G205" s="185">
        <v>148270</v>
      </c>
      <c r="H205" s="185">
        <v>297559</v>
      </c>
      <c r="I205" s="185">
        <v>91179</v>
      </c>
      <c r="J205" s="185">
        <v>26470</v>
      </c>
      <c r="K205" s="184"/>
      <c r="L205" s="185">
        <v>0</v>
      </c>
      <c r="M205" s="185">
        <v>0</v>
      </c>
      <c r="N205" s="185">
        <v>0</v>
      </c>
      <c r="O205" s="185">
        <v>0</v>
      </c>
      <c r="P205" s="184"/>
      <c r="Q205" s="185">
        <v>777805</v>
      </c>
      <c r="R205" s="185">
        <v>20301</v>
      </c>
      <c r="S205" s="185">
        <v>798106</v>
      </c>
      <c r="T205" s="185">
        <v>885665</v>
      </c>
      <c r="U205" s="185">
        <v>4842557</v>
      </c>
      <c r="W205" s="185">
        <f t="shared" si="7"/>
        <v>3976942074.5397396</v>
      </c>
      <c r="X205" s="185">
        <f t="shared" si="8"/>
        <v>21744755276.156265</v>
      </c>
    </row>
    <row r="206" spans="1:24">
      <c r="A206" s="198">
        <v>36008</v>
      </c>
      <c r="B206" s="178" t="s">
        <v>183</v>
      </c>
      <c r="C206" s="182">
        <v>6.001E-4</v>
      </c>
      <c r="D206" s="182">
        <v>6.0320000000000003E-4</v>
      </c>
      <c r="E206" s="185">
        <v>7250406</v>
      </c>
      <c r="F206" s="232"/>
      <c r="G206" s="185">
        <v>399536</v>
      </c>
      <c r="H206" s="185">
        <v>801821</v>
      </c>
      <c r="I206" s="185">
        <v>245696</v>
      </c>
      <c r="J206" s="185">
        <v>0</v>
      </c>
      <c r="K206" s="184"/>
      <c r="L206" s="185">
        <v>0</v>
      </c>
      <c r="M206" s="185">
        <v>0</v>
      </c>
      <c r="N206" s="185">
        <v>0</v>
      </c>
      <c r="O206" s="185">
        <v>294629</v>
      </c>
      <c r="P206" s="184"/>
      <c r="Q206" s="185">
        <v>2095917</v>
      </c>
      <c r="R206" s="185">
        <v>-144955</v>
      </c>
      <c r="S206" s="185">
        <v>1950962</v>
      </c>
      <c r="T206" s="185">
        <v>2386562</v>
      </c>
      <c r="U206" s="185">
        <v>13049029</v>
      </c>
      <c r="W206" s="185">
        <f t="shared" si="7"/>
        <v>3976940509.9150143</v>
      </c>
      <c r="X206" s="185">
        <f t="shared" si="8"/>
        <v>21744757540.409931</v>
      </c>
    </row>
    <row r="207" spans="1:24">
      <c r="A207" s="198">
        <v>36009</v>
      </c>
      <c r="B207" s="178" t="s">
        <v>184</v>
      </c>
      <c r="C207" s="182">
        <v>1.0170000000000001E-4</v>
      </c>
      <c r="D207" s="182">
        <v>1.08E-4</v>
      </c>
      <c r="E207" s="185">
        <v>1228739</v>
      </c>
      <c r="F207" s="232"/>
      <c r="G207" s="185">
        <v>67710</v>
      </c>
      <c r="H207" s="185">
        <v>135886</v>
      </c>
      <c r="I207" s="185">
        <v>41639</v>
      </c>
      <c r="J207" s="185">
        <v>0</v>
      </c>
      <c r="K207" s="184"/>
      <c r="L207" s="185">
        <v>0</v>
      </c>
      <c r="M207" s="185">
        <v>0</v>
      </c>
      <c r="N207" s="185">
        <v>0</v>
      </c>
      <c r="O207" s="185">
        <v>174866</v>
      </c>
      <c r="P207" s="184"/>
      <c r="Q207" s="185">
        <v>355199</v>
      </c>
      <c r="R207" s="185">
        <v>-140391</v>
      </c>
      <c r="S207" s="185">
        <v>214808</v>
      </c>
      <c r="T207" s="185">
        <v>404455</v>
      </c>
      <c r="U207" s="185">
        <v>2211442</v>
      </c>
      <c r="W207" s="185">
        <f t="shared" si="7"/>
        <v>3976941986.2340212</v>
      </c>
      <c r="X207" s="185">
        <f t="shared" si="8"/>
        <v>21744759095.378563</v>
      </c>
    </row>
    <row r="208" spans="1:24">
      <c r="A208" s="198">
        <v>36100</v>
      </c>
      <c r="B208" s="178" t="s">
        <v>185</v>
      </c>
      <c r="C208" s="182">
        <v>7.1719999999999998E-4</v>
      </c>
      <c r="D208" s="182">
        <v>7.2760000000000001E-4</v>
      </c>
      <c r="E208" s="185">
        <v>8665208</v>
      </c>
      <c r="F208" s="232"/>
      <c r="G208" s="185">
        <v>477500</v>
      </c>
      <c r="H208" s="185">
        <v>958283</v>
      </c>
      <c r="I208" s="185">
        <v>293640</v>
      </c>
      <c r="J208" s="185">
        <v>20529</v>
      </c>
      <c r="K208" s="184"/>
      <c r="L208" s="185">
        <v>0</v>
      </c>
      <c r="M208" s="185">
        <v>0</v>
      </c>
      <c r="N208" s="185">
        <v>0</v>
      </c>
      <c r="O208" s="185">
        <v>40794</v>
      </c>
      <c r="P208" s="184"/>
      <c r="Q208" s="185">
        <v>2504902</v>
      </c>
      <c r="R208" s="185">
        <v>-31256</v>
      </c>
      <c r="S208" s="185">
        <v>2473646</v>
      </c>
      <c r="T208" s="185">
        <v>2852262</v>
      </c>
      <c r="U208" s="185">
        <v>15595340</v>
      </c>
      <c r="W208" s="185">
        <f t="shared" si="7"/>
        <v>3976940881.2046852</v>
      </c>
      <c r="X208" s="185">
        <f t="shared" si="8"/>
        <v>21744757389.849415</v>
      </c>
    </row>
    <row r="209" spans="1:24">
      <c r="A209" s="198">
        <v>36102</v>
      </c>
      <c r="B209" s="178" t="s">
        <v>186</v>
      </c>
      <c r="C209" s="182">
        <v>2.9960000000000002E-4</v>
      </c>
      <c r="D209" s="182">
        <v>2.654E-4</v>
      </c>
      <c r="E209" s="185">
        <v>3619766</v>
      </c>
      <c r="F209" s="232"/>
      <c r="G209" s="185">
        <v>199469</v>
      </c>
      <c r="H209" s="185">
        <v>400309</v>
      </c>
      <c r="I209" s="185">
        <v>122664</v>
      </c>
      <c r="J209" s="185">
        <v>153947</v>
      </c>
      <c r="K209" s="184"/>
      <c r="L209" s="185">
        <v>0</v>
      </c>
      <c r="M209" s="185">
        <v>0</v>
      </c>
      <c r="N209" s="185">
        <v>0</v>
      </c>
      <c r="O209" s="185">
        <v>50496</v>
      </c>
      <c r="P209" s="184"/>
      <c r="Q209" s="185">
        <v>1046387</v>
      </c>
      <c r="R209" s="185">
        <v>123068</v>
      </c>
      <c r="S209" s="185">
        <v>1169455</v>
      </c>
      <c r="T209" s="185">
        <v>1191492</v>
      </c>
      <c r="U209" s="185">
        <v>6514729</v>
      </c>
      <c r="W209" s="185">
        <f t="shared" si="7"/>
        <v>3976942590.1201601</v>
      </c>
      <c r="X209" s="185">
        <f t="shared" si="8"/>
        <v>21744756341.789051</v>
      </c>
    </row>
    <row r="210" spans="1:24">
      <c r="A210" s="198">
        <v>36105</v>
      </c>
      <c r="B210" s="178" t="s">
        <v>187</v>
      </c>
      <c r="C210" s="182">
        <v>3.725E-4</v>
      </c>
      <c r="D210" s="182">
        <v>3.6660000000000002E-4</v>
      </c>
      <c r="E210" s="185">
        <v>4500544</v>
      </c>
      <c r="F210" s="232"/>
      <c r="G210" s="185">
        <v>248004</v>
      </c>
      <c r="H210" s="185">
        <v>497714</v>
      </c>
      <c r="I210" s="185">
        <v>152511</v>
      </c>
      <c r="J210" s="185">
        <v>71989</v>
      </c>
      <c r="K210" s="184"/>
      <c r="L210" s="185">
        <v>0</v>
      </c>
      <c r="M210" s="185">
        <v>0</v>
      </c>
      <c r="N210" s="185">
        <v>0</v>
      </c>
      <c r="O210" s="185">
        <v>88805</v>
      </c>
      <c r="P210" s="184"/>
      <c r="Q210" s="185">
        <v>1300998</v>
      </c>
      <c r="R210" s="185">
        <v>-10157</v>
      </c>
      <c r="S210" s="185">
        <v>1290841</v>
      </c>
      <c r="T210" s="185">
        <v>1481411</v>
      </c>
      <c r="U210" s="185">
        <v>8099922</v>
      </c>
      <c r="W210" s="185">
        <f t="shared" si="7"/>
        <v>3976942281.8791947</v>
      </c>
      <c r="X210" s="185">
        <f t="shared" si="8"/>
        <v>21744757046.979866</v>
      </c>
    </row>
    <row r="211" spans="1:24">
      <c r="A211" s="198">
        <v>36200</v>
      </c>
      <c r="B211" s="178" t="s">
        <v>188</v>
      </c>
      <c r="C211" s="182">
        <v>1.4411999999999999E-3</v>
      </c>
      <c r="D211" s="182">
        <v>1.4702000000000001E-3</v>
      </c>
      <c r="E211" s="185">
        <v>17412574</v>
      </c>
      <c r="F211" s="232"/>
      <c r="G211" s="185">
        <v>959526</v>
      </c>
      <c r="H211" s="185">
        <v>1925652</v>
      </c>
      <c r="I211" s="185">
        <v>590063</v>
      </c>
      <c r="J211" s="185">
        <v>0</v>
      </c>
      <c r="K211" s="184"/>
      <c r="L211" s="185">
        <v>0</v>
      </c>
      <c r="M211" s="185">
        <v>0</v>
      </c>
      <c r="N211" s="185">
        <v>0</v>
      </c>
      <c r="O211" s="185">
        <v>461623</v>
      </c>
      <c r="P211" s="184"/>
      <c r="Q211" s="185">
        <v>5033554</v>
      </c>
      <c r="R211" s="185">
        <v>-233219</v>
      </c>
      <c r="S211" s="185">
        <v>4800335</v>
      </c>
      <c r="T211" s="185">
        <v>5731567</v>
      </c>
      <c r="U211" s="185">
        <v>31338544</v>
      </c>
      <c r="W211" s="185">
        <f t="shared" si="7"/>
        <v>3976940743.8245907</v>
      </c>
      <c r="X211" s="185">
        <f t="shared" si="8"/>
        <v>21744757146.822094</v>
      </c>
    </row>
    <row r="212" spans="1:24">
      <c r="A212" s="198">
        <v>36205</v>
      </c>
      <c r="B212" s="178" t="s">
        <v>189</v>
      </c>
      <c r="C212" s="182">
        <v>3.0880000000000002E-4</v>
      </c>
      <c r="D212" s="182">
        <v>3.0160000000000001E-4</v>
      </c>
      <c r="E212" s="185">
        <v>3730921</v>
      </c>
      <c r="F212" s="232"/>
      <c r="G212" s="185">
        <v>205594</v>
      </c>
      <c r="H212" s="185">
        <v>412602</v>
      </c>
      <c r="I212" s="185">
        <v>126430</v>
      </c>
      <c r="J212" s="185">
        <v>27685</v>
      </c>
      <c r="K212" s="184"/>
      <c r="L212" s="185">
        <v>0</v>
      </c>
      <c r="M212" s="185">
        <v>0</v>
      </c>
      <c r="N212" s="185">
        <v>0</v>
      </c>
      <c r="O212" s="185">
        <v>0</v>
      </c>
      <c r="P212" s="184"/>
      <c r="Q212" s="185">
        <v>1078519</v>
      </c>
      <c r="R212" s="185">
        <v>29174</v>
      </c>
      <c r="S212" s="185">
        <v>1107693</v>
      </c>
      <c r="T212" s="185">
        <v>1228079</v>
      </c>
      <c r="U212" s="185">
        <v>6714781</v>
      </c>
      <c r="W212" s="185">
        <f t="shared" si="7"/>
        <v>3976939766.8393779</v>
      </c>
      <c r="X212" s="185">
        <f t="shared" si="8"/>
        <v>21744757124.352329</v>
      </c>
    </row>
    <row r="213" spans="1:24">
      <c r="A213" s="198">
        <v>36300</v>
      </c>
      <c r="B213" s="178" t="s">
        <v>190</v>
      </c>
      <c r="C213" s="182">
        <v>4.9765E-3</v>
      </c>
      <c r="D213" s="182">
        <v>5.0121999999999996E-3</v>
      </c>
      <c r="E213" s="185">
        <v>60126058</v>
      </c>
      <c r="F213" s="232"/>
      <c r="G213" s="185">
        <v>3313269</v>
      </c>
      <c r="H213" s="185">
        <v>6649326</v>
      </c>
      <c r="I213" s="185">
        <v>2037504</v>
      </c>
      <c r="J213" s="185">
        <v>20971</v>
      </c>
      <c r="K213" s="184"/>
      <c r="L213" s="185">
        <v>0</v>
      </c>
      <c r="M213" s="185">
        <v>0</v>
      </c>
      <c r="N213" s="185">
        <v>0</v>
      </c>
      <c r="O213" s="185">
        <v>799390</v>
      </c>
      <c r="P213" s="184"/>
      <c r="Q213" s="185">
        <v>17380991</v>
      </c>
      <c r="R213" s="185">
        <v>-420139</v>
      </c>
      <c r="S213" s="185">
        <v>16960852</v>
      </c>
      <c r="T213" s="185">
        <v>19791247</v>
      </c>
      <c r="U213" s="185">
        <v>108212783</v>
      </c>
      <c r="W213" s="185">
        <f t="shared" si="7"/>
        <v>3976941022.8071938</v>
      </c>
      <c r="X213" s="185">
        <f t="shared" si="8"/>
        <v>21744756957.701195</v>
      </c>
    </row>
    <row r="214" spans="1:24">
      <c r="A214" s="198">
        <v>36301</v>
      </c>
      <c r="B214" s="178" t="s">
        <v>191</v>
      </c>
      <c r="C214" s="182">
        <v>1.104E-4</v>
      </c>
      <c r="D214" s="182">
        <v>1.047E-4</v>
      </c>
      <c r="E214" s="185">
        <v>1333852</v>
      </c>
      <c r="F214" s="232"/>
      <c r="G214" s="185">
        <v>73502</v>
      </c>
      <c r="H214" s="185">
        <v>147510</v>
      </c>
      <c r="I214" s="185">
        <v>45201</v>
      </c>
      <c r="J214" s="185">
        <v>85648</v>
      </c>
      <c r="K214" s="184"/>
      <c r="L214" s="185">
        <v>0</v>
      </c>
      <c r="M214" s="185">
        <v>0</v>
      </c>
      <c r="N214" s="185">
        <v>0</v>
      </c>
      <c r="O214" s="185">
        <v>0</v>
      </c>
      <c r="P214" s="184"/>
      <c r="Q214" s="185">
        <v>385585</v>
      </c>
      <c r="R214" s="185">
        <v>58061</v>
      </c>
      <c r="S214" s="185">
        <v>443646</v>
      </c>
      <c r="T214" s="185">
        <v>439054</v>
      </c>
      <c r="U214" s="185">
        <v>2400621</v>
      </c>
      <c r="W214" s="185">
        <f t="shared" si="7"/>
        <v>3976938405.7971015</v>
      </c>
      <c r="X214" s="185">
        <f t="shared" si="8"/>
        <v>21744755434.782608</v>
      </c>
    </row>
    <row r="215" spans="1:24">
      <c r="A215" s="198">
        <v>36302</v>
      </c>
      <c r="B215" s="178" t="s">
        <v>192</v>
      </c>
      <c r="C215" s="182">
        <v>1.5129999999999999E-4</v>
      </c>
      <c r="D215" s="182">
        <v>1.5210000000000001E-4</v>
      </c>
      <c r="E215" s="185">
        <v>1828006</v>
      </c>
      <c r="F215" s="232"/>
      <c r="G215" s="185">
        <v>100733</v>
      </c>
      <c r="H215" s="185">
        <v>202159</v>
      </c>
      <c r="I215" s="185">
        <v>61946</v>
      </c>
      <c r="J215" s="185">
        <v>61849</v>
      </c>
      <c r="K215" s="184"/>
      <c r="L215" s="185">
        <v>0</v>
      </c>
      <c r="M215" s="185">
        <v>0</v>
      </c>
      <c r="N215" s="185">
        <v>0</v>
      </c>
      <c r="O215" s="185">
        <v>35197</v>
      </c>
      <c r="P215" s="184"/>
      <c r="Q215" s="185">
        <v>528432</v>
      </c>
      <c r="R215" s="185">
        <v>4189</v>
      </c>
      <c r="S215" s="185">
        <v>532621</v>
      </c>
      <c r="T215" s="185">
        <v>601711</v>
      </c>
      <c r="U215" s="185">
        <v>3289982</v>
      </c>
      <c r="W215" s="185">
        <f t="shared" si="7"/>
        <v>3976939854.593523</v>
      </c>
      <c r="X215" s="185">
        <f t="shared" si="8"/>
        <v>21744758757.435558</v>
      </c>
    </row>
    <row r="216" spans="1:24">
      <c r="A216" s="198">
        <v>36303</v>
      </c>
      <c r="B216" s="178" t="s">
        <v>394</v>
      </c>
      <c r="C216" s="182">
        <v>2.2680000000000001E-4</v>
      </c>
      <c r="D216" s="182">
        <v>1.9790000000000001E-4</v>
      </c>
      <c r="E216" s="185">
        <v>2740197</v>
      </c>
      <c r="F216" s="232"/>
      <c r="G216" s="185">
        <v>151000</v>
      </c>
      <c r="H216" s="185">
        <v>303038</v>
      </c>
      <c r="I216" s="185">
        <v>92858</v>
      </c>
      <c r="J216" s="185">
        <v>363898</v>
      </c>
      <c r="K216" s="184"/>
      <c r="L216" s="185">
        <v>0</v>
      </c>
      <c r="M216" s="185">
        <v>0</v>
      </c>
      <c r="N216" s="185">
        <v>0</v>
      </c>
      <c r="O216" s="185">
        <v>0</v>
      </c>
      <c r="P216" s="184"/>
      <c r="Q216" s="185">
        <v>792125</v>
      </c>
      <c r="R216" s="185">
        <v>282502</v>
      </c>
      <c r="S216" s="185">
        <v>1074627</v>
      </c>
      <c r="T216" s="185">
        <v>901970</v>
      </c>
      <c r="U216" s="185">
        <v>4931711</v>
      </c>
      <c r="W216" s="185">
        <f t="shared" si="7"/>
        <v>3976940035.2733684</v>
      </c>
      <c r="X216" s="185">
        <f t="shared" si="8"/>
        <v>21744757495.590828</v>
      </c>
    </row>
    <row r="217" spans="1:24">
      <c r="A217" s="198">
        <v>36305</v>
      </c>
      <c r="B217" s="178" t="s">
        <v>193</v>
      </c>
      <c r="C217" s="182">
        <v>9.391E-4</v>
      </c>
      <c r="D217" s="182">
        <v>9.4229999999999997E-4</v>
      </c>
      <c r="E217" s="185">
        <v>11346203</v>
      </c>
      <c r="F217" s="232"/>
      <c r="G217" s="185">
        <v>625237</v>
      </c>
      <c r="H217" s="185">
        <v>1254774</v>
      </c>
      <c r="I217" s="185">
        <v>384491</v>
      </c>
      <c r="J217" s="185">
        <v>242415</v>
      </c>
      <c r="K217" s="184"/>
      <c r="L217" s="185">
        <v>0</v>
      </c>
      <c r="M217" s="185">
        <v>0</v>
      </c>
      <c r="N217" s="185">
        <v>0</v>
      </c>
      <c r="O217" s="185">
        <v>0</v>
      </c>
      <c r="P217" s="184"/>
      <c r="Q217" s="185">
        <v>3279913</v>
      </c>
      <c r="R217" s="185">
        <v>124103</v>
      </c>
      <c r="S217" s="185">
        <v>3404016</v>
      </c>
      <c r="T217" s="185">
        <v>3734745</v>
      </c>
      <c r="U217" s="185">
        <v>20420501</v>
      </c>
      <c r="W217" s="185"/>
      <c r="X217" s="185"/>
    </row>
    <row r="218" spans="1:24">
      <c r="A218" s="198">
        <v>36310</v>
      </c>
      <c r="B218" s="178" t="s">
        <v>379</v>
      </c>
      <c r="C218" s="182">
        <v>0</v>
      </c>
      <c r="D218" s="182">
        <v>0</v>
      </c>
      <c r="E218" s="185">
        <v>0</v>
      </c>
      <c r="F218" s="232"/>
      <c r="G218" s="185">
        <v>0</v>
      </c>
      <c r="H218" s="185">
        <v>0</v>
      </c>
      <c r="I218" s="185">
        <v>0</v>
      </c>
      <c r="J218" s="185">
        <v>0</v>
      </c>
      <c r="K218" s="184"/>
      <c r="L218" s="185">
        <v>0</v>
      </c>
      <c r="M218" s="185">
        <v>0</v>
      </c>
      <c r="N218" s="185">
        <v>0</v>
      </c>
      <c r="O218" s="185">
        <v>0</v>
      </c>
      <c r="P218" s="184"/>
      <c r="Q218" s="185">
        <v>0</v>
      </c>
      <c r="R218" s="185">
        <v>-6804</v>
      </c>
      <c r="S218" s="185">
        <v>-6804</v>
      </c>
      <c r="T218" s="185">
        <v>0</v>
      </c>
      <c r="U218" s="185">
        <v>0</v>
      </c>
      <c r="W218" s="185"/>
      <c r="X218" s="185"/>
    </row>
    <row r="219" spans="1:24">
      <c r="A219" s="198">
        <v>36400</v>
      </c>
      <c r="B219" s="178" t="s">
        <v>194</v>
      </c>
      <c r="C219" s="182">
        <v>5.1373E-3</v>
      </c>
      <c r="D219" s="182">
        <v>5.2236000000000001E-3</v>
      </c>
      <c r="E219" s="185">
        <v>62068843</v>
      </c>
      <c r="F219" s="232"/>
      <c r="G219" s="185">
        <v>3420327</v>
      </c>
      <c r="H219" s="185">
        <v>6864178</v>
      </c>
      <c r="I219" s="185">
        <v>2103339</v>
      </c>
      <c r="J219" s="185">
        <v>0</v>
      </c>
      <c r="K219" s="184"/>
      <c r="L219" s="185">
        <v>0</v>
      </c>
      <c r="M219" s="185">
        <v>0</v>
      </c>
      <c r="N219" s="185">
        <v>0</v>
      </c>
      <c r="O219" s="185">
        <v>1505927</v>
      </c>
      <c r="P219" s="184"/>
      <c r="Q219" s="185">
        <v>17942603</v>
      </c>
      <c r="R219" s="185">
        <v>-544373</v>
      </c>
      <c r="S219" s="185">
        <v>17398230</v>
      </c>
      <c r="T219" s="185">
        <v>20430739</v>
      </c>
      <c r="U219" s="185">
        <v>111709340</v>
      </c>
      <c r="W219" s="185">
        <f t="shared" si="7"/>
        <v>3976941000.1362581</v>
      </c>
      <c r="X219" s="185">
        <f t="shared" si="8"/>
        <v>21744756973.507484</v>
      </c>
    </row>
    <row r="220" spans="1:24">
      <c r="A220" s="198">
        <v>36405</v>
      </c>
      <c r="B220" s="178" t="s">
        <v>395</v>
      </c>
      <c r="C220" s="182">
        <v>8.3799999999999999E-4</v>
      </c>
      <c r="D220" s="182">
        <v>8.518E-4</v>
      </c>
      <c r="E220" s="185">
        <v>10124713</v>
      </c>
      <c r="F220" s="232"/>
      <c r="G220" s="185">
        <v>557926</v>
      </c>
      <c r="H220" s="185">
        <v>1119690</v>
      </c>
      <c r="I220" s="185">
        <v>343098</v>
      </c>
      <c r="J220" s="185">
        <v>0</v>
      </c>
      <c r="K220" s="184"/>
      <c r="L220" s="185">
        <v>0</v>
      </c>
      <c r="M220" s="185">
        <v>0</v>
      </c>
      <c r="N220" s="185">
        <v>0</v>
      </c>
      <c r="O220" s="185">
        <v>389864</v>
      </c>
      <c r="P220" s="184"/>
      <c r="Q220" s="185">
        <v>2926810</v>
      </c>
      <c r="R220" s="185">
        <v>-189737</v>
      </c>
      <c r="S220" s="185">
        <v>2737073</v>
      </c>
      <c r="T220" s="185">
        <v>3332677</v>
      </c>
      <c r="U220" s="185">
        <v>18222106</v>
      </c>
      <c r="W220" s="185">
        <f t="shared" si="7"/>
        <v>3976941527.446301</v>
      </c>
      <c r="X220" s="185">
        <f t="shared" si="8"/>
        <v>21744756563.245823</v>
      </c>
    </row>
    <row r="221" spans="1:24">
      <c r="A221" s="198">
        <v>36500</v>
      </c>
      <c r="B221" s="178" t="s">
        <v>196</v>
      </c>
      <c r="C221" s="182">
        <v>1.0811599999999999E-2</v>
      </c>
      <c r="D221" s="182">
        <v>1.09421E-2</v>
      </c>
      <c r="E221" s="185">
        <v>130625719</v>
      </c>
      <c r="F221" s="232"/>
      <c r="G221" s="185">
        <v>7198179</v>
      </c>
      <c r="H221" s="185">
        <v>14445865</v>
      </c>
      <c r="I221" s="185">
        <v>4426539</v>
      </c>
      <c r="J221" s="185">
        <v>0</v>
      </c>
      <c r="K221" s="184"/>
      <c r="L221" s="185">
        <v>0</v>
      </c>
      <c r="M221" s="185">
        <v>0</v>
      </c>
      <c r="N221" s="185">
        <v>0</v>
      </c>
      <c r="O221" s="185">
        <v>2673327</v>
      </c>
      <c r="P221" s="184"/>
      <c r="Q221" s="185">
        <v>37760739</v>
      </c>
      <c r="R221" s="185">
        <v>-911007</v>
      </c>
      <c r="S221" s="185">
        <v>36849732</v>
      </c>
      <c r="T221" s="185">
        <v>42997095</v>
      </c>
      <c r="U221" s="185">
        <v>235095615</v>
      </c>
      <c r="W221" s="185">
        <f t="shared" si="7"/>
        <v>3976940970.8091311</v>
      </c>
      <c r="X221" s="185">
        <f t="shared" si="8"/>
        <v>21744757020.237522</v>
      </c>
    </row>
    <row r="222" spans="1:24">
      <c r="A222" s="198">
        <v>36501</v>
      </c>
      <c r="B222" s="178" t="s">
        <v>197</v>
      </c>
      <c r="C222" s="182">
        <v>1.4320000000000001E-4</v>
      </c>
      <c r="D222" s="182">
        <v>1.3850000000000001E-4</v>
      </c>
      <c r="E222" s="185">
        <v>1730142</v>
      </c>
      <c r="F222" s="232"/>
      <c r="G222" s="185">
        <v>95340</v>
      </c>
      <c r="H222" s="185">
        <v>191336</v>
      </c>
      <c r="I222" s="185">
        <v>58630</v>
      </c>
      <c r="J222" s="185">
        <v>0</v>
      </c>
      <c r="K222" s="184"/>
      <c r="L222" s="185">
        <v>0</v>
      </c>
      <c r="M222" s="185">
        <v>0</v>
      </c>
      <c r="N222" s="185">
        <v>0</v>
      </c>
      <c r="O222" s="185">
        <v>48942</v>
      </c>
      <c r="P222" s="184"/>
      <c r="Q222" s="185">
        <v>500142</v>
      </c>
      <c r="R222" s="185">
        <v>-8396</v>
      </c>
      <c r="S222" s="185">
        <v>491746</v>
      </c>
      <c r="T222" s="185">
        <v>569498</v>
      </c>
      <c r="U222" s="185">
        <v>3113849</v>
      </c>
      <c r="W222" s="185">
        <f t="shared" si="7"/>
        <v>3976941340.7821226</v>
      </c>
      <c r="X222" s="185">
        <f t="shared" si="8"/>
        <v>21744755586.592178</v>
      </c>
    </row>
    <row r="223" spans="1:24">
      <c r="A223" s="198">
        <v>36502</v>
      </c>
      <c r="B223" s="178" t="s">
        <v>198</v>
      </c>
      <c r="C223" s="182">
        <v>4.4299999999999999E-5</v>
      </c>
      <c r="D223" s="182">
        <v>5.2099999999999999E-5</v>
      </c>
      <c r="E223" s="185">
        <v>535232</v>
      </c>
      <c r="F223" s="232"/>
      <c r="G223" s="185">
        <v>29494</v>
      </c>
      <c r="H223" s="185">
        <v>59191</v>
      </c>
      <c r="I223" s="185">
        <v>18138</v>
      </c>
      <c r="J223" s="185">
        <v>0</v>
      </c>
      <c r="K223" s="184"/>
      <c r="L223" s="185">
        <v>0</v>
      </c>
      <c r="M223" s="185">
        <v>0</v>
      </c>
      <c r="N223" s="185">
        <v>0</v>
      </c>
      <c r="O223" s="185">
        <v>68501</v>
      </c>
      <c r="P223" s="184"/>
      <c r="Q223" s="185">
        <v>154723</v>
      </c>
      <c r="R223" s="185">
        <v>-27556</v>
      </c>
      <c r="S223" s="185">
        <v>127167</v>
      </c>
      <c r="T223" s="185">
        <v>176178</v>
      </c>
      <c r="U223" s="185">
        <v>963293</v>
      </c>
      <c r="W223" s="185">
        <f t="shared" si="7"/>
        <v>3976930022.5733633</v>
      </c>
      <c r="X223" s="185">
        <f t="shared" si="8"/>
        <v>21744762979.683971</v>
      </c>
    </row>
    <row r="224" spans="1:24">
      <c r="A224" s="198">
        <v>36505</v>
      </c>
      <c r="B224" s="178" t="s">
        <v>199</v>
      </c>
      <c r="C224" s="182">
        <v>2.0346000000000001E-3</v>
      </c>
      <c r="D224" s="182">
        <v>2.0817000000000001E-3</v>
      </c>
      <c r="E224" s="185">
        <v>24582031</v>
      </c>
      <c r="F224" s="232"/>
      <c r="G224" s="185">
        <v>1354602</v>
      </c>
      <c r="H224" s="185">
        <v>2718521</v>
      </c>
      <c r="I224" s="185">
        <v>833016</v>
      </c>
      <c r="J224" s="185">
        <v>0</v>
      </c>
      <c r="K224" s="184"/>
      <c r="L224" s="185">
        <v>0</v>
      </c>
      <c r="M224" s="185">
        <v>0</v>
      </c>
      <c r="N224" s="185">
        <v>0</v>
      </c>
      <c r="O224" s="185">
        <v>578092</v>
      </c>
      <c r="P224" s="184"/>
      <c r="Q224" s="185">
        <v>7106071</v>
      </c>
      <c r="R224" s="185">
        <v>-130741</v>
      </c>
      <c r="S224" s="185">
        <v>6975330</v>
      </c>
      <c r="T224" s="185">
        <v>8091484</v>
      </c>
      <c r="U224" s="185">
        <v>44241883</v>
      </c>
      <c r="W224" s="185">
        <f t="shared" si="7"/>
        <v>3976940922.0485597</v>
      </c>
      <c r="X224" s="185">
        <f t="shared" si="8"/>
        <v>21744757200.432518</v>
      </c>
    </row>
    <row r="225" spans="1:24">
      <c r="A225" s="198">
        <v>36600</v>
      </c>
      <c r="B225" s="178" t="s">
        <v>200</v>
      </c>
      <c r="C225" s="182">
        <v>6.9649999999999996E-4</v>
      </c>
      <c r="D225" s="182">
        <v>7.3300000000000004E-4</v>
      </c>
      <c r="E225" s="185">
        <v>8415111</v>
      </c>
      <c r="F225" s="232"/>
      <c r="G225" s="185">
        <v>463718</v>
      </c>
      <c r="H225" s="185">
        <v>930625</v>
      </c>
      <c r="I225" s="185">
        <v>285165</v>
      </c>
      <c r="J225" s="185">
        <v>0</v>
      </c>
      <c r="K225" s="184"/>
      <c r="L225" s="185">
        <v>0</v>
      </c>
      <c r="M225" s="185">
        <v>0</v>
      </c>
      <c r="N225" s="185">
        <v>0</v>
      </c>
      <c r="O225" s="185">
        <v>211320</v>
      </c>
      <c r="P225" s="184"/>
      <c r="Q225" s="185">
        <v>2432605</v>
      </c>
      <c r="R225" s="185">
        <v>-76314</v>
      </c>
      <c r="S225" s="185">
        <v>2356291</v>
      </c>
      <c r="T225" s="185">
        <v>2769939</v>
      </c>
      <c r="U225" s="185">
        <v>15145223</v>
      </c>
      <c r="W225" s="185">
        <f t="shared" si="7"/>
        <v>3976940416.3675523</v>
      </c>
      <c r="X225" s="185">
        <f t="shared" si="8"/>
        <v>21744756640.344582</v>
      </c>
    </row>
    <row r="226" spans="1:24">
      <c r="A226" s="198">
        <v>36601</v>
      </c>
      <c r="B226" s="178" t="s">
        <v>201</v>
      </c>
      <c r="C226" s="182">
        <v>3.8079999999999999E-4</v>
      </c>
      <c r="D226" s="182">
        <v>4.3419999999999998E-4</v>
      </c>
      <c r="E226" s="185">
        <v>4600824</v>
      </c>
      <c r="F226" s="232"/>
      <c r="G226" s="185">
        <v>253530</v>
      </c>
      <c r="H226" s="185">
        <v>508804</v>
      </c>
      <c r="I226" s="185">
        <v>155909</v>
      </c>
      <c r="J226" s="185">
        <v>0</v>
      </c>
      <c r="K226" s="184"/>
      <c r="L226" s="185">
        <v>0</v>
      </c>
      <c r="M226" s="185">
        <v>0</v>
      </c>
      <c r="N226" s="185">
        <v>0</v>
      </c>
      <c r="O226" s="185">
        <v>656955</v>
      </c>
      <c r="P226" s="184"/>
      <c r="Q226" s="185">
        <v>1329987</v>
      </c>
      <c r="R226" s="185">
        <v>-214864</v>
      </c>
      <c r="S226" s="185">
        <v>1115123</v>
      </c>
      <c r="T226" s="185">
        <v>1514419</v>
      </c>
      <c r="U226" s="185">
        <v>8280403</v>
      </c>
      <c r="W226" s="185">
        <f t="shared" si="7"/>
        <v>3976940651.2605042</v>
      </c>
      <c r="X226" s="185">
        <f t="shared" si="8"/>
        <v>21744755777.310925</v>
      </c>
    </row>
    <row r="227" spans="1:24">
      <c r="A227" s="198">
        <v>36700</v>
      </c>
      <c r="B227" s="178" t="s">
        <v>202</v>
      </c>
      <c r="C227" s="182">
        <v>9.5892000000000008E-3</v>
      </c>
      <c r="D227" s="182">
        <v>9.5197000000000007E-3</v>
      </c>
      <c r="E227" s="185">
        <v>115856686</v>
      </c>
      <c r="F227" s="232"/>
      <c r="G227" s="185">
        <v>6384326</v>
      </c>
      <c r="H227" s="185">
        <v>12812562</v>
      </c>
      <c r="I227" s="185">
        <v>3926058</v>
      </c>
      <c r="J227" s="185">
        <v>132779</v>
      </c>
      <c r="K227" s="184"/>
      <c r="L227" s="185">
        <v>0</v>
      </c>
      <c r="M227" s="185">
        <v>0</v>
      </c>
      <c r="N227" s="185">
        <v>0</v>
      </c>
      <c r="O227" s="185">
        <v>780458</v>
      </c>
      <c r="P227" s="184"/>
      <c r="Q227" s="185">
        <v>33491368</v>
      </c>
      <c r="R227" s="185">
        <v>-480576</v>
      </c>
      <c r="S227" s="185">
        <v>33010792</v>
      </c>
      <c r="T227" s="185">
        <v>38135683</v>
      </c>
      <c r="U227" s="185">
        <v>208514824</v>
      </c>
      <c r="W227" s="185">
        <f t="shared" si="7"/>
        <v>3976941037.8342299</v>
      </c>
      <c r="X227" s="185">
        <f t="shared" si="8"/>
        <v>21744757018.312267</v>
      </c>
    </row>
    <row r="228" spans="1:24">
      <c r="A228" s="198">
        <v>36701</v>
      </c>
      <c r="B228" s="178" t="s">
        <v>203</v>
      </c>
      <c r="C228" s="182">
        <v>4.7500000000000003E-5</v>
      </c>
      <c r="D228" s="182">
        <v>4.9100000000000001E-5</v>
      </c>
      <c r="E228" s="185">
        <v>573895</v>
      </c>
      <c r="F228" s="232"/>
      <c r="G228" s="185">
        <v>31625</v>
      </c>
      <c r="H228" s="185">
        <v>63467</v>
      </c>
      <c r="I228" s="185">
        <v>19448</v>
      </c>
      <c r="J228" s="185">
        <v>39568</v>
      </c>
      <c r="K228" s="184"/>
      <c r="L228" s="185">
        <v>0</v>
      </c>
      <c r="M228" s="185">
        <v>0</v>
      </c>
      <c r="N228" s="185">
        <v>0</v>
      </c>
      <c r="O228" s="185">
        <v>26049</v>
      </c>
      <c r="P228" s="184"/>
      <c r="Q228" s="185">
        <v>165899</v>
      </c>
      <c r="R228" s="185">
        <v>-4445</v>
      </c>
      <c r="S228" s="185">
        <v>161454</v>
      </c>
      <c r="T228" s="185">
        <v>188905</v>
      </c>
      <c r="U228" s="185">
        <v>1032876</v>
      </c>
      <c r="W228" s="185">
        <f t="shared" si="7"/>
        <v>3976947368.4210525</v>
      </c>
      <c r="X228" s="185">
        <f t="shared" si="8"/>
        <v>21744757894.736839</v>
      </c>
    </row>
    <row r="229" spans="1:24">
      <c r="A229" s="198">
        <v>36705</v>
      </c>
      <c r="B229" s="178" t="s">
        <v>204</v>
      </c>
      <c r="C229" s="182">
        <v>1.0357999999999999E-3</v>
      </c>
      <c r="D229" s="182">
        <v>1.0885999999999999E-3</v>
      </c>
      <c r="E229" s="185">
        <v>12514532</v>
      </c>
      <c r="F229" s="232"/>
      <c r="G229" s="185">
        <v>689618</v>
      </c>
      <c r="H229" s="185">
        <v>1383979</v>
      </c>
      <c r="I229" s="185">
        <v>424082</v>
      </c>
      <c r="J229" s="185">
        <v>38160</v>
      </c>
      <c r="K229" s="184"/>
      <c r="L229" s="185">
        <v>0</v>
      </c>
      <c r="M229" s="185">
        <v>0</v>
      </c>
      <c r="N229" s="185">
        <v>0</v>
      </c>
      <c r="O229" s="185">
        <v>505738</v>
      </c>
      <c r="P229" s="184"/>
      <c r="Q229" s="185">
        <v>3617649</v>
      </c>
      <c r="R229" s="185">
        <v>-76038</v>
      </c>
      <c r="S229" s="185">
        <v>3541611</v>
      </c>
      <c r="T229" s="185">
        <v>4119315</v>
      </c>
      <c r="U229" s="185">
        <v>22523219</v>
      </c>
      <c r="W229" s="185">
        <f t="shared" si="7"/>
        <v>3976940529.0596642</v>
      </c>
      <c r="X229" s="185">
        <f t="shared" si="8"/>
        <v>21744756709.789536</v>
      </c>
    </row>
    <row r="230" spans="1:24">
      <c r="A230" s="198">
        <v>36800</v>
      </c>
      <c r="B230" s="178" t="s">
        <v>205</v>
      </c>
      <c r="C230" s="182">
        <v>3.3189999999999999E-3</v>
      </c>
      <c r="D230" s="182">
        <v>3.3803000000000001E-3</v>
      </c>
      <c r="E230" s="185">
        <v>40100148</v>
      </c>
      <c r="F230" s="232"/>
      <c r="G230" s="185">
        <v>2209734</v>
      </c>
      <c r="H230" s="185">
        <v>4434665</v>
      </c>
      <c r="I230" s="185">
        <v>1358882</v>
      </c>
      <c r="J230" s="185">
        <v>14221</v>
      </c>
      <c r="K230" s="184"/>
      <c r="L230" s="185">
        <v>0</v>
      </c>
      <c r="M230" s="185">
        <v>0</v>
      </c>
      <c r="N230" s="185">
        <v>0</v>
      </c>
      <c r="O230" s="185">
        <v>1049846</v>
      </c>
      <c r="P230" s="184"/>
      <c r="Q230" s="185">
        <v>11591984</v>
      </c>
      <c r="R230" s="185">
        <v>-305017</v>
      </c>
      <c r="S230" s="185">
        <v>11286967</v>
      </c>
      <c r="T230" s="185">
        <v>13199467</v>
      </c>
      <c r="U230" s="185">
        <v>72170848</v>
      </c>
      <c r="W230" s="185"/>
      <c r="X230" s="185"/>
    </row>
    <row r="231" spans="1:24">
      <c r="A231" s="198">
        <v>36801</v>
      </c>
      <c r="B231" s="178" t="s">
        <v>206</v>
      </c>
      <c r="C231" s="182">
        <v>0</v>
      </c>
      <c r="D231" s="182">
        <v>0</v>
      </c>
      <c r="E231" s="185">
        <v>0</v>
      </c>
      <c r="F231" s="232"/>
      <c r="G231" s="185">
        <v>0</v>
      </c>
      <c r="H231" s="185">
        <v>0</v>
      </c>
      <c r="I231" s="185">
        <v>0</v>
      </c>
      <c r="J231" s="185">
        <v>0</v>
      </c>
      <c r="K231" s="184"/>
      <c r="L231" s="185">
        <v>0</v>
      </c>
      <c r="M231" s="185">
        <v>0</v>
      </c>
      <c r="N231" s="185">
        <v>0</v>
      </c>
      <c r="O231" s="185">
        <v>0</v>
      </c>
      <c r="P231" s="184"/>
      <c r="Q231" s="185">
        <v>0</v>
      </c>
      <c r="R231" s="185">
        <v>-28702</v>
      </c>
      <c r="S231" s="185">
        <v>-28702</v>
      </c>
      <c r="T231" s="185">
        <v>0</v>
      </c>
      <c r="U231" s="185">
        <v>0</v>
      </c>
      <c r="W231" s="185"/>
      <c r="X231" s="185"/>
    </row>
    <row r="232" spans="1:24">
      <c r="A232" s="198">
        <v>36802</v>
      </c>
      <c r="B232" s="178" t="s">
        <v>207</v>
      </c>
      <c r="C232" s="182">
        <v>2.7480000000000001E-4</v>
      </c>
      <c r="D232" s="182">
        <v>2.2039999999999999E-4</v>
      </c>
      <c r="E232" s="185">
        <v>3320133</v>
      </c>
      <c r="F232" s="232"/>
      <c r="G232" s="185">
        <v>182957</v>
      </c>
      <c r="H232" s="185">
        <v>367173</v>
      </c>
      <c r="I232" s="185">
        <v>112510</v>
      </c>
      <c r="J232" s="185">
        <v>371918</v>
      </c>
      <c r="K232" s="184"/>
      <c r="L232" s="185">
        <v>0</v>
      </c>
      <c r="M232" s="185">
        <v>0</v>
      </c>
      <c r="N232" s="185">
        <v>0</v>
      </c>
      <c r="O232" s="185">
        <v>0</v>
      </c>
      <c r="P232" s="184"/>
      <c r="Q232" s="185">
        <v>959770</v>
      </c>
      <c r="R232" s="185">
        <v>224222</v>
      </c>
      <c r="S232" s="185">
        <v>1183992</v>
      </c>
      <c r="T232" s="185">
        <v>1092863</v>
      </c>
      <c r="U232" s="185">
        <v>5975459</v>
      </c>
      <c r="W232" s="185">
        <f t="shared" si="7"/>
        <v>3976939592.4308586</v>
      </c>
      <c r="X232" s="185">
        <f t="shared" si="8"/>
        <v>21744756186.317322</v>
      </c>
    </row>
    <row r="233" spans="1:24">
      <c r="A233" s="198">
        <v>36810</v>
      </c>
      <c r="B233" s="178" t="s">
        <v>396</v>
      </c>
      <c r="C233" s="182">
        <v>6.6281999999999999E-3</v>
      </c>
      <c r="D233" s="182">
        <v>6.6810000000000003E-3</v>
      </c>
      <c r="E233" s="185">
        <v>80081893</v>
      </c>
      <c r="F233" s="232"/>
      <c r="G233" s="185">
        <v>4412943</v>
      </c>
      <c r="H233" s="185">
        <v>8856236</v>
      </c>
      <c r="I233" s="185">
        <v>2713751</v>
      </c>
      <c r="J233" s="185">
        <v>0</v>
      </c>
      <c r="K233" s="184"/>
      <c r="L233" s="185">
        <v>0</v>
      </c>
      <c r="M233" s="185">
        <v>0</v>
      </c>
      <c r="N233" s="185">
        <v>0</v>
      </c>
      <c r="O233" s="185">
        <v>1203038</v>
      </c>
      <c r="P233" s="184"/>
      <c r="Q233" s="185">
        <v>23149740</v>
      </c>
      <c r="R233" s="185">
        <v>-650814</v>
      </c>
      <c r="S233" s="185">
        <v>22498926</v>
      </c>
      <c r="T233" s="185">
        <v>26359960</v>
      </c>
      <c r="U233" s="185">
        <v>144128598</v>
      </c>
      <c r="W233" s="185">
        <f t="shared" si="7"/>
        <v>3976940949.2773304</v>
      </c>
      <c r="X233" s="185">
        <f t="shared" si="8"/>
        <v>21744756947.587582</v>
      </c>
    </row>
    <row r="234" spans="1:24">
      <c r="A234" s="198">
        <v>36900</v>
      </c>
      <c r="B234" s="178" t="s">
        <v>209</v>
      </c>
      <c r="C234" s="182">
        <v>6.3889999999999997E-4</v>
      </c>
      <c r="D234" s="182">
        <v>6.3170000000000001E-4</v>
      </c>
      <c r="E234" s="185">
        <v>7719188</v>
      </c>
      <c r="F234" s="232"/>
      <c r="G234" s="185">
        <v>425369</v>
      </c>
      <c r="H234" s="185">
        <v>853663</v>
      </c>
      <c r="I234" s="185">
        <v>261582</v>
      </c>
      <c r="J234" s="185">
        <v>33844</v>
      </c>
      <c r="K234" s="184"/>
      <c r="L234" s="185">
        <v>0</v>
      </c>
      <c r="M234" s="185">
        <v>0</v>
      </c>
      <c r="N234" s="185">
        <v>0</v>
      </c>
      <c r="O234" s="185">
        <v>22020</v>
      </c>
      <c r="P234" s="184"/>
      <c r="Q234" s="185">
        <v>2231431</v>
      </c>
      <c r="R234" s="185">
        <v>-5692</v>
      </c>
      <c r="S234" s="185">
        <v>2225739</v>
      </c>
      <c r="T234" s="185">
        <v>2540868</v>
      </c>
      <c r="U234" s="185">
        <v>13892725</v>
      </c>
      <c r="W234" s="185">
        <f t="shared" si="7"/>
        <v>3976941618.4066367</v>
      </c>
      <c r="X234" s="185">
        <f t="shared" si="8"/>
        <v>21744756612.928471</v>
      </c>
    </row>
    <row r="235" spans="1:24">
      <c r="A235" s="198">
        <v>36901</v>
      </c>
      <c r="B235" s="178" t="s">
        <v>210</v>
      </c>
      <c r="C235" s="182">
        <v>2.522E-4</v>
      </c>
      <c r="D235" s="182">
        <v>2.5720000000000002E-4</v>
      </c>
      <c r="E235" s="185">
        <v>3047080</v>
      </c>
      <c r="F235" s="232"/>
      <c r="G235" s="185">
        <v>167910</v>
      </c>
      <c r="H235" s="185">
        <v>336976</v>
      </c>
      <c r="I235" s="185">
        <v>103257</v>
      </c>
      <c r="J235" s="185">
        <v>75961</v>
      </c>
      <c r="K235" s="184"/>
      <c r="L235" s="185">
        <v>0</v>
      </c>
      <c r="M235" s="185">
        <v>0</v>
      </c>
      <c r="N235" s="185">
        <v>0</v>
      </c>
      <c r="O235" s="185">
        <v>45476</v>
      </c>
      <c r="P235" s="184"/>
      <c r="Q235" s="185">
        <v>880837</v>
      </c>
      <c r="R235" s="185">
        <v>46730</v>
      </c>
      <c r="S235" s="185">
        <v>927567</v>
      </c>
      <c r="T235" s="185">
        <v>1002985</v>
      </c>
      <c r="U235" s="185">
        <v>5484028</v>
      </c>
      <c r="W235" s="185">
        <f t="shared" si="7"/>
        <v>3976942902.4583664</v>
      </c>
      <c r="X235" s="185">
        <f t="shared" si="8"/>
        <v>21744758128.469467</v>
      </c>
    </row>
    <row r="236" spans="1:24">
      <c r="A236" s="198">
        <v>36905</v>
      </c>
      <c r="B236" s="178" t="s">
        <v>211</v>
      </c>
      <c r="C236" s="182">
        <v>2.3259999999999999E-4</v>
      </c>
      <c r="D236" s="182">
        <v>2.33E-4</v>
      </c>
      <c r="E236" s="185">
        <v>2810273</v>
      </c>
      <c r="F236" s="232"/>
      <c r="G236" s="185">
        <v>154861</v>
      </c>
      <c r="H236" s="185">
        <v>310787</v>
      </c>
      <c r="I236" s="185">
        <v>95232</v>
      </c>
      <c r="J236" s="185">
        <v>57019</v>
      </c>
      <c r="K236" s="184"/>
      <c r="L236" s="185">
        <v>0</v>
      </c>
      <c r="M236" s="185">
        <v>0</v>
      </c>
      <c r="N236" s="185">
        <v>0</v>
      </c>
      <c r="O236" s="185">
        <v>0</v>
      </c>
      <c r="P236" s="184"/>
      <c r="Q236" s="185">
        <v>812382</v>
      </c>
      <c r="R236" s="185">
        <v>70451</v>
      </c>
      <c r="S236" s="185">
        <v>882833</v>
      </c>
      <c r="T236" s="185">
        <v>925036</v>
      </c>
      <c r="U236" s="185">
        <v>5057830</v>
      </c>
      <c r="W236" s="185">
        <f t="shared" si="7"/>
        <v>3976938950.988822</v>
      </c>
      <c r="X236" s="185">
        <f t="shared" si="8"/>
        <v>21744754944.110062</v>
      </c>
    </row>
    <row r="237" spans="1:24">
      <c r="A237" s="198">
        <v>37000</v>
      </c>
      <c r="B237" s="178" t="s">
        <v>212</v>
      </c>
      <c r="C237" s="182">
        <v>2.0598000000000001E-3</v>
      </c>
      <c r="D237" s="182">
        <v>2.1031999999999999E-3</v>
      </c>
      <c r="E237" s="185">
        <v>24886497</v>
      </c>
      <c r="F237" s="232"/>
      <c r="G237" s="185">
        <v>1371380</v>
      </c>
      <c r="H237" s="185">
        <v>2752191</v>
      </c>
      <c r="I237" s="185">
        <v>843334</v>
      </c>
      <c r="J237" s="185">
        <v>0</v>
      </c>
      <c r="K237" s="184"/>
      <c r="L237" s="185">
        <v>0</v>
      </c>
      <c r="M237" s="185">
        <v>0</v>
      </c>
      <c r="N237" s="185">
        <v>0</v>
      </c>
      <c r="O237" s="185">
        <v>740070</v>
      </c>
      <c r="P237" s="184"/>
      <c r="Q237" s="185">
        <v>7194085</v>
      </c>
      <c r="R237" s="185">
        <v>-423988</v>
      </c>
      <c r="S237" s="185">
        <v>6770097</v>
      </c>
      <c r="T237" s="185">
        <v>8191703</v>
      </c>
      <c r="U237" s="185">
        <v>44789850</v>
      </c>
      <c r="W237" s="185">
        <f t="shared" si="7"/>
        <v>3976940965.1422467</v>
      </c>
      <c r="X237" s="185">
        <f t="shared" si="8"/>
        <v>21744756772.502182</v>
      </c>
    </row>
    <row r="238" spans="1:24">
      <c r="A238" s="198">
        <v>37001</v>
      </c>
      <c r="B238" s="178" t="s">
        <v>367</v>
      </c>
      <c r="C238" s="182">
        <v>1.7349999999999999E-4</v>
      </c>
      <c r="D238" s="182">
        <v>1.439E-4</v>
      </c>
      <c r="E238" s="185">
        <v>2096226</v>
      </c>
      <c r="F238" s="232"/>
      <c r="G238" s="185">
        <v>115513</v>
      </c>
      <c r="H238" s="185">
        <v>231821</v>
      </c>
      <c r="I238" s="185">
        <v>71035</v>
      </c>
      <c r="J238" s="185">
        <v>267956</v>
      </c>
      <c r="K238" s="184"/>
      <c r="L238" s="185">
        <v>0</v>
      </c>
      <c r="M238" s="185">
        <v>0</v>
      </c>
      <c r="N238" s="185">
        <v>0</v>
      </c>
      <c r="O238" s="185">
        <v>0</v>
      </c>
      <c r="P238" s="184"/>
      <c r="Q238" s="185">
        <v>605968</v>
      </c>
      <c r="R238" s="185">
        <v>192541</v>
      </c>
      <c r="S238" s="185">
        <v>798509</v>
      </c>
      <c r="T238" s="185">
        <v>689999</v>
      </c>
      <c r="U238" s="185">
        <v>3772715</v>
      </c>
      <c r="W238" s="185">
        <f t="shared" si="7"/>
        <v>3976939481.2680116</v>
      </c>
      <c r="X238" s="185">
        <f t="shared" si="8"/>
        <v>21744755043.227669</v>
      </c>
    </row>
    <row r="239" spans="1:24">
      <c r="A239" s="198">
        <v>37005</v>
      </c>
      <c r="B239" s="178" t="s">
        <v>213</v>
      </c>
      <c r="C239" s="182">
        <v>5.3370000000000002E-4</v>
      </c>
      <c r="D239" s="182">
        <v>5.2260000000000002E-4</v>
      </c>
      <c r="E239" s="185">
        <v>6448162</v>
      </c>
      <c r="F239" s="232"/>
      <c r="G239" s="185">
        <v>355328</v>
      </c>
      <c r="H239" s="185">
        <v>713101</v>
      </c>
      <c r="I239" s="185">
        <v>218510</v>
      </c>
      <c r="J239" s="185">
        <v>217352</v>
      </c>
      <c r="K239" s="184"/>
      <c r="L239" s="185">
        <v>0</v>
      </c>
      <c r="M239" s="185">
        <v>0</v>
      </c>
      <c r="N239" s="185">
        <v>0</v>
      </c>
      <c r="O239" s="185">
        <v>0</v>
      </c>
      <c r="P239" s="184"/>
      <c r="Q239" s="185">
        <v>1864008</v>
      </c>
      <c r="R239" s="185">
        <v>104954</v>
      </c>
      <c r="S239" s="185">
        <v>1968962</v>
      </c>
      <c r="T239" s="185">
        <v>2122493</v>
      </c>
      <c r="U239" s="185">
        <v>11605177</v>
      </c>
      <c r="W239" s="185">
        <f t="shared" si="7"/>
        <v>3976940228.5928421</v>
      </c>
      <c r="X239" s="185">
        <f t="shared" si="8"/>
        <v>21744757354.318905</v>
      </c>
    </row>
    <row r="240" spans="1:24">
      <c r="A240" s="198">
        <v>37100</v>
      </c>
      <c r="B240" s="178" t="s">
        <v>214</v>
      </c>
      <c r="C240" s="182">
        <v>3.4437999999999999E-3</v>
      </c>
      <c r="D240" s="182">
        <v>3.3446999999999999E-3</v>
      </c>
      <c r="E240" s="185">
        <v>41607981</v>
      </c>
      <c r="F240" s="232"/>
      <c r="G240" s="185">
        <v>2292823</v>
      </c>
      <c r="H240" s="185">
        <v>4601416</v>
      </c>
      <c r="I240" s="185">
        <v>1409978</v>
      </c>
      <c r="J240" s="185">
        <v>297730</v>
      </c>
      <c r="K240" s="184"/>
      <c r="L240" s="185">
        <v>0</v>
      </c>
      <c r="M240" s="185">
        <v>0</v>
      </c>
      <c r="N240" s="185">
        <v>0</v>
      </c>
      <c r="O240" s="185">
        <v>78421</v>
      </c>
      <c r="P240" s="184"/>
      <c r="Q240" s="185">
        <v>12027862</v>
      </c>
      <c r="R240" s="185">
        <v>82847</v>
      </c>
      <c r="S240" s="185">
        <v>12110709</v>
      </c>
      <c r="T240" s="185">
        <v>13695789</v>
      </c>
      <c r="U240" s="185">
        <v>74884594</v>
      </c>
      <c r="W240" s="185">
        <f t="shared" si="7"/>
        <v>3976940879.2612815</v>
      </c>
      <c r="X240" s="185">
        <f t="shared" si="8"/>
        <v>21744756954.526978</v>
      </c>
    </row>
    <row r="241" spans="1:24">
      <c r="A241" s="198">
        <v>37200</v>
      </c>
      <c r="B241" s="178" t="s">
        <v>215</v>
      </c>
      <c r="C241" s="182">
        <v>6.9249999999999997E-4</v>
      </c>
      <c r="D241" s="182">
        <v>6.9430000000000002E-4</v>
      </c>
      <c r="E241" s="185">
        <v>8366783</v>
      </c>
      <c r="F241" s="232"/>
      <c r="G241" s="185">
        <v>461055</v>
      </c>
      <c r="H241" s="185">
        <v>925280</v>
      </c>
      <c r="I241" s="185">
        <v>283527</v>
      </c>
      <c r="J241" s="185">
        <v>17735</v>
      </c>
      <c r="K241" s="184"/>
      <c r="L241" s="185">
        <v>0</v>
      </c>
      <c r="M241" s="185">
        <v>0</v>
      </c>
      <c r="N241" s="185">
        <v>0</v>
      </c>
      <c r="O241" s="185">
        <v>77346</v>
      </c>
      <c r="P241" s="184"/>
      <c r="Q241" s="185">
        <v>2418635</v>
      </c>
      <c r="R241" s="185">
        <v>-62053</v>
      </c>
      <c r="S241" s="185">
        <v>2356582</v>
      </c>
      <c r="T241" s="185">
        <v>2754032</v>
      </c>
      <c r="U241" s="185">
        <v>15058244</v>
      </c>
      <c r="W241" s="185">
        <f t="shared" si="7"/>
        <v>3976941516.2454877</v>
      </c>
      <c r="X241" s="185">
        <f t="shared" si="8"/>
        <v>21744756678.700363</v>
      </c>
    </row>
    <row r="242" spans="1:24">
      <c r="A242" s="198">
        <v>37300</v>
      </c>
      <c r="B242" s="178" t="s">
        <v>216</v>
      </c>
      <c r="C242" s="182">
        <v>1.7876000000000001E-3</v>
      </c>
      <c r="D242" s="182">
        <v>1.8748E-3</v>
      </c>
      <c r="E242" s="185">
        <v>21597778</v>
      </c>
      <c r="F242" s="232"/>
      <c r="G242" s="185">
        <v>1190154</v>
      </c>
      <c r="H242" s="185">
        <v>2388493</v>
      </c>
      <c r="I242" s="185">
        <v>731888</v>
      </c>
      <c r="J242" s="185">
        <v>0</v>
      </c>
      <c r="K242" s="184"/>
      <c r="L242" s="185">
        <v>0</v>
      </c>
      <c r="M242" s="185">
        <v>0</v>
      </c>
      <c r="N242" s="185">
        <v>0</v>
      </c>
      <c r="O242" s="185">
        <v>1059986</v>
      </c>
      <c r="P242" s="184"/>
      <c r="Q242" s="185">
        <v>6243396</v>
      </c>
      <c r="R242" s="185">
        <v>-411697</v>
      </c>
      <c r="S242" s="185">
        <v>5831699</v>
      </c>
      <c r="T242" s="185">
        <v>7109180</v>
      </c>
      <c r="U242" s="185">
        <v>38870928</v>
      </c>
      <c r="W242" s="185">
        <f t="shared" si="7"/>
        <v>3976941150.1454463</v>
      </c>
      <c r="X242" s="185">
        <f t="shared" si="8"/>
        <v>21744757216.379501</v>
      </c>
    </row>
    <row r="243" spans="1:24">
      <c r="A243" s="198">
        <v>37301</v>
      </c>
      <c r="B243" s="178" t="s">
        <v>217</v>
      </c>
      <c r="C243" s="182">
        <v>2.1450000000000001E-4</v>
      </c>
      <c r="D243" s="182">
        <v>2.1670000000000001E-4</v>
      </c>
      <c r="E243" s="185">
        <v>2591588</v>
      </c>
      <c r="F243" s="232"/>
      <c r="G243" s="185">
        <v>142810</v>
      </c>
      <c r="H243" s="185">
        <v>286603</v>
      </c>
      <c r="I243" s="185">
        <v>87822</v>
      </c>
      <c r="J243" s="185">
        <v>10814</v>
      </c>
      <c r="K243" s="184"/>
      <c r="L243" s="185">
        <v>0</v>
      </c>
      <c r="M243" s="185">
        <v>0</v>
      </c>
      <c r="N243" s="185">
        <v>0</v>
      </c>
      <c r="O243" s="185">
        <v>35902</v>
      </c>
      <c r="P243" s="184"/>
      <c r="Q243" s="185">
        <v>749166</v>
      </c>
      <c r="R243" s="185">
        <v>4158</v>
      </c>
      <c r="S243" s="185">
        <v>753324</v>
      </c>
      <c r="T243" s="185">
        <v>853054</v>
      </c>
      <c r="U243" s="185">
        <v>4664250</v>
      </c>
      <c r="W243" s="185">
        <f t="shared" si="7"/>
        <v>3976941724.9417248</v>
      </c>
      <c r="X243" s="185">
        <f t="shared" si="8"/>
        <v>21744755244.755245</v>
      </c>
    </row>
    <row r="244" spans="1:24">
      <c r="A244" s="198">
        <v>37305</v>
      </c>
      <c r="B244" s="178" t="s">
        <v>218</v>
      </c>
      <c r="C244" s="182">
        <v>4.3590000000000002E-4</v>
      </c>
      <c r="D244" s="182">
        <v>4.8200000000000001E-4</v>
      </c>
      <c r="E244" s="185">
        <v>5266542</v>
      </c>
      <c r="F244" s="232"/>
      <c r="G244" s="185">
        <v>290215</v>
      </c>
      <c r="H244" s="185">
        <v>582426</v>
      </c>
      <c r="I244" s="185">
        <v>178468</v>
      </c>
      <c r="J244" s="185">
        <v>81122</v>
      </c>
      <c r="K244" s="184"/>
      <c r="L244" s="185">
        <v>0</v>
      </c>
      <c r="M244" s="185">
        <v>0</v>
      </c>
      <c r="N244" s="185">
        <v>0</v>
      </c>
      <c r="O244" s="185">
        <v>156384</v>
      </c>
      <c r="P244" s="184"/>
      <c r="Q244" s="185">
        <v>1522430</v>
      </c>
      <c r="R244" s="185">
        <v>-63636</v>
      </c>
      <c r="S244" s="185">
        <v>1458794</v>
      </c>
      <c r="T244" s="185">
        <v>1733549</v>
      </c>
      <c r="U244" s="185">
        <v>9478540</v>
      </c>
      <c r="W244" s="185">
        <f t="shared" si="7"/>
        <v>3976941959.1649461</v>
      </c>
      <c r="X244" s="185">
        <f t="shared" si="8"/>
        <v>21744757972.011929</v>
      </c>
    </row>
    <row r="245" spans="1:24">
      <c r="A245" s="198">
        <v>37400</v>
      </c>
      <c r="B245" s="178" t="s">
        <v>219</v>
      </c>
      <c r="C245" s="182">
        <v>9.1870000000000007E-3</v>
      </c>
      <c r="D245" s="182">
        <v>9.2034000000000005E-3</v>
      </c>
      <c r="E245" s="185">
        <v>110997306</v>
      </c>
      <c r="F245" s="232"/>
      <c r="G245" s="185">
        <v>6116548</v>
      </c>
      <c r="H245" s="185">
        <v>12275164</v>
      </c>
      <c r="I245" s="185">
        <v>3761387</v>
      </c>
      <c r="J245" s="185">
        <v>0</v>
      </c>
      <c r="K245" s="184"/>
      <c r="L245" s="185">
        <v>0</v>
      </c>
      <c r="M245" s="185">
        <v>0</v>
      </c>
      <c r="N245" s="185">
        <v>0</v>
      </c>
      <c r="O245" s="185">
        <v>1705156</v>
      </c>
      <c r="P245" s="184"/>
      <c r="Q245" s="185">
        <v>32086639</v>
      </c>
      <c r="R245" s="185">
        <v>-1334666</v>
      </c>
      <c r="S245" s="185">
        <v>30751973</v>
      </c>
      <c r="T245" s="185">
        <v>36536157</v>
      </c>
      <c r="U245" s="185">
        <v>199769083</v>
      </c>
      <c r="W245" s="185">
        <f t="shared" si="7"/>
        <v>3976941003.592032</v>
      </c>
      <c r="X245" s="185">
        <f t="shared" si="8"/>
        <v>21744757048.002609</v>
      </c>
    </row>
    <row r="246" spans="1:24">
      <c r="A246" s="198">
        <v>37405</v>
      </c>
      <c r="B246" s="178" t="s">
        <v>220</v>
      </c>
      <c r="C246" s="182">
        <v>1.8494E-3</v>
      </c>
      <c r="D246" s="182">
        <v>1.9296999999999999E-3</v>
      </c>
      <c r="E246" s="185">
        <v>22344445</v>
      </c>
      <c r="F246" s="232"/>
      <c r="G246" s="185">
        <v>1231299</v>
      </c>
      <c r="H246" s="185">
        <v>2471067</v>
      </c>
      <c r="I246" s="185">
        <v>757191</v>
      </c>
      <c r="J246" s="185">
        <v>0</v>
      </c>
      <c r="K246" s="184"/>
      <c r="L246" s="185">
        <v>0</v>
      </c>
      <c r="M246" s="185">
        <v>0</v>
      </c>
      <c r="N246" s="185">
        <v>0</v>
      </c>
      <c r="O246" s="185">
        <v>1011490</v>
      </c>
      <c r="P246" s="184"/>
      <c r="Q246" s="185">
        <v>6459239</v>
      </c>
      <c r="R246" s="185">
        <v>-440661</v>
      </c>
      <c r="S246" s="185">
        <v>6018578</v>
      </c>
      <c r="T246" s="185">
        <v>7354955</v>
      </c>
      <c r="U246" s="185">
        <v>40214754</v>
      </c>
      <c r="W246" s="185">
        <f t="shared" si="7"/>
        <v>3976941170.1092248</v>
      </c>
      <c r="X246" s="185">
        <f t="shared" si="8"/>
        <v>21744757218.557369</v>
      </c>
    </row>
    <row r="247" spans="1:24">
      <c r="A247" s="198">
        <v>37500</v>
      </c>
      <c r="B247" s="178" t="s">
        <v>221</v>
      </c>
      <c r="C247" s="182">
        <v>9.7860000000000004E-4</v>
      </c>
      <c r="D247" s="182">
        <v>9.946E-4</v>
      </c>
      <c r="E247" s="185">
        <v>11823442</v>
      </c>
      <c r="F247" s="232"/>
      <c r="G247" s="185">
        <v>651535</v>
      </c>
      <c r="H247" s="185">
        <v>1307551</v>
      </c>
      <c r="I247" s="185">
        <v>400663</v>
      </c>
      <c r="J247" s="185">
        <v>33607</v>
      </c>
      <c r="K247" s="184"/>
      <c r="L247" s="185">
        <v>0</v>
      </c>
      <c r="M247" s="185">
        <v>0</v>
      </c>
      <c r="N247" s="185">
        <v>0</v>
      </c>
      <c r="O247" s="185">
        <v>113226</v>
      </c>
      <c r="P247" s="184"/>
      <c r="Q247" s="185">
        <v>3417871</v>
      </c>
      <c r="R247" s="185">
        <v>-41981</v>
      </c>
      <c r="S247" s="185">
        <v>3375890</v>
      </c>
      <c r="T247" s="185">
        <v>3891834</v>
      </c>
      <c r="U247" s="185">
        <v>21279419</v>
      </c>
      <c r="W247" s="185">
        <f t="shared" si="7"/>
        <v>3976940527.2838745</v>
      </c>
      <c r="X247" s="185">
        <f t="shared" si="8"/>
        <v>21744756795.422031</v>
      </c>
    </row>
    <row r="248" spans="1:24">
      <c r="A248" s="198">
        <v>37600</v>
      </c>
      <c r="B248" s="178" t="s">
        <v>222</v>
      </c>
      <c r="C248" s="182">
        <v>5.7945000000000002E-3</v>
      </c>
      <c r="D248" s="182">
        <v>5.9551999999999999E-3</v>
      </c>
      <c r="E248" s="185">
        <v>70009132</v>
      </c>
      <c r="F248" s="232"/>
      <c r="G248" s="185">
        <v>3857880</v>
      </c>
      <c r="H248" s="185">
        <v>7742292</v>
      </c>
      <c r="I248" s="185">
        <v>2372413</v>
      </c>
      <c r="J248" s="185">
        <v>0</v>
      </c>
      <c r="K248" s="184"/>
      <c r="L248" s="185">
        <v>0</v>
      </c>
      <c r="M248" s="185">
        <v>0</v>
      </c>
      <c r="N248" s="185">
        <v>0</v>
      </c>
      <c r="O248" s="185">
        <v>2842923</v>
      </c>
      <c r="P248" s="184"/>
      <c r="Q248" s="185">
        <v>20237948</v>
      </c>
      <c r="R248" s="185">
        <v>-1656751</v>
      </c>
      <c r="S248" s="185">
        <v>18581197</v>
      </c>
      <c r="T248" s="185">
        <v>23044385</v>
      </c>
      <c r="U248" s="185">
        <v>125999994</v>
      </c>
      <c r="W248" s="185">
        <f t="shared" si="7"/>
        <v>3976941064.8028302</v>
      </c>
      <c r="X248" s="185">
        <f t="shared" si="8"/>
        <v>21744756924.669945</v>
      </c>
    </row>
    <row r="249" spans="1:24">
      <c r="A249" s="198">
        <v>37601</v>
      </c>
      <c r="B249" s="178" t="s">
        <v>223</v>
      </c>
      <c r="C249" s="182">
        <v>5.2249999999999996E-4</v>
      </c>
      <c r="D249" s="182">
        <v>4.8840000000000005E-4</v>
      </c>
      <c r="E249" s="185">
        <v>6312843</v>
      </c>
      <c r="F249" s="232"/>
      <c r="G249" s="185">
        <v>347872</v>
      </c>
      <c r="H249" s="185">
        <v>698136</v>
      </c>
      <c r="I249" s="185">
        <v>213925</v>
      </c>
      <c r="J249" s="185">
        <v>596381</v>
      </c>
      <c r="K249" s="184"/>
      <c r="L249" s="185">
        <v>0</v>
      </c>
      <c r="M249" s="185">
        <v>0</v>
      </c>
      <c r="N249" s="185">
        <v>0</v>
      </c>
      <c r="O249" s="185">
        <v>0</v>
      </c>
      <c r="P249" s="184"/>
      <c r="Q249" s="185">
        <v>1824891</v>
      </c>
      <c r="R249" s="185">
        <v>411778</v>
      </c>
      <c r="S249" s="185">
        <v>2236669</v>
      </c>
      <c r="T249" s="185">
        <v>2077952</v>
      </c>
      <c r="U249" s="185">
        <v>11361636</v>
      </c>
      <c r="W249" s="185">
        <f t="shared" si="7"/>
        <v>3976941626.7942586</v>
      </c>
      <c r="X249" s="185">
        <f t="shared" si="8"/>
        <v>21744757894.736843</v>
      </c>
    </row>
    <row r="250" spans="1:24">
      <c r="A250" s="198">
        <v>37605</v>
      </c>
      <c r="B250" s="178" t="s">
        <v>224</v>
      </c>
      <c r="C250" s="182">
        <v>7.4430000000000004E-4</v>
      </c>
      <c r="D250" s="182">
        <v>7.4850000000000003E-4</v>
      </c>
      <c r="E250" s="185">
        <v>8992630</v>
      </c>
      <c r="F250" s="232"/>
      <c r="G250" s="185">
        <v>495542</v>
      </c>
      <c r="H250" s="185">
        <v>994493</v>
      </c>
      <c r="I250" s="185">
        <v>304735</v>
      </c>
      <c r="J250" s="185">
        <v>0</v>
      </c>
      <c r="K250" s="184"/>
      <c r="L250" s="185">
        <v>0</v>
      </c>
      <c r="M250" s="185">
        <v>0</v>
      </c>
      <c r="N250" s="185">
        <v>0</v>
      </c>
      <c r="O250" s="185">
        <v>203284</v>
      </c>
      <c r="P250" s="184"/>
      <c r="Q250" s="185">
        <v>2599552</v>
      </c>
      <c r="R250" s="185">
        <v>-84986</v>
      </c>
      <c r="S250" s="185">
        <v>2514566</v>
      </c>
      <c r="T250" s="185">
        <v>2960037</v>
      </c>
      <c r="U250" s="185">
        <v>16184623</v>
      </c>
      <c r="W250" s="185">
        <f t="shared" si="7"/>
        <v>3976940749.6977024</v>
      </c>
      <c r="X250" s="185">
        <f t="shared" si="8"/>
        <v>21744757490.259304</v>
      </c>
    </row>
    <row r="251" spans="1:24">
      <c r="A251" s="198">
        <v>37610</v>
      </c>
      <c r="B251" s="178" t="s">
        <v>225</v>
      </c>
      <c r="C251" s="182">
        <v>1.8936999999999999E-3</v>
      </c>
      <c r="D251" s="182">
        <v>1.8977E-3</v>
      </c>
      <c r="E251" s="185">
        <v>22879678</v>
      </c>
      <c r="F251" s="232"/>
      <c r="G251" s="185">
        <v>1260793</v>
      </c>
      <c r="H251" s="185">
        <v>2530258</v>
      </c>
      <c r="I251" s="185">
        <v>775328</v>
      </c>
      <c r="J251" s="185">
        <v>0</v>
      </c>
      <c r="K251" s="184"/>
      <c r="L251" s="185">
        <v>0</v>
      </c>
      <c r="M251" s="185">
        <v>0</v>
      </c>
      <c r="N251" s="185">
        <v>0</v>
      </c>
      <c r="O251" s="185">
        <v>599495</v>
      </c>
      <c r="P251" s="184"/>
      <c r="Q251" s="185">
        <v>6613962</v>
      </c>
      <c r="R251" s="185">
        <v>-460058</v>
      </c>
      <c r="S251" s="185">
        <v>6153904</v>
      </c>
      <c r="T251" s="185">
        <v>7531133</v>
      </c>
      <c r="U251" s="185">
        <v>41178046</v>
      </c>
      <c r="W251" s="185">
        <f t="shared" si="7"/>
        <v>3976940909.3309398</v>
      </c>
      <c r="X251" s="185">
        <f t="shared" si="8"/>
        <v>21744756825.262714</v>
      </c>
    </row>
    <row r="252" spans="1:24">
      <c r="A252" s="198">
        <v>37700</v>
      </c>
      <c r="B252" s="178" t="s">
        <v>226</v>
      </c>
      <c r="C252" s="182">
        <v>2.5038999999999999E-3</v>
      </c>
      <c r="D252" s="182">
        <v>2.5929999999999998E-3</v>
      </c>
      <c r="E252" s="185">
        <v>30252112</v>
      </c>
      <c r="F252" s="232"/>
      <c r="G252" s="185">
        <v>1667054</v>
      </c>
      <c r="H252" s="185">
        <v>3345573</v>
      </c>
      <c r="I252" s="185">
        <v>1025159</v>
      </c>
      <c r="J252" s="185">
        <v>0</v>
      </c>
      <c r="K252" s="184"/>
      <c r="L252" s="185">
        <v>0</v>
      </c>
      <c r="M252" s="185">
        <v>0</v>
      </c>
      <c r="N252" s="185">
        <v>0</v>
      </c>
      <c r="O252" s="185">
        <v>823634</v>
      </c>
      <c r="P252" s="184"/>
      <c r="Q252" s="185">
        <v>8745155</v>
      </c>
      <c r="R252" s="185">
        <v>-455413</v>
      </c>
      <c r="S252" s="185">
        <v>8289742</v>
      </c>
      <c r="T252" s="185">
        <v>9957863</v>
      </c>
      <c r="U252" s="185">
        <v>54446697</v>
      </c>
      <c r="W252" s="185">
        <f t="shared" si="7"/>
        <v>3976941171.7720356</v>
      </c>
      <c r="X252" s="185">
        <f t="shared" si="8"/>
        <v>21744756979.112587</v>
      </c>
    </row>
    <row r="253" spans="1:24">
      <c r="A253" s="198">
        <v>37705</v>
      </c>
      <c r="B253" s="178" t="s">
        <v>227</v>
      </c>
      <c r="C253" s="182">
        <v>7.7249999999999997E-4</v>
      </c>
      <c r="D253" s="182">
        <v>7.9149999999999999E-4</v>
      </c>
      <c r="E253" s="185">
        <v>9333343</v>
      </c>
      <c r="F253" s="232"/>
      <c r="G253" s="185">
        <v>514317</v>
      </c>
      <c r="H253" s="185">
        <v>1032172</v>
      </c>
      <c r="I253" s="185">
        <v>316281</v>
      </c>
      <c r="J253" s="185">
        <v>28481</v>
      </c>
      <c r="K253" s="184"/>
      <c r="L253" s="185">
        <v>0</v>
      </c>
      <c r="M253" s="185">
        <v>0</v>
      </c>
      <c r="N253" s="185">
        <v>0</v>
      </c>
      <c r="O253" s="185">
        <v>218831</v>
      </c>
      <c r="P253" s="184"/>
      <c r="Q253" s="185">
        <v>2698044</v>
      </c>
      <c r="R253" s="185">
        <v>-58705</v>
      </c>
      <c r="S253" s="185">
        <v>2639339</v>
      </c>
      <c r="T253" s="185">
        <v>3072187</v>
      </c>
      <c r="U253" s="185">
        <v>16797825</v>
      </c>
      <c r="W253" s="185">
        <f t="shared" si="7"/>
        <v>3976941100.3236246</v>
      </c>
      <c r="X253" s="185">
        <f t="shared" si="8"/>
        <v>21744757281.553398</v>
      </c>
    </row>
    <row r="254" spans="1:24">
      <c r="A254" s="198">
        <v>37800</v>
      </c>
      <c r="B254" s="178" t="s">
        <v>228</v>
      </c>
      <c r="C254" s="182">
        <v>7.6392999999999999E-3</v>
      </c>
      <c r="D254" s="182">
        <v>8.2638E-3</v>
      </c>
      <c r="E254" s="185">
        <v>92298000</v>
      </c>
      <c r="F254" s="232"/>
      <c r="G254" s="185">
        <v>5086116</v>
      </c>
      <c r="H254" s="185">
        <v>10207212</v>
      </c>
      <c r="I254" s="185">
        <v>3127720</v>
      </c>
      <c r="J254" s="185">
        <v>18616</v>
      </c>
      <c r="K254" s="184"/>
      <c r="L254" s="185">
        <v>0</v>
      </c>
      <c r="M254" s="185">
        <v>0</v>
      </c>
      <c r="N254" s="185">
        <v>0</v>
      </c>
      <c r="O254" s="185">
        <v>4303526</v>
      </c>
      <c r="P254" s="184"/>
      <c r="Q254" s="185">
        <v>26681122</v>
      </c>
      <c r="R254" s="185">
        <v>-1516542</v>
      </c>
      <c r="S254" s="185">
        <v>25164580</v>
      </c>
      <c r="T254" s="185">
        <v>30381045</v>
      </c>
      <c r="U254" s="185">
        <v>166114722</v>
      </c>
      <c r="W254" s="185">
        <f t="shared" si="7"/>
        <v>3976940950.08705</v>
      </c>
      <c r="X254" s="185">
        <f t="shared" si="8"/>
        <v>21744756980.351604</v>
      </c>
    </row>
    <row r="255" spans="1:24">
      <c r="A255" s="198">
        <v>37801</v>
      </c>
      <c r="B255" s="178" t="s">
        <v>229</v>
      </c>
      <c r="C255" s="182">
        <v>7.4800000000000002E-5</v>
      </c>
      <c r="D255" s="182">
        <v>6.6699999999999995E-5</v>
      </c>
      <c r="E255" s="185">
        <v>903733</v>
      </c>
      <c r="F255" s="232"/>
      <c r="G255" s="185">
        <v>49801</v>
      </c>
      <c r="H255" s="185">
        <v>99944</v>
      </c>
      <c r="I255" s="185">
        <v>30625</v>
      </c>
      <c r="J255" s="185">
        <v>20599</v>
      </c>
      <c r="K255" s="184"/>
      <c r="L255" s="185">
        <v>0</v>
      </c>
      <c r="M255" s="185">
        <v>0</v>
      </c>
      <c r="N255" s="185">
        <v>0</v>
      </c>
      <c r="O255" s="185">
        <v>8265</v>
      </c>
      <c r="P255" s="184"/>
      <c r="Q255" s="185">
        <v>261247</v>
      </c>
      <c r="R255" s="185">
        <v>6456</v>
      </c>
      <c r="S255" s="185">
        <v>267703</v>
      </c>
      <c r="T255" s="185">
        <v>297475</v>
      </c>
      <c r="U255" s="185">
        <v>1626508</v>
      </c>
      <c r="W255" s="185">
        <f t="shared" si="7"/>
        <v>3976938502.6737967</v>
      </c>
      <c r="X255" s="185">
        <f t="shared" si="8"/>
        <v>21744759358.288769</v>
      </c>
    </row>
    <row r="256" spans="1:24">
      <c r="A256" s="198">
        <v>37805</v>
      </c>
      <c r="B256" s="178" t="s">
        <v>230</v>
      </c>
      <c r="C256" s="182">
        <v>5.9400000000000002E-4</v>
      </c>
      <c r="D256" s="182">
        <v>5.7839999999999996E-4</v>
      </c>
      <c r="E256" s="185">
        <v>7176706</v>
      </c>
      <c r="F256" s="232"/>
      <c r="G256" s="185">
        <v>395475</v>
      </c>
      <c r="H256" s="185">
        <v>793670</v>
      </c>
      <c r="I256" s="185">
        <v>243198</v>
      </c>
      <c r="J256" s="185">
        <v>133174</v>
      </c>
      <c r="K256" s="184"/>
      <c r="L256" s="185">
        <v>0</v>
      </c>
      <c r="M256" s="185">
        <v>0</v>
      </c>
      <c r="N256" s="185">
        <v>0</v>
      </c>
      <c r="O256" s="185">
        <v>54797</v>
      </c>
      <c r="P256" s="184"/>
      <c r="Q256" s="185">
        <v>2074612</v>
      </c>
      <c r="R256" s="185">
        <v>-61703</v>
      </c>
      <c r="S256" s="185">
        <v>2012909</v>
      </c>
      <c r="T256" s="185">
        <v>2362303</v>
      </c>
      <c r="U256" s="185">
        <v>12916386</v>
      </c>
      <c r="W256" s="185">
        <f t="shared" si="7"/>
        <v>3976941077.4410772</v>
      </c>
      <c r="X256" s="185">
        <f t="shared" si="8"/>
        <v>21744757575.757576</v>
      </c>
    </row>
    <row r="257" spans="1:24">
      <c r="A257" s="198">
        <v>37900</v>
      </c>
      <c r="B257" s="178" t="s">
        <v>231</v>
      </c>
      <c r="C257" s="182">
        <v>4.0537999999999998E-3</v>
      </c>
      <c r="D257" s="182">
        <v>3.9782999999999997E-3</v>
      </c>
      <c r="E257" s="185">
        <v>48977999</v>
      </c>
      <c r="F257" s="232"/>
      <c r="G257" s="185">
        <v>2698951</v>
      </c>
      <c r="H257" s="185">
        <v>5416465</v>
      </c>
      <c r="I257" s="185">
        <v>1659727</v>
      </c>
      <c r="J257" s="185">
        <v>610879</v>
      </c>
      <c r="K257" s="184"/>
      <c r="L257" s="185">
        <v>0</v>
      </c>
      <c r="M257" s="185">
        <v>0</v>
      </c>
      <c r="N257" s="185">
        <v>0</v>
      </c>
      <c r="O257" s="185">
        <v>992906</v>
      </c>
      <c r="P257" s="184"/>
      <c r="Q257" s="185">
        <v>14158356</v>
      </c>
      <c r="R257" s="185">
        <v>-729231</v>
      </c>
      <c r="S257" s="185">
        <v>13429125</v>
      </c>
      <c r="T257" s="185">
        <v>16121723</v>
      </c>
      <c r="U257" s="185">
        <v>88148896</v>
      </c>
      <c r="W257" s="185">
        <f t="shared" si="7"/>
        <v>3976940894.9627514</v>
      </c>
      <c r="X257" s="185">
        <f t="shared" si="8"/>
        <v>21744757018.106468</v>
      </c>
    </row>
    <row r="258" spans="1:24">
      <c r="A258" s="198">
        <v>37901</v>
      </c>
      <c r="B258" s="178" t="s">
        <v>232</v>
      </c>
      <c r="C258" s="182">
        <v>1.139E-4</v>
      </c>
      <c r="D258" s="182">
        <v>1.002E-4</v>
      </c>
      <c r="E258" s="185">
        <v>1376139</v>
      </c>
      <c r="F258" s="232"/>
      <c r="G258" s="185">
        <v>75833</v>
      </c>
      <c r="H258" s="185">
        <v>152187</v>
      </c>
      <c r="I258" s="185">
        <v>46634</v>
      </c>
      <c r="J258" s="185">
        <v>151394</v>
      </c>
      <c r="K258" s="184"/>
      <c r="L258" s="185">
        <v>0</v>
      </c>
      <c r="M258" s="185">
        <v>0</v>
      </c>
      <c r="N258" s="185">
        <v>0</v>
      </c>
      <c r="O258" s="185">
        <v>0</v>
      </c>
      <c r="P258" s="184"/>
      <c r="Q258" s="185">
        <v>397809</v>
      </c>
      <c r="R258" s="185">
        <v>75158</v>
      </c>
      <c r="S258" s="185">
        <v>472967</v>
      </c>
      <c r="T258" s="185">
        <v>452974</v>
      </c>
      <c r="U258" s="185">
        <v>2476728</v>
      </c>
      <c r="W258" s="185">
        <f t="shared" si="7"/>
        <v>3976944688.3230901</v>
      </c>
      <c r="X258" s="185">
        <f t="shared" si="8"/>
        <v>21744758560.140472</v>
      </c>
    </row>
    <row r="259" spans="1:24">
      <c r="A259" s="198">
        <v>37905</v>
      </c>
      <c r="B259" s="178" t="s">
        <v>233</v>
      </c>
      <c r="C259" s="182">
        <v>4.5639999999999998E-4</v>
      </c>
      <c r="D259" s="182">
        <v>4.7249999999999999E-4</v>
      </c>
      <c r="E259" s="185">
        <v>5514223</v>
      </c>
      <c r="F259" s="232"/>
      <c r="G259" s="185">
        <v>303863</v>
      </c>
      <c r="H259" s="185">
        <v>609817</v>
      </c>
      <c r="I259" s="185">
        <v>186862</v>
      </c>
      <c r="J259" s="185">
        <v>49907</v>
      </c>
      <c r="K259" s="184"/>
      <c r="L259" s="185">
        <v>0</v>
      </c>
      <c r="M259" s="185">
        <v>0</v>
      </c>
      <c r="N259" s="185">
        <v>0</v>
      </c>
      <c r="O259" s="185">
        <v>75748</v>
      </c>
      <c r="P259" s="184"/>
      <c r="Q259" s="185">
        <v>1594029</v>
      </c>
      <c r="R259" s="185">
        <v>9840</v>
      </c>
      <c r="S259" s="185">
        <v>1603869</v>
      </c>
      <c r="T259" s="185">
        <v>1815076</v>
      </c>
      <c r="U259" s="185">
        <v>9924307</v>
      </c>
      <c r="W259" s="185">
        <f t="shared" si="7"/>
        <v>3976941279.5793166</v>
      </c>
      <c r="X259" s="185">
        <f t="shared" si="8"/>
        <v>21744756792.287468</v>
      </c>
    </row>
    <row r="260" spans="1:24">
      <c r="A260" s="198">
        <v>38000</v>
      </c>
      <c r="B260" s="178" t="s">
        <v>234</v>
      </c>
      <c r="C260" s="182">
        <v>7.0406000000000002E-3</v>
      </c>
      <c r="D260" s="182">
        <v>7.1181999999999999E-3</v>
      </c>
      <c r="E260" s="185">
        <v>85064508</v>
      </c>
      <c r="F260" s="232"/>
      <c r="G260" s="185">
        <v>4687512</v>
      </c>
      <c r="H260" s="185">
        <v>9407262</v>
      </c>
      <c r="I260" s="185">
        <v>2882598</v>
      </c>
      <c r="J260" s="185">
        <v>0</v>
      </c>
      <c r="K260" s="184"/>
      <c r="L260" s="185">
        <v>0</v>
      </c>
      <c r="M260" s="185">
        <v>0</v>
      </c>
      <c r="N260" s="185">
        <v>0</v>
      </c>
      <c r="O260" s="185">
        <v>1690759</v>
      </c>
      <c r="P260" s="184"/>
      <c r="Q260" s="185">
        <v>24590094</v>
      </c>
      <c r="R260" s="185">
        <v>-754781</v>
      </c>
      <c r="S260" s="185">
        <v>23835313</v>
      </c>
      <c r="T260" s="185">
        <v>28000051</v>
      </c>
      <c r="U260" s="185">
        <v>153096136</v>
      </c>
      <c r="W260" s="185">
        <f t="shared" si="7"/>
        <v>3976941027.7533164</v>
      </c>
      <c r="X260" s="185">
        <f t="shared" si="8"/>
        <v>21744756980.939125</v>
      </c>
    </row>
    <row r="261" spans="1:24">
      <c r="A261" s="198">
        <v>38005</v>
      </c>
      <c r="B261" s="178" t="s">
        <v>235</v>
      </c>
      <c r="C261" s="182">
        <v>1.4132999999999999E-3</v>
      </c>
      <c r="D261" s="182">
        <v>1.3821E-3</v>
      </c>
      <c r="E261" s="185">
        <v>17075486</v>
      </c>
      <c r="F261" s="232"/>
      <c r="G261" s="185">
        <v>940951</v>
      </c>
      <c r="H261" s="185">
        <v>1888374</v>
      </c>
      <c r="I261" s="185">
        <v>578640</v>
      </c>
      <c r="J261" s="185">
        <v>278044</v>
      </c>
      <c r="K261" s="184"/>
      <c r="L261" s="185">
        <v>0</v>
      </c>
      <c r="M261" s="185">
        <v>0</v>
      </c>
      <c r="N261" s="185">
        <v>0</v>
      </c>
      <c r="O261" s="185">
        <v>47493</v>
      </c>
      <c r="P261" s="184"/>
      <c r="Q261" s="185">
        <v>4936111</v>
      </c>
      <c r="R261" s="185">
        <v>-41062</v>
      </c>
      <c r="S261" s="185">
        <v>4895049</v>
      </c>
      <c r="T261" s="185">
        <v>5620611</v>
      </c>
      <c r="U261" s="185">
        <v>30731865</v>
      </c>
      <c r="W261" s="185">
        <f t="shared" si="7"/>
        <v>3976941201.4434304</v>
      </c>
      <c r="X261" s="185">
        <f t="shared" si="8"/>
        <v>21744756951.814903</v>
      </c>
    </row>
    <row r="262" spans="1:24">
      <c r="A262" s="198">
        <v>38100</v>
      </c>
      <c r="B262" s="178" t="s">
        <v>236</v>
      </c>
      <c r="C262" s="182">
        <v>3.1684E-3</v>
      </c>
      <c r="D262" s="182">
        <v>3.2729999999999999E-3</v>
      </c>
      <c r="E262" s="185">
        <v>38280599</v>
      </c>
      <c r="F262" s="232"/>
      <c r="G262" s="185">
        <v>2109467</v>
      </c>
      <c r="H262" s="185">
        <v>4233442</v>
      </c>
      <c r="I262" s="185">
        <v>1297222</v>
      </c>
      <c r="J262" s="185">
        <v>0</v>
      </c>
      <c r="K262" s="184"/>
      <c r="L262" s="185">
        <v>0</v>
      </c>
      <c r="M262" s="185">
        <v>0</v>
      </c>
      <c r="N262" s="185">
        <v>0</v>
      </c>
      <c r="O262" s="185">
        <v>805998</v>
      </c>
      <c r="P262" s="184"/>
      <c r="Q262" s="185">
        <v>11065996</v>
      </c>
      <c r="R262" s="185">
        <v>-364074</v>
      </c>
      <c r="S262" s="185">
        <v>10701922</v>
      </c>
      <c r="T262" s="185">
        <v>12600540</v>
      </c>
      <c r="U262" s="185">
        <v>68896088</v>
      </c>
      <c r="W262" s="185">
        <f t="shared" si="7"/>
        <v>3976941042.7976265</v>
      </c>
      <c r="X262" s="185">
        <f t="shared" si="8"/>
        <v>21744756975.129402</v>
      </c>
    </row>
    <row r="263" spans="1:24">
      <c r="A263" s="198">
        <v>38105</v>
      </c>
      <c r="B263" s="178" t="s">
        <v>237</v>
      </c>
      <c r="C263" s="182">
        <v>6.045E-4</v>
      </c>
      <c r="D263" s="182">
        <v>6.3100000000000005E-4</v>
      </c>
      <c r="E263" s="185">
        <v>7303567</v>
      </c>
      <c r="F263" s="232"/>
      <c r="G263" s="185">
        <v>402466</v>
      </c>
      <c r="H263" s="185">
        <v>807700</v>
      </c>
      <c r="I263" s="185">
        <v>247497</v>
      </c>
      <c r="J263" s="185">
        <v>0</v>
      </c>
      <c r="K263" s="184"/>
      <c r="L263" s="185">
        <v>0</v>
      </c>
      <c r="M263" s="185">
        <v>0</v>
      </c>
      <c r="N263" s="185">
        <v>0</v>
      </c>
      <c r="O263" s="185">
        <v>191391</v>
      </c>
      <c r="P263" s="184"/>
      <c r="Q263" s="185">
        <v>2111285</v>
      </c>
      <c r="R263" s="185">
        <v>-118615</v>
      </c>
      <c r="S263" s="185">
        <v>1992670</v>
      </c>
      <c r="T263" s="185">
        <v>2404061</v>
      </c>
      <c r="U263" s="185">
        <v>13144706</v>
      </c>
      <c r="W263" s="185">
        <f t="shared" si="7"/>
        <v>3976941273.7799835</v>
      </c>
      <c r="X263" s="185">
        <f t="shared" si="8"/>
        <v>21744757650.951199</v>
      </c>
    </row>
    <row r="264" spans="1:24">
      <c r="A264" s="198">
        <v>38200</v>
      </c>
      <c r="B264" s="178" t="s">
        <v>238</v>
      </c>
      <c r="C264" s="182">
        <v>2.9340999999999998E-3</v>
      </c>
      <c r="D264" s="182">
        <v>3.0154000000000001E-3</v>
      </c>
      <c r="E264" s="185">
        <v>35449787</v>
      </c>
      <c r="F264" s="232"/>
      <c r="G264" s="185">
        <v>1953474</v>
      </c>
      <c r="H264" s="185">
        <v>3920383</v>
      </c>
      <c r="I264" s="185">
        <v>1201294</v>
      </c>
      <c r="J264" s="185">
        <v>0</v>
      </c>
      <c r="K264" s="184"/>
      <c r="L264" s="185">
        <v>0</v>
      </c>
      <c r="M264" s="185">
        <v>0</v>
      </c>
      <c r="N264" s="185">
        <v>0</v>
      </c>
      <c r="O264" s="185">
        <v>957501</v>
      </c>
      <c r="P264" s="184"/>
      <c r="Q264" s="185">
        <v>10247677</v>
      </c>
      <c r="R264" s="185">
        <v>-662195</v>
      </c>
      <c r="S264" s="185">
        <v>9585482</v>
      </c>
      <c r="T264" s="185">
        <v>11668743</v>
      </c>
      <c r="U264" s="185">
        <v>63801292</v>
      </c>
      <c r="W264" s="185">
        <f t="shared" si="7"/>
        <v>3976941140.3837638</v>
      </c>
      <c r="X264" s="185">
        <f t="shared" si="8"/>
        <v>21744757165.740772</v>
      </c>
    </row>
    <row r="265" spans="1:24">
      <c r="A265" s="198">
        <v>38205</v>
      </c>
      <c r="B265" s="178" t="s">
        <v>239</v>
      </c>
      <c r="C265" s="182">
        <v>4.5179999999999998E-4</v>
      </c>
      <c r="D265" s="182">
        <v>4.3520000000000001E-4</v>
      </c>
      <c r="E265" s="185">
        <v>5458646</v>
      </c>
      <c r="F265" s="232"/>
      <c r="G265" s="185">
        <v>300801</v>
      </c>
      <c r="H265" s="185">
        <v>603670</v>
      </c>
      <c r="I265" s="185">
        <v>184978</v>
      </c>
      <c r="J265" s="185">
        <v>114199</v>
      </c>
      <c r="K265" s="184"/>
      <c r="L265" s="185">
        <v>0</v>
      </c>
      <c r="M265" s="185">
        <v>0</v>
      </c>
      <c r="N265" s="185">
        <v>0</v>
      </c>
      <c r="O265" s="185">
        <v>44599</v>
      </c>
      <c r="P265" s="184"/>
      <c r="Q265" s="185">
        <v>1577963</v>
      </c>
      <c r="R265" s="185">
        <v>30965</v>
      </c>
      <c r="S265" s="185">
        <v>1608928</v>
      </c>
      <c r="T265" s="185">
        <v>1796782</v>
      </c>
      <c r="U265" s="185">
        <v>9824281</v>
      </c>
      <c r="W265" s="185">
        <f t="shared" ref="W265:W309" si="9">+T265/C265</f>
        <v>3976941124.3913236</v>
      </c>
      <c r="X265" s="185">
        <f t="shared" ref="X265:X309" si="10">+U265/C265</f>
        <v>21744756529.437805</v>
      </c>
    </row>
    <row r="266" spans="1:24">
      <c r="A266" s="198">
        <v>38210</v>
      </c>
      <c r="B266" s="178" t="s">
        <v>240</v>
      </c>
      <c r="C266" s="182">
        <v>1.1054000000000001E-3</v>
      </c>
      <c r="D266" s="182">
        <v>1.1640000000000001E-3</v>
      </c>
      <c r="E266" s="185">
        <v>13355439</v>
      </c>
      <c r="F266" s="232"/>
      <c r="G266" s="185">
        <v>735957</v>
      </c>
      <c r="H266" s="185">
        <v>1476975</v>
      </c>
      <c r="I266" s="185">
        <v>452578</v>
      </c>
      <c r="J266" s="185">
        <v>0</v>
      </c>
      <c r="K266" s="184"/>
      <c r="L266" s="185">
        <v>0</v>
      </c>
      <c r="M266" s="185">
        <v>0</v>
      </c>
      <c r="N266" s="185">
        <v>0</v>
      </c>
      <c r="O266" s="185">
        <v>516030</v>
      </c>
      <c r="P266" s="184"/>
      <c r="Q266" s="185">
        <v>3860735</v>
      </c>
      <c r="R266" s="185">
        <v>-211018</v>
      </c>
      <c r="S266" s="185">
        <v>3649717</v>
      </c>
      <c r="T266" s="185">
        <v>4396111</v>
      </c>
      <c r="U266" s="185">
        <v>24036654</v>
      </c>
      <c r="W266" s="185">
        <f t="shared" si="9"/>
        <v>3976941378.6864481</v>
      </c>
      <c r="X266" s="185">
        <f t="shared" si="10"/>
        <v>21744756649.176765</v>
      </c>
    </row>
    <row r="267" spans="1:24">
      <c r="A267" s="198">
        <v>38300</v>
      </c>
      <c r="B267" s="178" t="s">
        <v>241</v>
      </c>
      <c r="C267" s="182">
        <v>2.3536E-3</v>
      </c>
      <c r="D267" s="182">
        <v>2.3576999999999999E-3</v>
      </c>
      <c r="E267" s="185">
        <v>28436188</v>
      </c>
      <c r="F267" s="232"/>
      <c r="G267" s="185">
        <v>1566987</v>
      </c>
      <c r="H267" s="185">
        <v>3144751</v>
      </c>
      <c r="I267" s="185">
        <v>963623</v>
      </c>
      <c r="J267" s="185">
        <v>0</v>
      </c>
      <c r="K267" s="184"/>
      <c r="L267" s="185">
        <v>0</v>
      </c>
      <c r="M267" s="185">
        <v>0</v>
      </c>
      <c r="N267" s="185">
        <v>0</v>
      </c>
      <c r="O267" s="185">
        <v>817675</v>
      </c>
      <c r="P267" s="184"/>
      <c r="Q267" s="185">
        <v>8220215</v>
      </c>
      <c r="R267" s="185">
        <v>-533826</v>
      </c>
      <c r="S267" s="185">
        <v>7686389</v>
      </c>
      <c r="T267" s="185">
        <v>9360128</v>
      </c>
      <c r="U267" s="185">
        <v>51178460</v>
      </c>
      <c r="W267" s="185">
        <f t="shared" si="9"/>
        <v>3976940856.560163</v>
      </c>
      <c r="X267" s="185">
        <f t="shared" si="10"/>
        <v>21744756968.048946</v>
      </c>
    </row>
    <row r="268" spans="1:24">
      <c r="A268" s="198">
        <v>38400</v>
      </c>
      <c r="B268" s="178" t="s">
        <v>242</v>
      </c>
      <c r="C268" s="182">
        <v>2.9945000000000002E-3</v>
      </c>
      <c r="D268" s="182">
        <v>2.8782999999999999E-3</v>
      </c>
      <c r="E268" s="185">
        <v>36179540</v>
      </c>
      <c r="F268" s="232"/>
      <c r="G268" s="185">
        <v>1993687</v>
      </c>
      <c r="H268" s="185">
        <v>4001086</v>
      </c>
      <c r="I268" s="185">
        <v>1226023</v>
      </c>
      <c r="J268" s="185">
        <v>644105</v>
      </c>
      <c r="K268" s="184"/>
      <c r="L268" s="185">
        <v>0</v>
      </c>
      <c r="M268" s="185">
        <v>0</v>
      </c>
      <c r="N268" s="185">
        <v>0</v>
      </c>
      <c r="O268" s="185">
        <v>421753</v>
      </c>
      <c r="P268" s="184"/>
      <c r="Q268" s="185">
        <v>10458631</v>
      </c>
      <c r="R268" s="185">
        <v>-215091</v>
      </c>
      <c r="S268" s="185">
        <v>10243540</v>
      </c>
      <c r="T268" s="185">
        <v>11908950</v>
      </c>
      <c r="U268" s="185">
        <v>65114675</v>
      </c>
      <c r="W268" s="185">
        <f t="shared" si="9"/>
        <v>3976941058.6074467</v>
      </c>
      <c r="X268" s="185">
        <f t="shared" si="10"/>
        <v>21744757054.600098</v>
      </c>
    </row>
    <row r="269" spans="1:24">
      <c r="A269" s="198">
        <v>38402</v>
      </c>
      <c r="B269" s="178" t="s">
        <v>243</v>
      </c>
      <c r="C269" s="182">
        <v>2.2159999999999999E-4</v>
      </c>
      <c r="D269" s="182">
        <v>2.229E-4</v>
      </c>
      <c r="E269" s="185">
        <v>2677371</v>
      </c>
      <c r="F269" s="232"/>
      <c r="G269" s="185">
        <v>147538</v>
      </c>
      <c r="H269" s="185">
        <v>296090</v>
      </c>
      <c r="I269" s="185">
        <v>90729</v>
      </c>
      <c r="J269" s="185">
        <v>132412</v>
      </c>
      <c r="K269" s="184"/>
      <c r="L269" s="185">
        <v>0</v>
      </c>
      <c r="M269" s="185">
        <v>0</v>
      </c>
      <c r="N269" s="185">
        <v>0</v>
      </c>
      <c r="O269" s="185">
        <v>44561</v>
      </c>
      <c r="P269" s="184"/>
      <c r="Q269" s="185">
        <v>773963</v>
      </c>
      <c r="R269" s="185">
        <v>115435</v>
      </c>
      <c r="S269" s="185">
        <v>889398</v>
      </c>
      <c r="T269" s="185">
        <v>881290</v>
      </c>
      <c r="U269" s="185">
        <v>4818638</v>
      </c>
      <c r="W269" s="185">
        <f t="shared" si="9"/>
        <v>3976940433.2129965</v>
      </c>
      <c r="X269" s="185">
        <f t="shared" si="10"/>
        <v>21744756317.689533</v>
      </c>
    </row>
    <row r="270" spans="1:24">
      <c r="A270" s="198">
        <v>38405</v>
      </c>
      <c r="B270" s="178" t="s">
        <v>244</v>
      </c>
      <c r="C270" s="182">
        <v>7.161E-4</v>
      </c>
      <c r="D270" s="182">
        <v>7.381E-4</v>
      </c>
      <c r="E270" s="185">
        <v>8651918</v>
      </c>
      <c r="F270" s="232"/>
      <c r="G270" s="185">
        <v>476767</v>
      </c>
      <c r="H270" s="185">
        <v>956813</v>
      </c>
      <c r="I270" s="185">
        <v>293189</v>
      </c>
      <c r="J270" s="185">
        <v>12156</v>
      </c>
      <c r="K270" s="184"/>
      <c r="L270" s="185">
        <v>0</v>
      </c>
      <c r="M270" s="185">
        <v>0</v>
      </c>
      <c r="N270" s="185">
        <v>0</v>
      </c>
      <c r="O270" s="185">
        <v>441410</v>
      </c>
      <c r="P270" s="184"/>
      <c r="Q270" s="185">
        <v>2501060</v>
      </c>
      <c r="R270" s="185">
        <v>-161871</v>
      </c>
      <c r="S270" s="185">
        <v>2339189</v>
      </c>
      <c r="T270" s="185">
        <v>2847887</v>
      </c>
      <c r="U270" s="185">
        <v>15571420</v>
      </c>
      <c r="W270" s="185">
        <f t="shared" si="9"/>
        <v>3976940371.4565005</v>
      </c>
      <c r="X270" s="185">
        <f t="shared" si="10"/>
        <v>21744756318.949867</v>
      </c>
    </row>
    <row r="271" spans="1:24">
      <c r="A271" s="198">
        <v>38500</v>
      </c>
      <c r="B271" s="178" t="s">
        <v>245</v>
      </c>
      <c r="C271" s="182">
        <v>2.2225999999999999E-3</v>
      </c>
      <c r="D271" s="182">
        <v>2.2100000000000002E-3</v>
      </c>
      <c r="E271" s="185">
        <v>26853447</v>
      </c>
      <c r="F271" s="232"/>
      <c r="G271" s="185">
        <v>1479769</v>
      </c>
      <c r="H271" s="185">
        <v>2969716</v>
      </c>
      <c r="I271" s="185">
        <v>909988</v>
      </c>
      <c r="J271" s="185">
        <v>60254</v>
      </c>
      <c r="K271" s="184"/>
      <c r="L271" s="185">
        <v>0</v>
      </c>
      <c r="M271" s="185">
        <v>0</v>
      </c>
      <c r="N271" s="185">
        <v>0</v>
      </c>
      <c r="O271" s="185">
        <v>349428</v>
      </c>
      <c r="P271" s="184"/>
      <c r="Q271" s="185">
        <v>7762683</v>
      </c>
      <c r="R271" s="185">
        <v>-423871</v>
      </c>
      <c r="S271" s="185">
        <v>7338812</v>
      </c>
      <c r="T271" s="185">
        <v>8839149</v>
      </c>
      <c r="U271" s="185">
        <v>48329897</v>
      </c>
      <c r="W271" s="185">
        <f t="shared" si="9"/>
        <v>3976940970.0350943</v>
      </c>
      <c r="X271" s="185">
        <f t="shared" si="10"/>
        <v>21744757041.302979</v>
      </c>
    </row>
    <row r="272" spans="1:24">
      <c r="A272" s="198">
        <v>38600</v>
      </c>
      <c r="B272" s="178" t="s">
        <v>246</v>
      </c>
      <c r="C272" s="182">
        <v>2.8161000000000002E-3</v>
      </c>
      <c r="D272" s="182">
        <v>2.9240999999999998E-3</v>
      </c>
      <c r="E272" s="185">
        <v>34024112</v>
      </c>
      <c r="F272" s="232"/>
      <c r="G272" s="185">
        <v>1874912</v>
      </c>
      <c r="H272" s="185">
        <v>3762718</v>
      </c>
      <c r="I272" s="185">
        <v>1152982</v>
      </c>
      <c r="J272" s="185">
        <v>0</v>
      </c>
      <c r="K272" s="184"/>
      <c r="L272" s="185">
        <v>0</v>
      </c>
      <c r="M272" s="185">
        <v>0</v>
      </c>
      <c r="N272" s="185">
        <v>0</v>
      </c>
      <c r="O272" s="185">
        <v>1024023</v>
      </c>
      <c r="P272" s="184"/>
      <c r="Q272" s="185">
        <v>9835549</v>
      </c>
      <c r="R272" s="185">
        <v>-596064</v>
      </c>
      <c r="S272" s="185">
        <v>9239485</v>
      </c>
      <c r="T272" s="185">
        <v>11199464</v>
      </c>
      <c r="U272" s="185">
        <v>61235410</v>
      </c>
      <c r="W272" s="185">
        <f t="shared" si="9"/>
        <v>3976941159.7599516</v>
      </c>
      <c r="X272" s="185">
        <f t="shared" si="10"/>
        <v>21744756933.347534</v>
      </c>
    </row>
    <row r="273" spans="1:24">
      <c r="A273" s="198">
        <v>38601</v>
      </c>
      <c r="B273" s="178" t="s">
        <v>247</v>
      </c>
      <c r="C273" s="182">
        <v>4.0299999999999997E-5</v>
      </c>
      <c r="D273" s="182">
        <v>4.1999999999999998E-5</v>
      </c>
      <c r="E273" s="185">
        <v>486904</v>
      </c>
      <c r="F273" s="232"/>
      <c r="G273" s="185">
        <v>26831</v>
      </c>
      <c r="H273" s="185">
        <v>53847</v>
      </c>
      <c r="I273" s="185">
        <v>16500</v>
      </c>
      <c r="J273" s="185">
        <v>5477</v>
      </c>
      <c r="K273" s="184"/>
      <c r="L273" s="185">
        <v>0</v>
      </c>
      <c r="M273" s="185">
        <v>0</v>
      </c>
      <c r="N273" s="185">
        <v>0</v>
      </c>
      <c r="O273" s="185">
        <v>24658</v>
      </c>
      <c r="P273" s="184"/>
      <c r="Q273" s="185">
        <v>140752</v>
      </c>
      <c r="R273" s="185">
        <v>-12784</v>
      </c>
      <c r="S273" s="185">
        <v>127968</v>
      </c>
      <c r="T273" s="185">
        <v>160271</v>
      </c>
      <c r="U273" s="185">
        <v>876314</v>
      </c>
      <c r="W273" s="185">
        <f t="shared" si="9"/>
        <v>3976947890.8188586</v>
      </c>
      <c r="X273" s="185">
        <f t="shared" si="10"/>
        <v>21744764267.990074</v>
      </c>
    </row>
    <row r="274" spans="1:24">
      <c r="A274" s="198">
        <v>38602</v>
      </c>
      <c r="B274" s="178" t="s">
        <v>248</v>
      </c>
      <c r="C274" s="182">
        <v>2.431E-4</v>
      </c>
      <c r="D274" s="182">
        <v>2.4169999999999999E-4</v>
      </c>
      <c r="E274" s="185">
        <v>2937133</v>
      </c>
      <c r="F274" s="232"/>
      <c r="G274" s="185">
        <v>161852</v>
      </c>
      <c r="H274" s="185">
        <v>324817</v>
      </c>
      <c r="I274" s="185">
        <v>99531</v>
      </c>
      <c r="J274" s="185">
        <v>34852</v>
      </c>
      <c r="K274" s="184"/>
      <c r="L274" s="185">
        <v>0</v>
      </c>
      <c r="M274" s="185">
        <v>0</v>
      </c>
      <c r="N274" s="185">
        <v>0</v>
      </c>
      <c r="O274" s="185">
        <v>53810</v>
      </c>
      <c r="P274" s="184"/>
      <c r="Q274" s="185">
        <v>849054</v>
      </c>
      <c r="R274" s="185">
        <v>61058</v>
      </c>
      <c r="S274" s="185">
        <v>910112</v>
      </c>
      <c r="T274" s="185">
        <v>966794</v>
      </c>
      <c r="U274" s="185">
        <v>5286150</v>
      </c>
      <c r="W274" s="185">
        <f t="shared" si="9"/>
        <v>3976939531.057178</v>
      </c>
      <c r="X274" s="185">
        <f t="shared" si="10"/>
        <v>21744755244.755245</v>
      </c>
    </row>
    <row r="275" spans="1:24">
      <c r="A275" s="198">
        <v>38605</v>
      </c>
      <c r="B275" s="178" t="s">
        <v>249</v>
      </c>
      <c r="C275" s="182">
        <v>7.226E-4</v>
      </c>
      <c r="D275" s="182">
        <v>7.5810000000000005E-4</v>
      </c>
      <c r="E275" s="185">
        <v>8730451</v>
      </c>
      <c r="F275" s="232"/>
      <c r="G275" s="185">
        <v>481095</v>
      </c>
      <c r="H275" s="185">
        <v>965498</v>
      </c>
      <c r="I275" s="185">
        <v>295851</v>
      </c>
      <c r="J275" s="185">
        <v>0</v>
      </c>
      <c r="K275" s="184"/>
      <c r="L275" s="185">
        <v>0</v>
      </c>
      <c r="M275" s="185">
        <v>0</v>
      </c>
      <c r="N275" s="185">
        <v>0</v>
      </c>
      <c r="O275" s="185">
        <v>348119</v>
      </c>
      <c r="P275" s="184"/>
      <c r="Q275" s="185">
        <v>2523762</v>
      </c>
      <c r="R275" s="185">
        <v>-181037</v>
      </c>
      <c r="S275" s="185">
        <v>2342725</v>
      </c>
      <c r="T275" s="185">
        <v>2873738</v>
      </c>
      <c r="U275" s="185">
        <v>15712761</v>
      </c>
      <c r="W275" s="185">
        <f t="shared" si="9"/>
        <v>3976941599.7785773</v>
      </c>
      <c r="X275" s="185">
        <f t="shared" si="10"/>
        <v>21744756435.09549</v>
      </c>
    </row>
    <row r="276" spans="1:24">
      <c r="A276" s="198">
        <v>38610</v>
      </c>
      <c r="B276" s="178" t="s">
        <v>250</v>
      </c>
      <c r="C276" s="182">
        <v>6.7139999999999995E-4</v>
      </c>
      <c r="D276" s="182">
        <v>6.3909999999999998E-4</v>
      </c>
      <c r="E276" s="185">
        <v>8111853</v>
      </c>
      <c r="F276" s="232"/>
      <c r="G276" s="185">
        <v>447007</v>
      </c>
      <c r="H276" s="185">
        <v>897088</v>
      </c>
      <c r="I276" s="185">
        <v>274888</v>
      </c>
      <c r="J276" s="185">
        <v>281886</v>
      </c>
      <c r="K276" s="184"/>
      <c r="L276" s="185">
        <v>0</v>
      </c>
      <c r="M276" s="185">
        <v>0</v>
      </c>
      <c r="N276" s="185">
        <v>0</v>
      </c>
      <c r="O276" s="185">
        <v>0</v>
      </c>
      <c r="P276" s="184"/>
      <c r="Q276" s="185">
        <v>2344941</v>
      </c>
      <c r="R276" s="185">
        <v>98108</v>
      </c>
      <c r="S276" s="185">
        <v>2443049</v>
      </c>
      <c r="T276" s="185">
        <v>2670118</v>
      </c>
      <c r="U276" s="185">
        <v>14599430</v>
      </c>
      <c r="W276" s="185">
        <f t="shared" si="9"/>
        <v>3976940720.8817401</v>
      </c>
      <c r="X276" s="185">
        <f t="shared" si="10"/>
        <v>21744757223.711651</v>
      </c>
    </row>
    <row r="277" spans="1:24">
      <c r="A277" s="198">
        <v>38620</v>
      </c>
      <c r="B277" s="178" t="s">
        <v>251</v>
      </c>
      <c r="C277" s="182">
        <v>4.6490000000000002E-4</v>
      </c>
      <c r="D277" s="182">
        <v>4.5249999999999999E-4</v>
      </c>
      <c r="E277" s="185">
        <v>5616920</v>
      </c>
      <c r="F277" s="232"/>
      <c r="G277" s="185">
        <v>309523</v>
      </c>
      <c r="H277" s="185">
        <v>621174</v>
      </c>
      <c r="I277" s="185">
        <v>190342</v>
      </c>
      <c r="J277" s="185">
        <v>92356</v>
      </c>
      <c r="K277" s="184"/>
      <c r="L277" s="185">
        <v>0</v>
      </c>
      <c r="M277" s="185">
        <v>0</v>
      </c>
      <c r="N277" s="185">
        <v>0</v>
      </c>
      <c r="O277" s="185">
        <v>72892</v>
      </c>
      <c r="P277" s="184"/>
      <c r="Q277" s="185">
        <v>1623716</v>
      </c>
      <c r="R277" s="185">
        <v>-66204</v>
      </c>
      <c r="S277" s="185">
        <v>1557512</v>
      </c>
      <c r="T277" s="185">
        <v>1848880</v>
      </c>
      <c r="U277" s="185">
        <v>10109138</v>
      </c>
      <c r="W277" s="185">
        <f t="shared" si="9"/>
        <v>3976941277.6941276</v>
      </c>
      <c r="X277" s="185">
        <f t="shared" si="10"/>
        <v>21744758012.4758</v>
      </c>
    </row>
    <row r="278" spans="1:24">
      <c r="A278" s="198">
        <v>38700</v>
      </c>
      <c r="B278" s="178" t="s">
        <v>252</v>
      </c>
      <c r="C278" s="182">
        <v>8.7149999999999999E-4</v>
      </c>
      <c r="D278" s="182">
        <v>8.8389999999999996E-4</v>
      </c>
      <c r="E278" s="185">
        <v>10529460</v>
      </c>
      <c r="F278" s="232"/>
      <c r="G278" s="185">
        <v>580230</v>
      </c>
      <c r="H278" s="185">
        <v>1164450</v>
      </c>
      <c r="I278" s="185">
        <v>356814</v>
      </c>
      <c r="J278" s="185">
        <v>0</v>
      </c>
      <c r="K278" s="184"/>
      <c r="L278" s="185">
        <v>0</v>
      </c>
      <c r="M278" s="185">
        <v>0</v>
      </c>
      <c r="N278" s="185">
        <v>0</v>
      </c>
      <c r="O278" s="185">
        <v>260834</v>
      </c>
      <c r="P278" s="184"/>
      <c r="Q278" s="185">
        <v>3043813</v>
      </c>
      <c r="R278" s="185">
        <v>-162372</v>
      </c>
      <c r="S278" s="185">
        <v>2881441</v>
      </c>
      <c r="T278" s="185">
        <v>3465904</v>
      </c>
      <c r="U278" s="185">
        <v>18950556</v>
      </c>
      <c r="W278" s="185">
        <f t="shared" si="9"/>
        <v>3976940906.4830751</v>
      </c>
      <c r="X278" s="185">
        <f t="shared" si="10"/>
        <v>21744757314.974182</v>
      </c>
    </row>
    <row r="279" spans="1:24">
      <c r="A279" s="198">
        <v>38701</v>
      </c>
      <c r="B279" s="178" t="s">
        <v>253</v>
      </c>
      <c r="C279" s="182">
        <v>5.8E-5</v>
      </c>
      <c r="D279" s="182">
        <v>5.4599999999999999E-5</v>
      </c>
      <c r="E279" s="185">
        <v>700756</v>
      </c>
      <c r="F279" s="232"/>
      <c r="G279" s="185">
        <v>38615</v>
      </c>
      <c r="H279" s="185">
        <v>77496</v>
      </c>
      <c r="I279" s="185">
        <v>23747</v>
      </c>
      <c r="J279" s="185">
        <v>25891</v>
      </c>
      <c r="K279" s="184"/>
      <c r="L279" s="185">
        <v>0</v>
      </c>
      <c r="M279" s="185">
        <v>0</v>
      </c>
      <c r="N279" s="185">
        <v>0</v>
      </c>
      <c r="O279" s="185">
        <v>0</v>
      </c>
      <c r="P279" s="184"/>
      <c r="Q279" s="185">
        <v>202572</v>
      </c>
      <c r="R279" s="185">
        <v>297</v>
      </c>
      <c r="S279" s="185">
        <v>202869</v>
      </c>
      <c r="T279" s="185">
        <v>230663</v>
      </c>
      <c r="U279" s="185">
        <v>1261196</v>
      </c>
      <c r="W279" s="185">
        <f t="shared" si="9"/>
        <v>3976948275.8620691</v>
      </c>
      <c r="X279" s="185">
        <f t="shared" si="10"/>
        <v>21744758620.689655</v>
      </c>
    </row>
    <row r="280" spans="1:24">
      <c r="A280" s="198">
        <v>38800</v>
      </c>
      <c r="B280" s="178" t="s">
        <v>254</v>
      </c>
      <c r="C280" s="182">
        <v>1.4991E-3</v>
      </c>
      <c r="D280" s="182">
        <v>1.4873E-3</v>
      </c>
      <c r="E280" s="185">
        <v>18112122</v>
      </c>
      <c r="F280" s="232"/>
      <c r="G280" s="185">
        <v>998075</v>
      </c>
      <c r="H280" s="185">
        <v>2003015</v>
      </c>
      <c r="I280" s="185">
        <v>613769</v>
      </c>
      <c r="J280" s="185">
        <v>28918</v>
      </c>
      <c r="K280" s="184"/>
      <c r="L280" s="185">
        <v>0</v>
      </c>
      <c r="M280" s="185">
        <v>0</v>
      </c>
      <c r="N280" s="185">
        <v>0</v>
      </c>
      <c r="O280" s="185">
        <v>178940</v>
      </c>
      <c r="P280" s="184"/>
      <c r="Q280" s="185">
        <v>5235777</v>
      </c>
      <c r="R280" s="185">
        <v>-160543</v>
      </c>
      <c r="S280" s="185">
        <v>5075234</v>
      </c>
      <c r="T280" s="185">
        <v>5961832</v>
      </c>
      <c r="U280" s="185">
        <v>32597565</v>
      </c>
      <c r="W280" s="185">
        <f t="shared" si="9"/>
        <v>3976940831.1653662</v>
      </c>
      <c r="X280" s="185">
        <f t="shared" si="10"/>
        <v>21744756854.112469</v>
      </c>
    </row>
    <row r="281" spans="1:24">
      <c r="A281" s="198">
        <v>38801</v>
      </c>
      <c r="B281" s="178" t="s">
        <v>255</v>
      </c>
      <c r="C281" s="182">
        <v>1.4239999999999999E-4</v>
      </c>
      <c r="D281" s="182">
        <v>1.109E-4</v>
      </c>
      <c r="E281" s="185">
        <v>1720476</v>
      </c>
      <c r="F281" s="232"/>
      <c r="G281" s="185">
        <v>94807</v>
      </c>
      <c r="H281" s="185">
        <v>190267</v>
      </c>
      <c r="I281" s="185">
        <v>58302</v>
      </c>
      <c r="J281" s="185">
        <v>163962</v>
      </c>
      <c r="K281" s="184"/>
      <c r="L281" s="185">
        <v>0</v>
      </c>
      <c r="M281" s="185">
        <v>0</v>
      </c>
      <c r="N281" s="185">
        <v>0</v>
      </c>
      <c r="O281" s="185">
        <v>83114</v>
      </c>
      <c r="P281" s="184"/>
      <c r="Q281" s="185">
        <v>497348</v>
      </c>
      <c r="R281" s="185">
        <v>35078</v>
      </c>
      <c r="S281" s="185">
        <v>532426</v>
      </c>
      <c r="T281" s="185">
        <v>566316</v>
      </c>
      <c r="U281" s="185">
        <v>3096453</v>
      </c>
      <c r="W281" s="185">
        <f t="shared" si="9"/>
        <v>3976938202.2471914</v>
      </c>
      <c r="X281" s="185">
        <f t="shared" si="10"/>
        <v>21744754213.483147</v>
      </c>
    </row>
    <row r="282" spans="1:24">
      <c r="A282" s="198">
        <v>38900</v>
      </c>
      <c r="B282" s="178" t="s">
        <v>256</v>
      </c>
      <c r="C282" s="182">
        <v>3.3760000000000002E-4</v>
      </c>
      <c r="D282" s="182">
        <v>3.3290000000000001E-4</v>
      </c>
      <c r="E282" s="185">
        <v>4078882</v>
      </c>
      <c r="F282" s="232"/>
      <c r="G282" s="185">
        <v>224768</v>
      </c>
      <c r="H282" s="185">
        <v>451083</v>
      </c>
      <c r="I282" s="185">
        <v>138222</v>
      </c>
      <c r="J282" s="185">
        <v>50450</v>
      </c>
      <c r="K282" s="184"/>
      <c r="L282" s="185">
        <v>0</v>
      </c>
      <c r="M282" s="185">
        <v>0</v>
      </c>
      <c r="N282" s="185">
        <v>0</v>
      </c>
      <c r="O282" s="185">
        <v>7007</v>
      </c>
      <c r="P282" s="184"/>
      <c r="Q282" s="185">
        <v>1179106</v>
      </c>
      <c r="R282" s="185">
        <v>-8314</v>
      </c>
      <c r="S282" s="185">
        <v>1170792</v>
      </c>
      <c r="T282" s="185">
        <v>1342615</v>
      </c>
      <c r="U282" s="185">
        <v>7341030</v>
      </c>
      <c r="W282" s="185">
        <f t="shared" si="9"/>
        <v>3976940165.8767772</v>
      </c>
      <c r="X282" s="185">
        <f t="shared" si="10"/>
        <v>21744757109.004738</v>
      </c>
    </row>
    <row r="283" spans="1:24">
      <c r="A283" s="198">
        <v>39000</v>
      </c>
      <c r="B283" s="178" t="s">
        <v>257</v>
      </c>
      <c r="C283" s="182">
        <v>1.58662E-2</v>
      </c>
      <c r="D283" s="182">
        <v>1.58218E-2</v>
      </c>
      <c r="E283" s="185">
        <v>191695381</v>
      </c>
      <c r="F283" s="232"/>
      <c r="G283" s="185">
        <v>10563446</v>
      </c>
      <c r="H283" s="185">
        <v>21199544</v>
      </c>
      <c r="I283" s="185">
        <v>6496019</v>
      </c>
      <c r="J283" s="185">
        <v>0</v>
      </c>
      <c r="K283" s="184"/>
      <c r="L283" s="185">
        <v>0</v>
      </c>
      <c r="M283" s="185">
        <v>0</v>
      </c>
      <c r="N283" s="185">
        <v>0</v>
      </c>
      <c r="O283" s="185">
        <v>2724673</v>
      </c>
      <c r="P283" s="184"/>
      <c r="Q283" s="185">
        <v>55414503</v>
      </c>
      <c r="R283" s="185">
        <v>-2038299</v>
      </c>
      <c r="S283" s="185">
        <v>53376204</v>
      </c>
      <c r="T283" s="185">
        <v>63098941</v>
      </c>
      <c r="U283" s="185">
        <v>345006664</v>
      </c>
      <c r="W283" s="185">
        <f t="shared" si="9"/>
        <v>3976940981.4574375</v>
      </c>
      <c r="X283" s="185">
        <f t="shared" si="10"/>
        <v>21744757030.668968</v>
      </c>
    </row>
    <row r="284" spans="1:24">
      <c r="A284" s="198">
        <v>39100</v>
      </c>
      <c r="B284" s="178" t="s">
        <v>258</v>
      </c>
      <c r="C284" s="182">
        <v>1.9086999999999999E-3</v>
      </c>
      <c r="D284" s="182">
        <v>2.0620999999999999E-3</v>
      </c>
      <c r="E284" s="185">
        <v>23060908</v>
      </c>
      <c r="F284" s="232"/>
      <c r="G284" s="185">
        <v>1270780</v>
      </c>
      <c r="H284" s="185">
        <v>2550300</v>
      </c>
      <c r="I284" s="185">
        <v>781469</v>
      </c>
      <c r="J284" s="185">
        <v>0</v>
      </c>
      <c r="K284" s="184"/>
      <c r="L284" s="185">
        <v>0</v>
      </c>
      <c r="M284" s="185">
        <v>0</v>
      </c>
      <c r="N284" s="185">
        <v>0</v>
      </c>
      <c r="O284" s="185">
        <v>1319924</v>
      </c>
      <c r="P284" s="184"/>
      <c r="Q284" s="185">
        <v>6666351</v>
      </c>
      <c r="R284" s="185">
        <v>-718119</v>
      </c>
      <c r="S284" s="185">
        <v>5948232</v>
      </c>
      <c r="T284" s="185">
        <v>7590787</v>
      </c>
      <c r="U284" s="185">
        <v>41504218</v>
      </c>
      <c r="W284" s="185">
        <f t="shared" si="9"/>
        <v>3976940849.7930532</v>
      </c>
      <c r="X284" s="185">
        <f t="shared" si="10"/>
        <v>21744757164.562267</v>
      </c>
    </row>
    <row r="285" spans="1:24">
      <c r="A285" s="198">
        <v>39101</v>
      </c>
      <c r="B285" s="178" t="s">
        <v>259</v>
      </c>
      <c r="C285" s="182">
        <v>2.7379999999999999E-4</v>
      </c>
      <c r="D285" s="182">
        <v>2.5379999999999999E-4</v>
      </c>
      <c r="E285" s="185">
        <v>3308051</v>
      </c>
      <c r="F285" s="232"/>
      <c r="G285" s="185">
        <v>182291</v>
      </c>
      <c r="H285" s="185">
        <v>365837</v>
      </c>
      <c r="I285" s="185">
        <v>112101</v>
      </c>
      <c r="J285" s="185">
        <v>230844</v>
      </c>
      <c r="K285" s="184"/>
      <c r="L285" s="185">
        <v>0</v>
      </c>
      <c r="M285" s="185">
        <v>0</v>
      </c>
      <c r="N285" s="185">
        <v>0</v>
      </c>
      <c r="O285" s="185">
        <v>0</v>
      </c>
      <c r="P285" s="184"/>
      <c r="Q285" s="185">
        <v>956278</v>
      </c>
      <c r="R285" s="185">
        <v>146315</v>
      </c>
      <c r="S285" s="185">
        <v>1102593</v>
      </c>
      <c r="T285" s="185">
        <v>1088886</v>
      </c>
      <c r="U285" s="185">
        <v>5953714</v>
      </c>
      <c r="W285" s="185">
        <f t="shared" si="9"/>
        <v>3976939371.8042369</v>
      </c>
      <c r="X285" s="185">
        <f t="shared" si="10"/>
        <v>21744755295.836376</v>
      </c>
    </row>
    <row r="286" spans="1:24">
      <c r="A286" s="198">
        <v>39105</v>
      </c>
      <c r="B286" s="178" t="s">
        <v>260</v>
      </c>
      <c r="C286" s="182">
        <v>7.3110000000000004E-4</v>
      </c>
      <c r="D286" s="182">
        <v>7.3539999999999999E-4</v>
      </c>
      <c r="E286" s="185">
        <v>8833148</v>
      </c>
      <c r="F286" s="232"/>
      <c r="G286" s="185">
        <v>486754</v>
      </c>
      <c r="H286" s="185">
        <v>976856</v>
      </c>
      <c r="I286" s="185">
        <v>299331</v>
      </c>
      <c r="J286" s="185">
        <v>23175</v>
      </c>
      <c r="K286" s="184"/>
      <c r="L286" s="185">
        <v>0</v>
      </c>
      <c r="M286" s="185">
        <v>0</v>
      </c>
      <c r="N286" s="185">
        <v>0</v>
      </c>
      <c r="O286" s="185">
        <v>500642</v>
      </c>
      <c r="P286" s="184"/>
      <c r="Q286" s="185">
        <v>2553450</v>
      </c>
      <c r="R286" s="185">
        <v>-372417</v>
      </c>
      <c r="S286" s="185">
        <v>2181033</v>
      </c>
      <c r="T286" s="185">
        <v>2907542</v>
      </c>
      <c r="U286" s="185">
        <v>15897592</v>
      </c>
      <c r="W286" s="185">
        <f t="shared" si="9"/>
        <v>3976941594.8570642</v>
      </c>
      <c r="X286" s="185">
        <f t="shared" si="10"/>
        <v>21744757215.155243</v>
      </c>
    </row>
    <row r="287" spans="1:24">
      <c r="A287" s="198">
        <v>39200</v>
      </c>
      <c r="B287" s="178" t="s">
        <v>397</v>
      </c>
      <c r="C287" s="182">
        <v>6.7022100000000001E-2</v>
      </c>
      <c r="D287" s="182">
        <v>6.6654099999999994E-2</v>
      </c>
      <c r="E287" s="185">
        <v>809760811</v>
      </c>
      <c r="F287" s="232"/>
      <c r="G287" s="185">
        <v>44622175</v>
      </c>
      <c r="H287" s="185">
        <v>89551244</v>
      </c>
      <c r="I287" s="185">
        <v>27440523</v>
      </c>
      <c r="J287" s="185">
        <v>0</v>
      </c>
      <c r="K287" s="184"/>
      <c r="L287" s="185">
        <v>0</v>
      </c>
      <c r="M287" s="185">
        <v>0</v>
      </c>
      <c r="N287" s="185">
        <v>0</v>
      </c>
      <c r="O287" s="185">
        <v>8807453</v>
      </c>
      <c r="P287" s="184"/>
      <c r="Q287" s="185">
        <v>234082284</v>
      </c>
      <c r="R287" s="185">
        <v>-3482885</v>
      </c>
      <c r="S287" s="185">
        <v>230599399</v>
      </c>
      <c r="T287" s="185">
        <v>266542937</v>
      </c>
      <c r="U287" s="185">
        <v>1457379278</v>
      </c>
      <c r="W287" s="185">
        <f t="shared" si="9"/>
        <v>3976940994.0900092</v>
      </c>
      <c r="X287" s="185">
        <f t="shared" si="10"/>
        <v>21744756998.064816</v>
      </c>
    </row>
    <row r="288" spans="1:24">
      <c r="A288" s="198">
        <v>39201</v>
      </c>
      <c r="B288" s="178" t="s">
        <v>262</v>
      </c>
      <c r="C288" s="182">
        <v>1.828E-4</v>
      </c>
      <c r="D288" s="182">
        <v>1.8990000000000001E-4</v>
      </c>
      <c r="E288" s="185">
        <v>2208589</v>
      </c>
      <c r="F288" s="232"/>
      <c r="G288" s="185">
        <v>121705</v>
      </c>
      <c r="H288" s="185">
        <v>244247</v>
      </c>
      <c r="I288" s="185">
        <v>74843</v>
      </c>
      <c r="J288" s="185">
        <v>0</v>
      </c>
      <c r="K288" s="184"/>
      <c r="L288" s="185">
        <v>0</v>
      </c>
      <c r="M288" s="185">
        <v>0</v>
      </c>
      <c r="N288" s="185">
        <v>0</v>
      </c>
      <c r="O288" s="185">
        <v>191205</v>
      </c>
      <c r="P288" s="184"/>
      <c r="Q288" s="185">
        <v>638450</v>
      </c>
      <c r="R288" s="185">
        <v>-106077</v>
      </c>
      <c r="S288" s="185">
        <v>532373</v>
      </c>
      <c r="T288" s="185">
        <v>726985</v>
      </c>
      <c r="U288" s="185">
        <v>3974942</v>
      </c>
      <c r="W288" s="185">
        <f t="shared" si="9"/>
        <v>3976942013.1291027</v>
      </c>
      <c r="X288" s="185">
        <f t="shared" si="10"/>
        <v>21744759299.781181</v>
      </c>
    </row>
    <row r="289" spans="1:24">
      <c r="A289" s="198">
        <v>39204</v>
      </c>
      <c r="B289" s="178" t="s">
        <v>263</v>
      </c>
      <c r="C289" s="182">
        <v>3.1510000000000002E-4</v>
      </c>
      <c r="D289" s="182">
        <v>2.7280000000000002E-4</v>
      </c>
      <c r="E289" s="185">
        <v>3807037</v>
      </c>
      <c r="F289" s="232"/>
      <c r="G289" s="185">
        <v>209788</v>
      </c>
      <c r="H289" s="185">
        <v>421019</v>
      </c>
      <c r="I289" s="185">
        <v>129010</v>
      </c>
      <c r="J289" s="185">
        <v>342246</v>
      </c>
      <c r="K289" s="184"/>
      <c r="L289" s="185">
        <v>0</v>
      </c>
      <c r="M289" s="185">
        <v>0</v>
      </c>
      <c r="N289" s="185">
        <v>0</v>
      </c>
      <c r="O289" s="185">
        <v>0</v>
      </c>
      <c r="P289" s="184"/>
      <c r="Q289" s="185">
        <v>1100522</v>
      </c>
      <c r="R289" s="185">
        <v>223130</v>
      </c>
      <c r="S289" s="185">
        <v>1323652</v>
      </c>
      <c r="T289" s="185">
        <v>1253134</v>
      </c>
      <c r="U289" s="185">
        <v>6851773</v>
      </c>
      <c r="W289" s="185">
        <f t="shared" si="9"/>
        <v>3976940653.7607107</v>
      </c>
      <c r="X289" s="185">
        <f t="shared" si="10"/>
        <v>21744757219.93018</v>
      </c>
    </row>
    <row r="290" spans="1:24">
      <c r="A290" s="198">
        <v>39205</v>
      </c>
      <c r="B290" s="178" t="s">
        <v>264</v>
      </c>
      <c r="C290" s="182">
        <v>5.4844000000000004E-3</v>
      </c>
      <c r="D290" s="182">
        <v>5.6172000000000001E-3</v>
      </c>
      <c r="E290" s="185">
        <v>66262504</v>
      </c>
      <c r="F290" s="232"/>
      <c r="G290" s="185">
        <v>3651420</v>
      </c>
      <c r="H290" s="185">
        <v>7327954</v>
      </c>
      <c r="I290" s="185">
        <v>2245450</v>
      </c>
      <c r="J290" s="185">
        <v>737518</v>
      </c>
      <c r="K290" s="184"/>
      <c r="L290" s="185">
        <v>0</v>
      </c>
      <c r="M290" s="185">
        <v>0</v>
      </c>
      <c r="N290" s="185">
        <v>0</v>
      </c>
      <c r="O290" s="185">
        <v>886537</v>
      </c>
      <c r="P290" s="184"/>
      <c r="Q290" s="185">
        <v>19154889</v>
      </c>
      <c r="R290" s="185">
        <v>553324</v>
      </c>
      <c r="S290" s="185">
        <v>19708213</v>
      </c>
      <c r="T290" s="185">
        <v>21811135</v>
      </c>
      <c r="U290" s="185">
        <v>119256945</v>
      </c>
      <c r="W290" s="185">
        <f t="shared" si="9"/>
        <v>3976940959.8132882</v>
      </c>
      <c r="X290" s="185">
        <f t="shared" si="10"/>
        <v>21744756946.976879</v>
      </c>
    </row>
    <row r="291" spans="1:24">
      <c r="A291" s="198">
        <v>39208</v>
      </c>
      <c r="B291" s="178" t="s">
        <v>398</v>
      </c>
      <c r="C291" s="182">
        <v>4.194E-4</v>
      </c>
      <c r="D291" s="182">
        <v>4.0230000000000002E-4</v>
      </c>
      <c r="E291" s="185">
        <v>5067190</v>
      </c>
      <c r="F291" s="232"/>
      <c r="G291" s="185">
        <v>279229</v>
      </c>
      <c r="H291" s="185">
        <v>560379</v>
      </c>
      <c r="I291" s="185">
        <v>171713</v>
      </c>
      <c r="J291" s="185">
        <v>0</v>
      </c>
      <c r="K291" s="184"/>
      <c r="L291" s="185">
        <v>0</v>
      </c>
      <c r="M291" s="185">
        <v>0</v>
      </c>
      <c r="N291" s="185">
        <v>0</v>
      </c>
      <c r="O291" s="185">
        <v>43949</v>
      </c>
      <c r="P291" s="184"/>
      <c r="Q291" s="185">
        <v>1464802</v>
      </c>
      <c r="R291" s="185">
        <v>-81790</v>
      </c>
      <c r="S291" s="185">
        <v>1383012</v>
      </c>
      <c r="T291" s="185">
        <v>1667929</v>
      </c>
      <c r="U291" s="185">
        <v>9119751</v>
      </c>
      <c r="W291" s="185">
        <f t="shared" si="9"/>
        <v>3976940867.9065332</v>
      </c>
      <c r="X291" s="185">
        <f t="shared" si="10"/>
        <v>21744756795.422031</v>
      </c>
    </row>
    <row r="292" spans="1:24">
      <c r="A292" s="198">
        <v>39209</v>
      </c>
      <c r="B292" s="178" t="s">
        <v>265</v>
      </c>
      <c r="C292" s="182">
        <v>1.7679999999999999E-4</v>
      </c>
      <c r="D292" s="182">
        <v>1.9540000000000001E-4</v>
      </c>
      <c r="E292" s="185">
        <v>2136097</v>
      </c>
      <c r="F292" s="232"/>
      <c r="G292" s="185">
        <v>117710</v>
      </c>
      <c r="H292" s="185">
        <v>236230</v>
      </c>
      <c r="I292" s="185">
        <v>72386</v>
      </c>
      <c r="J292" s="185">
        <v>0</v>
      </c>
      <c r="K292" s="184"/>
      <c r="L292" s="185">
        <v>0</v>
      </c>
      <c r="M292" s="185">
        <v>0</v>
      </c>
      <c r="N292" s="185">
        <v>0</v>
      </c>
      <c r="O292" s="185">
        <v>249559</v>
      </c>
      <c r="P292" s="184"/>
      <c r="Q292" s="185">
        <v>617494</v>
      </c>
      <c r="R292" s="185">
        <v>-113871</v>
      </c>
      <c r="S292" s="185">
        <v>503623</v>
      </c>
      <c r="T292" s="185">
        <v>703123</v>
      </c>
      <c r="U292" s="185">
        <v>3844473</v>
      </c>
      <c r="W292" s="185">
        <f t="shared" si="9"/>
        <v>3976940045.2488689</v>
      </c>
      <c r="X292" s="185">
        <f t="shared" si="10"/>
        <v>21744756787.330318</v>
      </c>
    </row>
    <row r="293" spans="1:24">
      <c r="A293" s="198">
        <v>39220</v>
      </c>
      <c r="B293" s="178" t="s">
        <v>516</v>
      </c>
      <c r="C293" s="182">
        <v>6.7999999999999999E-5</v>
      </c>
      <c r="D293" s="182">
        <v>6.3499999999999999E-5</v>
      </c>
      <c r="E293" s="185">
        <v>821576</v>
      </c>
      <c r="F293" s="232"/>
      <c r="G293" s="185">
        <v>45273</v>
      </c>
      <c r="H293" s="185">
        <v>90858</v>
      </c>
      <c r="I293" s="185">
        <v>27841</v>
      </c>
      <c r="J293" s="185">
        <v>212823</v>
      </c>
      <c r="K293" s="184"/>
      <c r="L293" s="185">
        <v>0</v>
      </c>
      <c r="M293" s="185">
        <v>0</v>
      </c>
      <c r="N293" s="185">
        <v>0</v>
      </c>
      <c r="O293" s="185">
        <v>0</v>
      </c>
      <c r="P293" s="184"/>
      <c r="Q293" s="185">
        <v>237498</v>
      </c>
      <c r="R293" s="185">
        <v>104319</v>
      </c>
      <c r="S293" s="185">
        <v>341817</v>
      </c>
      <c r="T293" s="185">
        <v>270432</v>
      </c>
      <c r="U293" s="185">
        <v>1478643</v>
      </c>
      <c r="W293" s="185">
        <f t="shared" si="9"/>
        <v>3976941176.4705882</v>
      </c>
      <c r="X293" s="185">
        <f t="shared" si="10"/>
        <v>21744750000</v>
      </c>
    </row>
    <row r="294" spans="1:24">
      <c r="A294" s="198">
        <v>39300</v>
      </c>
      <c r="B294" s="178" t="s">
        <v>266</v>
      </c>
      <c r="C294" s="182">
        <v>6.8869999999999999E-4</v>
      </c>
      <c r="D294" s="182">
        <v>7.8430000000000004E-4</v>
      </c>
      <c r="E294" s="185">
        <v>8320871</v>
      </c>
      <c r="F294" s="232"/>
      <c r="G294" s="185">
        <v>458525</v>
      </c>
      <c r="H294" s="185">
        <v>920203</v>
      </c>
      <c r="I294" s="185">
        <v>281971</v>
      </c>
      <c r="J294" s="185">
        <v>0</v>
      </c>
      <c r="K294" s="184"/>
      <c r="L294" s="185">
        <v>0</v>
      </c>
      <c r="M294" s="185">
        <v>0</v>
      </c>
      <c r="N294" s="185">
        <v>0</v>
      </c>
      <c r="O294" s="185">
        <v>611521</v>
      </c>
      <c r="P294" s="184"/>
      <c r="Q294" s="185">
        <v>2405363</v>
      </c>
      <c r="R294" s="185">
        <v>-345674</v>
      </c>
      <c r="S294" s="185">
        <v>2059689</v>
      </c>
      <c r="T294" s="185">
        <v>2738919</v>
      </c>
      <c r="U294" s="185">
        <v>14975614</v>
      </c>
      <c r="W294" s="185">
        <f t="shared" si="9"/>
        <v>3976940612.7486567</v>
      </c>
      <c r="X294" s="185">
        <f t="shared" si="10"/>
        <v>21744756788.151588</v>
      </c>
    </row>
    <row r="295" spans="1:24">
      <c r="A295" s="198">
        <v>39301</v>
      </c>
      <c r="B295" s="178" t="s">
        <v>267</v>
      </c>
      <c r="C295" s="182">
        <v>2.8E-5</v>
      </c>
      <c r="D295" s="182">
        <v>3.2499999999999997E-5</v>
      </c>
      <c r="E295" s="185">
        <v>338296</v>
      </c>
      <c r="F295" s="232"/>
      <c r="G295" s="185">
        <v>18642</v>
      </c>
      <c r="H295" s="185">
        <v>37412</v>
      </c>
      <c r="I295" s="185">
        <v>11464</v>
      </c>
      <c r="J295" s="185">
        <v>0</v>
      </c>
      <c r="K295" s="184"/>
      <c r="L295" s="185">
        <v>0</v>
      </c>
      <c r="M295" s="185">
        <v>0</v>
      </c>
      <c r="N295" s="185">
        <v>0</v>
      </c>
      <c r="O295" s="185">
        <v>71356</v>
      </c>
      <c r="P295" s="184"/>
      <c r="Q295" s="185">
        <v>97793</v>
      </c>
      <c r="R295" s="185">
        <v>-44554</v>
      </c>
      <c r="S295" s="185">
        <v>53239</v>
      </c>
      <c r="T295" s="185">
        <v>111354</v>
      </c>
      <c r="U295" s="185">
        <v>608853</v>
      </c>
      <c r="W295" s="185">
        <f t="shared" si="9"/>
        <v>3976928571.4285717</v>
      </c>
      <c r="X295" s="185">
        <f t="shared" si="10"/>
        <v>21744750000</v>
      </c>
    </row>
    <row r="296" spans="1:24">
      <c r="A296" s="198">
        <v>39400</v>
      </c>
      <c r="B296" s="178" t="s">
        <v>268</v>
      </c>
      <c r="C296" s="182">
        <v>4.9439999999999998E-4</v>
      </c>
      <c r="D296" s="182">
        <v>5.6530000000000003E-4</v>
      </c>
      <c r="E296" s="185">
        <v>5973339</v>
      </c>
      <c r="F296" s="232"/>
      <c r="G296" s="185">
        <v>329163</v>
      </c>
      <c r="H296" s="185">
        <v>660590</v>
      </c>
      <c r="I296" s="185">
        <v>202420</v>
      </c>
      <c r="J296" s="185">
        <v>6254</v>
      </c>
      <c r="K296" s="184"/>
      <c r="L296" s="185">
        <v>0</v>
      </c>
      <c r="M296" s="185">
        <v>0</v>
      </c>
      <c r="N296" s="185">
        <v>0</v>
      </c>
      <c r="O296" s="185">
        <v>451250</v>
      </c>
      <c r="P296" s="184"/>
      <c r="Q296" s="185">
        <v>1726748</v>
      </c>
      <c r="R296" s="185">
        <v>-191834</v>
      </c>
      <c r="S296" s="185">
        <v>1534914</v>
      </c>
      <c r="T296" s="185">
        <v>1966200</v>
      </c>
      <c r="U296" s="185">
        <v>10750608</v>
      </c>
      <c r="W296" s="185">
        <f t="shared" si="9"/>
        <v>3976941747.5728159</v>
      </c>
      <c r="X296" s="185">
        <f t="shared" si="10"/>
        <v>21744757281.553398</v>
      </c>
    </row>
    <row r="297" spans="1:24">
      <c r="A297" s="198">
        <v>39401</v>
      </c>
      <c r="B297" s="178" t="s">
        <v>269</v>
      </c>
      <c r="C297" s="182">
        <v>4.8240000000000002E-4</v>
      </c>
      <c r="D297" s="182">
        <v>4.3110000000000002E-4</v>
      </c>
      <c r="E297" s="185">
        <v>5828355</v>
      </c>
      <c r="F297" s="232"/>
      <c r="G297" s="185">
        <v>321174</v>
      </c>
      <c r="H297" s="185">
        <v>644556</v>
      </c>
      <c r="I297" s="185">
        <v>197507</v>
      </c>
      <c r="J297" s="185">
        <v>267956</v>
      </c>
      <c r="K297" s="184"/>
      <c r="L297" s="185">
        <v>0</v>
      </c>
      <c r="M297" s="185">
        <v>0</v>
      </c>
      <c r="N297" s="185">
        <v>0</v>
      </c>
      <c r="O297" s="185">
        <v>0</v>
      </c>
      <c r="P297" s="184"/>
      <c r="Q297" s="185">
        <v>1684837</v>
      </c>
      <c r="R297" s="185">
        <v>248991</v>
      </c>
      <c r="S297" s="185">
        <v>1933828</v>
      </c>
      <c r="T297" s="185">
        <v>1918476</v>
      </c>
      <c r="U297" s="185">
        <v>10489671</v>
      </c>
      <c r="W297" s="185">
        <f t="shared" si="9"/>
        <v>3976940298.5074625</v>
      </c>
      <c r="X297" s="185">
        <f t="shared" si="10"/>
        <v>21744757462.686565</v>
      </c>
    </row>
    <row r="298" spans="1:24">
      <c r="A298" s="198">
        <v>39500</v>
      </c>
      <c r="B298" s="178" t="s">
        <v>270</v>
      </c>
      <c r="C298" s="182">
        <v>2.0634999999999998E-3</v>
      </c>
      <c r="D298" s="182">
        <v>2.0668000000000001E-3</v>
      </c>
      <c r="E298" s="185">
        <v>24931201</v>
      </c>
      <c r="F298" s="232"/>
      <c r="G298" s="185">
        <v>1373843</v>
      </c>
      <c r="H298" s="185">
        <v>2757135</v>
      </c>
      <c r="I298" s="185">
        <v>844848</v>
      </c>
      <c r="J298" s="185">
        <v>135119</v>
      </c>
      <c r="K298" s="184"/>
      <c r="L298" s="185">
        <v>0</v>
      </c>
      <c r="M298" s="185">
        <v>0</v>
      </c>
      <c r="N298" s="185">
        <v>0</v>
      </c>
      <c r="O298" s="185">
        <v>183910</v>
      </c>
      <c r="P298" s="184"/>
      <c r="Q298" s="185">
        <v>7207008</v>
      </c>
      <c r="R298" s="185">
        <v>-25298</v>
      </c>
      <c r="S298" s="185">
        <v>7181710</v>
      </c>
      <c r="T298" s="185">
        <v>8206418</v>
      </c>
      <c r="U298" s="185">
        <v>44870306</v>
      </c>
      <c r="W298" s="185">
        <f t="shared" si="9"/>
        <v>3976941119.4572334</v>
      </c>
      <c r="X298" s="185">
        <f t="shared" si="10"/>
        <v>21744756966.319363</v>
      </c>
    </row>
    <row r="299" spans="1:24">
      <c r="A299" s="198">
        <v>39501</v>
      </c>
      <c r="B299" s="178" t="s">
        <v>271</v>
      </c>
      <c r="C299" s="182">
        <v>6.0900000000000003E-5</v>
      </c>
      <c r="D299" s="182">
        <v>5.7200000000000001E-5</v>
      </c>
      <c r="E299" s="185">
        <v>735794</v>
      </c>
      <c r="F299" s="232"/>
      <c r="G299" s="185">
        <v>40546</v>
      </c>
      <c r="H299" s="185">
        <v>81371</v>
      </c>
      <c r="I299" s="185">
        <v>24934</v>
      </c>
      <c r="J299" s="185">
        <v>6758</v>
      </c>
      <c r="K299" s="184"/>
      <c r="L299" s="185">
        <v>0</v>
      </c>
      <c r="M299" s="185">
        <v>0</v>
      </c>
      <c r="N299" s="185">
        <v>0</v>
      </c>
      <c r="O299" s="185">
        <v>25093</v>
      </c>
      <c r="P299" s="184"/>
      <c r="Q299" s="185">
        <v>212700</v>
      </c>
      <c r="R299" s="185">
        <v>-18508</v>
      </c>
      <c r="S299" s="185">
        <v>194192</v>
      </c>
      <c r="T299" s="185">
        <v>242196</v>
      </c>
      <c r="U299" s="185">
        <v>1324256</v>
      </c>
      <c r="W299" s="185">
        <f t="shared" si="9"/>
        <v>3976945812.8078814</v>
      </c>
      <c r="X299" s="185">
        <f t="shared" si="10"/>
        <v>21744761904.761902</v>
      </c>
    </row>
    <row r="300" spans="1:24">
      <c r="A300" s="198">
        <v>39600</v>
      </c>
      <c r="B300" s="178" t="s">
        <v>272</v>
      </c>
      <c r="C300" s="182">
        <v>6.4831000000000003E-3</v>
      </c>
      <c r="D300" s="182">
        <v>6.4700000000000001E-3</v>
      </c>
      <c r="E300" s="185">
        <v>78328795</v>
      </c>
      <c r="F300" s="232"/>
      <c r="G300" s="185">
        <v>4316338</v>
      </c>
      <c r="H300" s="185">
        <v>8662362</v>
      </c>
      <c r="I300" s="185">
        <v>2654343</v>
      </c>
      <c r="J300" s="185">
        <v>21279</v>
      </c>
      <c r="K300" s="184"/>
      <c r="L300" s="185">
        <v>0</v>
      </c>
      <c r="M300" s="185">
        <v>0</v>
      </c>
      <c r="N300" s="185">
        <v>0</v>
      </c>
      <c r="O300" s="185">
        <v>90012</v>
      </c>
      <c r="P300" s="184"/>
      <c r="Q300" s="185">
        <v>22642962</v>
      </c>
      <c r="R300" s="185">
        <v>-32334</v>
      </c>
      <c r="S300" s="185">
        <v>22610628</v>
      </c>
      <c r="T300" s="185">
        <v>25782906</v>
      </c>
      <c r="U300" s="185">
        <v>140973434</v>
      </c>
      <c r="W300" s="185">
        <f t="shared" si="9"/>
        <v>3976940969.5978775</v>
      </c>
      <c r="X300" s="185">
        <f t="shared" si="10"/>
        <v>21744756983.541824</v>
      </c>
    </row>
    <row r="301" spans="1:24">
      <c r="A301" s="198">
        <v>39605</v>
      </c>
      <c r="B301" s="178" t="s">
        <v>273</v>
      </c>
      <c r="C301" s="182">
        <v>9.4459999999999998E-4</v>
      </c>
      <c r="D301" s="182">
        <v>9.4810000000000001E-4</v>
      </c>
      <c r="E301" s="185">
        <v>11412654</v>
      </c>
      <c r="F301" s="232"/>
      <c r="G301" s="185">
        <v>628899</v>
      </c>
      <c r="H301" s="185">
        <v>1262123</v>
      </c>
      <c r="I301" s="185">
        <v>386743</v>
      </c>
      <c r="J301" s="185">
        <v>35444</v>
      </c>
      <c r="K301" s="184"/>
      <c r="L301" s="185">
        <v>0</v>
      </c>
      <c r="M301" s="185">
        <v>0</v>
      </c>
      <c r="N301" s="185">
        <v>0</v>
      </c>
      <c r="O301" s="185">
        <v>96246</v>
      </c>
      <c r="P301" s="184"/>
      <c r="Q301" s="185">
        <v>3299123</v>
      </c>
      <c r="R301" s="185">
        <v>14687</v>
      </c>
      <c r="S301" s="185">
        <v>3313810</v>
      </c>
      <c r="T301" s="185">
        <v>3756618</v>
      </c>
      <c r="U301" s="185">
        <v>20540097</v>
      </c>
      <c r="W301" s="185">
        <f t="shared" si="9"/>
        <v>3976940503.9170022</v>
      </c>
      <c r="X301" s="185">
        <f t="shared" si="10"/>
        <v>21744756510.692356</v>
      </c>
    </row>
    <row r="302" spans="1:24">
      <c r="A302" s="198">
        <v>39700</v>
      </c>
      <c r="B302" s="178" t="s">
        <v>274</v>
      </c>
      <c r="C302" s="182">
        <v>3.5425000000000001E-3</v>
      </c>
      <c r="D302" s="182">
        <v>3.5972000000000001E-3</v>
      </c>
      <c r="E302" s="185">
        <v>42800474</v>
      </c>
      <c r="F302" s="232"/>
      <c r="G302" s="185">
        <v>2358536</v>
      </c>
      <c r="H302" s="185">
        <v>4733294</v>
      </c>
      <c r="I302" s="185">
        <v>1450388</v>
      </c>
      <c r="J302" s="185">
        <v>0</v>
      </c>
      <c r="K302" s="184"/>
      <c r="L302" s="185">
        <v>0</v>
      </c>
      <c r="M302" s="185">
        <v>0</v>
      </c>
      <c r="N302" s="185">
        <v>0</v>
      </c>
      <c r="O302" s="185">
        <v>942704</v>
      </c>
      <c r="P302" s="184"/>
      <c r="Q302" s="185">
        <v>12372583</v>
      </c>
      <c r="R302" s="185">
        <v>-784724</v>
      </c>
      <c r="S302" s="185">
        <v>11587859</v>
      </c>
      <c r="T302" s="185">
        <v>14088313</v>
      </c>
      <c r="U302" s="185">
        <v>77030802</v>
      </c>
      <c r="W302" s="185">
        <f t="shared" si="9"/>
        <v>3976940860.9738884</v>
      </c>
      <c r="X302" s="185">
        <f t="shared" si="10"/>
        <v>21744757092.448833</v>
      </c>
    </row>
    <row r="303" spans="1:24">
      <c r="A303" s="198">
        <v>39703</v>
      </c>
      <c r="B303" s="178" t="s">
        <v>275</v>
      </c>
      <c r="C303" s="182">
        <v>2.4610000000000002E-4</v>
      </c>
      <c r="D303" s="182">
        <v>2.5250000000000001E-4</v>
      </c>
      <c r="E303" s="185">
        <v>2973379</v>
      </c>
      <c r="F303" s="232"/>
      <c r="G303" s="185">
        <v>163849</v>
      </c>
      <c r="H303" s="185">
        <v>328825</v>
      </c>
      <c r="I303" s="185">
        <v>100759</v>
      </c>
      <c r="J303" s="185">
        <v>123425</v>
      </c>
      <c r="K303" s="184"/>
      <c r="L303" s="185">
        <v>0</v>
      </c>
      <c r="M303" s="185">
        <v>0</v>
      </c>
      <c r="N303" s="185">
        <v>0</v>
      </c>
      <c r="O303" s="185">
        <v>106623</v>
      </c>
      <c r="P303" s="184"/>
      <c r="Q303" s="185">
        <v>859532</v>
      </c>
      <c r="R303" s="185">
        <v>110699</v>
      </c>
      <c r="S303" s="185">
        <v>970231</v>
      </c>
      <c r="T303" s="185">
        <v>978725</v>
      </c>
      <c r="U303" s="185">
        <v>5351385</v>
      </c>
      <c r="W303" s="185">
        <f t="shared" si="9"/>
        <v>3976940268.1836648</v>
      </c>
      <c r="X303" s="185">
        <f t="shared" si="10"/>
        <v>21744758228.362453</v>
      </c>
    </row>
    <row r="304" spans="1:24">
      <c r="A304" s="198">
        <v>39705</v>
      </c>
      <c r="B304" s="178" t="s">
        <v>276</v>
      </c>
      <c r="C304" s="182">
        <v>8.899E-4</v>
      </c>
      <c r="D304" s="182">
        <v>9.0680000000000003E-4</v>
      </c>
      <c r="E304" s="185">
        <v>10751769</v>
      </c>
      <c r="F304" s="232"/>
      <c r="G304" s="185">
        <v>592480</v>
      </c>
      <c r="H304" s="185">
        <v>1189035</v>
      </c>
      <c r="I304" s="185">
        <v>364347</v>
      </c>
      <c r="J304" s="185">
        <v>97317</v>
      </c>
      <c r="K304" s="184"/>
      <c r="L304" s="185">
        <v>0</v>
      </c>
      <c r="M304" s="185">
        <v>0</v>
      </c>
      <c r="N304" s="185">
        <v>0</v>
      </c>
      <c r="O304" s="185">
        <v>81332</v>
      </c>
      <c r="P304" s="184"/>
      <c r="Q304" s="185">
        <v>3108077</v>
      </c>
      <c r="R304" s="185">
        <v>21093</v>
      </c>
      <c r="S304" s="185">
        <v>3129170</v>
      </c>
      <c r="T304" s="185">
        <v>3539080</v>
      </c>
      <c r="U304" s="185">
        <v>19350659</v>
      </c>
      <c r="W304" s="185">
        <f t="shared" si="9"/>
        <v>3976941229.3516126</v>
      </c>
      <c r="X304" s="185">
        <f t="shared" si="10"/>
        <v>21744756714.237556</v>
      </c>
    </row>
    <row r="305" spans="1:24">
      <c r="A305" s="198">
        <v>39800</v>
      </c>
      <c r="B305" s="178" t="s">
        <v>277</v>
      </c>
      <c r="C305" s="182">
        <v>3.8858999999999999E-3</v>
      </c>
      <c r="D305" s="182">
        <v>3.9987E-3</v>
      </c>
      <c r="E305" s="185">
        <v>46949432</v>
      </c>
      <c r="F305" s="232"/>
      <c r="G305" s="185">
        <v>2587166</v>
      </c>
      <c r="H305" s="185">
        <v>5192126</v>
      </c>
      <c r="I305" s="185">
        <v>1590985</v>
      </c>
      <c r="J305" s="185">
        <v>0</v>
      </c>
      <c r="K305" s="184"/>
      <c r="L305" s="185">
        <v>0</v>
      </c>
      <c r="M305" s="185">
        <v>0</v>
      </c>
      <c r="N305" s="185">
        <v>0</v>
      </c>
      <c r="O305" s="185">
        <v>1522281</v>
      </c>
      <c r="P305" s="184"/>
      <c r="Q305" s="185">
        <v>13571946</v>
      </c>
      <c r="R305" s="185">
        <v>-791229</v>
      </c>
      <c r="S305" s="185">
        <v>12780717</v>
      </c>
      <c r="T305" s="185">
        <v>15453995</v>
      </c>
      <c r="U305" s="185">
        <v>84497951</v>
      </c>
      <c r="W305" s="185">
        <f t="shared" si="9"/>
        <v>3976940991.7908335</v>
      </c>
      <c r="X305" s="185">
        <f t="shared" si="10"/>
        <v>21744756941.763813</v>
      </c>
    </row>
    <row r="306" spans="1:24">
      <c r="A306" s="198">
        <v>39805</v>
      </c>
      <c r="B306" s="178" t="s">
        <v>278</v>
      </c>
      <c r="C306" s="182">
        <v>4.5830000000000003E-4</v>
      </c>
      <c r="D306" s="182">
        <v>4.8270000000000002E-4</v>
      </c>
      <c r="E306" s="185">
        <v>5537179</v>
      </c>
      <c r="F306" s="232"/>
      <c r="G306" s="185">
        <v>305128</v>
      </c>
      <c r="H306" s="185">
        <v>612355</v>
      </c>
      <c r="I306" s="185">
        <v>187639</v>
      </c>
      <c r="J306" s="185">
        <v>58072</v>
      </c>
      <c r="K306" s="184"/>
      <c r="L306" s="185">
        <v>0</v>
      </c>
      <c r="M306" s="185">
        <v>0</v>
      </c>
      <c r="N306" s="185">
        <v>0</v>
      </c>
      <c r="O306" s="185">
        <v>168253</v>
      </c>
      <c r="P306" s="184"/>
      <c r="Q306" s="185">
        <v>1600665</v>
      </c>
      <c r="R306" s="185">
        <v>-9023</v>
      </c>
      <c r="S306" s="185">
        <v>1591642</v>
      </c>
      <c r="T306" s="185">
        <v>1822632</v>
      </c>
      <c r="U306" s="185">
        <v>9965622</v>
      </c>
      <c r="W306" s="185">
        <f t="shared" si="9"/>
        <v>3976940868.4267945</v>
      </c>
      <c r="X306" s="185">
        <f t="shared" si="10"/>
        <v>21744756709.578876</v>
      </c>
    </row>
    <row r="307" spans="1:24">
      <c r="A307" s="198">
        <v>39900</v>
      </c>
      <c r="B307" s="178" t="s">
        <v>279</v>
      </c>
      <c r="C307" s="182">
        <v>1.9498E-3</v>
      </c>
      <c r="D307" s="182">
        <v>2.0249999999999999E-3</v>
      </c>
      <c r="E307" s="185">
        <v>23557478</v>
      </c>
      <c r="F307" s="232"/>
      <c r="G307" s="185">
        <v>1298144</v>
      </c>
      <c r="H307" s="185">
        <v>2605216</v>
      </c>
      <c r="I307" s="185">
        <v>798297</v>
      </c>
      <c r="J307" s="185">
        <v>0</v>
      </c>
      <c r="K307" s="184"/>
      <c r="L307" s="185">
        <v>0</v>
      </c>
      <c r="M307" s="185">
        <v>0</v>
      </c>
      <c r="N307" s="185">
        <v>0</v>
      </c>
      <c r="O307" s="185">
        <v>625024</v>
      </c>
      <c r="P307" s="184"/>
      <c r="Q307" s="185">
        <v>6809898</v>
      </c>
      <c r="R307" s="185">
        <v>-309289</v>
      </c>
      <c r="S307" s="185">
        <v>6500609</v>
      </c>
      <c r="T307" s="185">
        <v>7754240</v>
      </c>
      <c r="U307" s="185">
        <v>42397927</v>
      </c>
      <c r="W307" s="185">
        <f t="shared" si="9"/>
        <v>3976941224.7409992</v>
      </c>
      <c r="X307" s="185">
        <f t="shared" si="10"/>
        <v>21744756898.143398</v>
      </c>
    </row>
    <row r="308" spans="1:24">
      <c r="A308" s="198">
        <v>51000</v>
      </c>
      <c r="B308" s="178" t="s">
        <v>368</v>
      </c>
      <c r="C308" s="182">
        <v>3.0918500000000002E-2</v>
      </c>
      <c r="D308" s="182">
        <v>2.82852E-2</v>
      </c>
      <c r="E308" s="185">
        <v>373557224</v>
      </c>
      <c r="F308" s="232"/>
      <c r="G308" s="185">
        <v>20585012</v>
      </c>
      <c r="H308" s="185">
        <v>41311599</v>
      </c>
      <c r="I308" s="185">
        <v>12658807</v>
      </c>
      <c r="J308" s="185">
        <v>24435606</v>
      </c>
      <c r="K308" s="184"/>
      <c r="L308" s="185">
        <v>0</v>
      </c>
      <c r="M308" s="185">
        <v>0</v>
      </c>
      <c r="N308" s="185">
        <v>0</v>
      </c>
      <c r="O308" s="185">
        <v>0</v>
      </c>
      <c r="P308" s="184"/>
      <c r="Q308" s="185">
        <v>107986367</v>
      </c>
      <c r="R308" s="185">
        <v>6193869</v>
      </c>
      <c r="S308" s="185">
        <v>114180236</v>
      </c>
      <c r="T308" s="185">
        <v>122961050</v>
      </c>
      <c r="U308" s="185">
        <v>672315269</v>
      </c>
      <c r="W308" s="185">
        <f t="shared" si="9"/>
        <v>3976940990.0221548</v>
      </c>
      <c r="X308" s="185">
        <f t="shared" si="10"/>
        <v>21744756990.151527</v>
      </c>
    </row>
    <row r="309" spans="1:24">
      <c r="A309" s="198">
        <v>51000.2</v>
      </c>
      <c r="B309" s="178" t="s">
        <v>369</v>
      </c>
      <c r="C309" s="182">
        <v>2.3499999999999999E-5</v>
      </c>
      <c r="D309" s="182">
        <v>3.0700000000000001E-5</v>
      </c>
      <c r="E309" s="185">
        <v>283927</v>
      </c>
      <c r="F309" s="232"/>
      <c r="G309" s="185">
        <v>15646</v>
      </c>
      <c r="H309" s="185">
        <v>31399</v>
      </c>
      <c r="I309" s="185">
        <v>9621</v>
      </c>
      <c r="J309" s="185">
        <v>52400</v>
      </c>
      <c r="K309" s="184"/>
      <c r="L309" s="185">
        <v>0</v>
      </c>
      <c r="M309" s="185">
        <v>0</v>
      </c>
      <c r="N309" s="185">
        <v>0</v>
      </c>
      <c r="O309" s="185">
        <v>22015</v>
      </c>
      <c r="P309" s="184"/>
      <c r="Q309" s="185">
        <v>82076</v>
      </c>
      <c r="R309" s="185">
        <v>21135</v>
      </c>
      <c r="S309" s="185">
        <v>103211</v>
      </c>
      <c r="T309" s="185">
        <v>93458</v>
      </c>
      <c r="U309" s="185">
        <v>511002</v>
      </c>
      <c r="W309" s="185">
        <f t="shared" si="9"/>
        <v>3976936170.2127662</v>
      </c>
      <c r="X309" s="185">
        <f t="shared" si="10"/>
        <v>21744765957.446812</v>
      </c>
    </row>
    <row r="310" spans="1:24">
      <c r="A310" s="248">
        <v>51000.3</v>
      </c>
      <c r="B310" s="218" t="s">
        <v>370</v>
      </c>
      <c r="C310" s="188">
        <v>8.5619999999999999E-4</v>
      </c>
      <c r="D310" s="188">
        <v>8.0110000000000001E-4</v>
      </c>
      <c r="E310" s="184">
        <v>10344606</v>
      </c>
      <c r="F310" s="184"/>
      <c r="G310" s="249">
        <v>570043</v>
      </c>
      <c r="H310" s="249">
        <v>1144007</v>
      </c>
      <c r="I310" s="249">
        <v>350550</v>
      </c>
      <c r="J310" s="184">
        <v>633201</v>
      </c>
      <c r="K310" s="184"/>
      <c r="L310" s="249">
        <v>0</v>
      </c>
      <c r="M310" s="249">
        <v>0</v>
      </c>
      <c r="N310" s="249">
        <v>0</v>
      </c>
      <c r="O310" s="184">
        <v>0</v>
      </c>
      <c r="P310" s="184"/>
      <c r="Q310" s="249">
        <v>2990376</v>
      </c>
      <c r="R310" s="113">
        <v>280472</v>
      </c>
      <c r="S310" s="113">
        <v>3270848</v>
      </c>
      <c r="T310" s="113">
        <v>3405057</v>
      </c>
      <c r="U310" s="113">
        <v>18617861</v>
      </c>
    </row>
    <row r="311" spans="1:24">
      <c r="A311" s="186"/>
      <c r="B311" s="187"/>
      <c r="C311" s="188"/>
      <c r="D311" s="188"/>
      <c r="E311" s="184"/>
      <c r="F311" s="184"/>
      <c r="G311" s="189"/>
      <c r="H311" s="189"/>
      <c r="I311" s="189"/>
      <c r="J311" s="184"/>
      <c r="K311" s="184"/>
      <c r="L311" s="189"/>
      <c r="M311" s="189"/>
      <c r="N311" s="189"/>
      <c r="O311" s="184"/>
      <c r="P311" s="184"/>
      <c r="Q311" s="189"/>
      <c r="R311" s="190"/>
      <c r="S311" s="190"/>
      <c r="T311" s="190"/>
      <c r="U311" s="190"/>
    </row>
    <row r="312" spans="1:24">
      <c r="A312" s="198"/>
      <c r="C312" s="257">
        <f>SUM(C7:C310)</f>
        <v>0.99999999999999967</v>
      </c>
      <c r="D312" s="257">
        <f>SUM(D7:D310)</f>
        <v>0.99999999999999944</v>
      </c>
      <c r="E312" s="185">
        <f>SUM(E7:E310)</f>
        <v>12081996983</v>
      </c>
      <c r="F312" s="185"/>
      <c r="G312" s="185">
        <f>SUM(G7:G310)</f>
        <v>665782993</v>
      </c>
      <c r="H312" s="185">
        <f>SUM(H7:H310)</f>
        <v>1336145003</v>
      </c>
      <c r="I312" s="185">
        <f>SUM(I7:I310)</f>
        <v>409425005</v>
      </c>
      <c r="J312" s="185">
        <f>SUM(J7:J310)</f>
        <v>140229592</v>
      </c>
      <c r="K312" s="185">
        <f t="shared" ref="K312:X312" si="11">SUM(K7:K310)</f>
        <v>0</v>
      </c>
      <c r="L312" s="185">
        <f t="shared" si="11"/>
        <v>0</v>
      </c>
      <c r="M312" s="185">
        <f t="shared" si="11"/>
        <v>0</v>
      </c>
      <c r="N312" s="185">
        <f t="shared" si="11"/>
        <v>0</v>
      </c>
      <c r="O312" s="185">
        <f t="shared" si="11"/>
        <v>140176657</v>
      </c>
      <c r="P312" s="185">
        <f t="shared" si="11"/>
        <v>0</v>
      </c>
      <c r="Q312" s="185">
        <f t="shared" si="11"/>
        <v>3492613398</v>
      </c>
      <c r="R312" s="185">
        <f t="shared" si="11"/>
        <v>483</v>
      </c>
      <c r="S312" s="185">
        <f t="shared" si="11"/>
        <v>3492613881</v>
      </c>
      <c r="T312" s="185">
        <f t="shared" si="11"/>
        <v>3976940998</v>
      </c>
      <c r="U312" s="185">
        <f t="shared" si="11"/>
        <v>21744756996</v>
      </c>
      <c r="V312" s="185">
        <f t="shared" si="11"/>
        <v>0</v>
      </c>
      <c r="W312" s="185">
        <f t="shared" si="11"/>
        <v>1125474437443.0435</v>
      </c>
      <c r="X312" s="185">
        <f t="shared" si="11"/>
        <v>6153766181635.6396</v>
      </c>
    </row>
    <row r="313" spans="1:24">
      <c r="C313" s="177"/>
      <c r="D313" s="177"/>
      <c r="E313" s="184"/>
      <c r="F313" s="184"/>
      <c r="G313" s="184"/>
      <c r="H313" s="184"/>
      <c r="I313" s="184"/>
      <c r="J313" s="184"/>
      <c r="K313" s="184"/>
      <c r="L313" s="184"/>
      <c r="M313" s="184"/>
      <c r="N313" s="184"/>
      <c r="O313" s="184"/>
      <c r="P313" s="184"/>
      <c r="Q313" s="184"/>
      <c r="R313" s="184"/>
      <c r="S313" s="184"/>
      <c r="T313" s="184"/>
      <c r="U313" s="184"/>
    </row>
    <row r="314" spans="1:24">
      <c r="A314" s="215" t="s">
        <v>459</v>
      </c>
      <c r="B314" s="191"/>
      <c r="C314" s="192"/>
      <c r="D314" s="193"/>
      <c r="E314" s="194"/>
      <c r="F314" s="195"/>
      <c r="G314" s="194"/>
      <c r="H314" s="194"/>
      <c r="I314" s="194"/>
      <c r="J314" s="194"/>
      <c r="K314" s="195"/>
      <c r="L314" s="194"/>
      <c r="M314" s="194"/>
      <c r="N314" s="194"/>
      <c r="O314" s="194"/>
      <c r="P314" s="195"/>
      <c r="Q314" s="194"/>
      <c r="R314" s="194"/>
      <c r="S314" s="194"/>
    </row>
    <row r="315" spans="1:24">
      <c r="B315" s="199" t="s">
        <v>427</v>
      </c>
      <c r="C315" s="196" t="s">
        <v>428</v>
      </c>
      <c r="E315" s="190"/>
      <c r="G315" s="190"/>
      <c r="H315" s="190"/>
      <c r="I315" s="190"/>
      <c r="J315" s="190"/>
      <c r="K315" s="190"/>
      <c r="L315" s="190"/>
      <c r="M315" s="190"/>
      <c r="N315" s="190"/>
      <c r="O315" s="190"/>
      <c r="Q315" s="190"/>
      <c r="S315" s="190"/>
    </row>
    <row r="316" spans="1:24">
      <c r="B316" s="178" t="s">
        <v>131</v>
      </c>
      <c r="C316" s="198">
        <v>33501</v>
      </c>
      <c r="E316" s="190"/>
    </row>
    <row r="317" spans="1:24">
      <c r="B317" s="178" t="s">
        <v>191</v>
      </c>
      <c r="C317" s="198">
        <v>36301</v>
      </c>
    </row>
    <row r="318" spans="1:24">
      <c r="B318" s="178" t="s">
        <v>4</v>
      </c>
      <c r="C318" s="198">
        <v>10800</v>
      </c>
    </row>
    <row r="319" spans="1:24">
      <c r="B319" s="178" t="s">
        <v>58</v>
      </c>
      <c r="C319" s="198">
        <v>30105</v>
      </c>
    </row>
    <row r="320" spans="1:24">
      <c r="B320" s="178" t="s">
        <v>54</v>
      </c>
      <c r="C320" s="198">
        <v>30100</v>
      </c>
    </row>
    <row r="321" spans="2:3">
      <c r="B321" s="178" t="s">
        <v>59</v>
      </c>
      <c r="C321" s="198">
        <v>30200</v>
      </c>
    </row>
    <row r="322" spans="2:3">
      <c r="B322" s="178" t="s">
        <v>60</v>
      </c>
      <c r="C322" s="198">
        <v>30300</v>
      </c>
    </row>
    <row r="323" spans="2:3">
      <c r="B323" s="178" t="s">
        <v>392</v>
      </c>
      <c r="C323" s="198">
        <v>34901</v>
      </c>
    </row>
    <row r="324" spans="2:3">
      <c r="B324" s="178" t="s">
        <v>61</v>
      </c>
      <c r="C324" s="198">
        <v>30400</v>
      </c>
    </row>
    <row r="325" spans="2:3">
      <c r="B325" s="178" t="s">
        <v>33</v>
      </c>
      <c r="C325" s="198">
        <v>20100</v>
      </c>
    </row>
    <row r="326" spans="2:3">
      <c r="B326" s="178" t="s">
        <v>210</v>
      </c>
      <c r="C326" s="198">
        <v>36901</v>
      </c>
    </row>
    <row r="327" spans="2:3">
      <c r="B327" s="178" t="s">
        <v>128</v>
      </c>
      <c r="C327" s="198">
        <v>33402</v>
      </c>
    </row>
    <row r="328" spans="2:3">
      <c r="B328" s="178" t="s">
        <v>63</v>
      </c>
      <c r="C328" s="198">
        <v>30500</v>
      </c>
    </row>
    <row r="329" spans="2:3">
      <c r="B329" s="178" t="s">
        <v>225</v>
      </c>
      <c r="C329" s="198">
        <v>37610</v>
      </c>
    </row>
    <row r="330" spans="2:3">
      <c r="B330" s="178" t="s">
        <v>77</v>
      </c>
      <c r="C330" s="198">
        <v>31110</v>
      </c>
    </row>
    <row r="331" spans="2:3">
      <c r="B331" s="178" t="s">
        <v>76</v>
      </c>
      <c r="C331" s="198">
        <v>31105</v>
      </c>
    </row>
    <row r="332" spans="2:3">
      <c r="B332" s="178" t="s">
        <v>64</v>
      </c>
      <c r="C332" s="198">
        <v>30600</v>
      </c>
    </row>
    <row r="333" spans="2:3">
      <c r="B333" s="178" t="s">
        <v>26</v>
      </c>
      <c r="C333" s="198">
        <v>18600</v>
      </c>
    </row>
    <row r="334" spans="2:3">
      <c r="B334" s="178" t="s">
        <v>124</v>
      </c>
      <c r="C334" s="198">
        <v>33206</v>
      </c>
    </row>
    <row r="335" spans="2:3">
      <c r="B335" s="178" t="s">
        <v>67</v>
      </c>
      <c r="C335" s="198">
        <v>30705</v>
      </c>
    </row>
    <row r="336" spans="2:3">
      <c r="B336" s="178" t="s">
        <v>66</v>
      </c>
      <c r="C336" s="198">
        <v>30700</v>
      </c>
    </row>
    <row r="337" spans="2:3">
      <c r="B337" s="178" t="s">
        <v>68</v>
      </c>
      <c r="C337" s="198">
        <v>30800</v>
      </c>
    </row>
    <row r="338" spans="2:3">
      <c r="B338" s="178" t="s">
        <v>232</v>
      </c>
      <c r="C338" s="198">
        <v>37901</v>
      </c>
    </row>
    <row r="339" spans="2:3">
      <c r="B339" s="178" t="s">
        <v>70</v>
      </c>
      <c r="C339" s="198">
        <v>30905</v>
      </c>
    </row>
    <row r="340" spans="2:3">
      <c r="B340" s="178" t="s">
        <v>69</v>
      </c>
      <c r="C340" s="198">
        <v>30900</v>
      </c>
    </row>
    <row r="341" spans="2:3">
      <c r="B341" s="178" t="s">
        <v>149</v>
      </c>
      <c r="C341" s="198">
        <v>34505</v>
      </c>
    </row>
    <row r="342" spans="2:3">
      <c r="B342" s="178" t="s">
        <v>255</v>
      </c>
      <c r="C342" s="198">
        <v>38801</v>
      </c>
    </row>
    <row r="343" spans="2:3">
      <c r="B343" s="178" t="s">
        <v>247</v>
      </c>
      <c r="C343" s="198">
        <v>38601</v>
      </c>
    </row>
    <row r="344" spans="2:3">
      <c r="B344" s="178" t="s">
        <v>72</v>
      </c>
      <c r="C344" s="198">
        <v>31005</v>
      </c>
    </row>
    <row r="345" spans="2:3">
      <c r="B345" s="178" t="s">
        <v>71</v>
      </c>
      <c r="C345" s="198">
        <v>31000</v>
      </c>
    </row>
    <row r="346" spans="2:3">
      <c r="B346" s="178" t="s">
        <v>73</v>
      </c>
      <c r="C346" s="198">
        <v>31100</v>
      </c>
    </row>
    <row r="347" spans="2:3">
      <c r="B347" s="178" t="s">
        <v>78</v>
      </c>
      <c r="C347" s="198">
        <v>31200</v>
      </c>
    </row>
    <row r="348" spans="2:3">
      <c r="B348" s="178" t="s">
        <v>80</v>
      </c>
      <c r="C348" s="198">
        <v>31300</v>
      </c>
    </row>
    <row r="349" spans="2:3">
      <c r="B349" s="178" t="s">
        <v>84</v>
      </c>
      <c r="C349" s="198">
        <v>31405</v>
      </c>
    </row>
    <row r="350" spans="2:3">
      <c r="B350" s="178" t="s">
        <v>83</v>
      </c>
      <c r="C350" s="198">
        <v>31400</v>
      </c>
    </row>
    <row r="351" spans="2:3">
      <c r="B351" s="178" t="s">
        <v>85</v>
      </c>
      <c r="C351" s="198">
        <v>31500</v>
      </c>
    </row>
    <row r="352" spans="2:3">
      <c r="B352" s="178" t="s">
        <v>199</v>
      </c>
      <c r="C352" s="198">
        <v>36505</v>
      </c>
    </row>
    <row r="353" spans="2:3">
      <c r="B353" s="178" t="s">
        <v>197</v>
      </c>
      <c r="C353" s="198">
        <v>36501</v>
      </c>
    </row>
    <row r="354" spans="2:3">
      <c r="B354" s="178" t="s">
        <v>453</v>
      </c>
      <c r="C354" s="198">
        <v>31601</v>
      </c>
    </row>
    <row r="355" spans="2:3">
      <c r="B355" s="178" t="s">
        <v>81</v>
      </c>
      <c r="C355" s="198">
        <v>31301</v>
      </c>
    </row>
    <row r="356" spans="2:3">
      <c r="B356" s="178" t="s">
        <v>87</v>
      </c>
      <c r="C356" s="198">
        <v>31605</v>
      </c>
    </row>
    <row r="357" spans="2:3">
      <c r="B357" s="178" t="s">
        <v>86</v>
      </c>
      <c r="C357" s="198">
        <v>31600</v>
      </c>
    </row>
    <row r="358" spans="2:3">
      <c r="B358" s="178" t="s">
        <v>265</v>
      </c>
      <c r="C358" s="198">
        <v>39209</v>
      </c>
    </row>
    <row r="359" spans="2:3">
      <c r="B359" s="178" t="s">
        <v>88</v>
      </c>
      <c r="C359" s="198">
        <v>31700</v>
      </c>
    </row>
    <row r="360" spans="2:3">
      <c r="B360" s="178" t="s">
        <v>89</v>
      </c>
      <c r="C360" s="198">
        <v>31800</v>
      </c>
    </row>
    <row r="361" spans="2:3">
      <c r="B361" s="178" t="s">
        <v>90</v>
      </c>
      <c r="C361" s="198">
        <v>31805</v>
      </c>
    </row>
    <row r="362" spans="2:3">
      <c r="B362" s="178" t="s">
        <v>164</v>
      </c>
      <c r="C362" s="198">
        <v>35305</v>
      </c>
    </row>
    <row r="363" spans="2:3">
      <c r="B363" s="178" t="s">
        <v>120</v>
      </c>
      <c r="C363" s="198">
        <v>33202</v>
      </c>
    </row>
    <row r="364" spans="2:3">
      <c r="B364" s="178" t="s">
        <v>180</v>
      </c>
      <c r="C364" s="198">
        <v>36005</v>
      </c>
    </row>
    <row r="365" spans="2:3">
      <c r="B365" s="178" t="s">
        <v>396</v>
      </c>
      <c r="C365" s="198">
        <v>36810</v>
      </c>
    </row>
    <row r="366" spans="2:3">
      <c r="B366" s="178" t="s">
        <v>184</v>
      </c>
      <c r="C366" s="198">
        <v>36009</v>
      </c>
    </row>
    <row r="367" spans="2:3">
      <c r="B367" s="178" t="s">
        <v>176</v>
      </c>
      <c r="C367" s="198">
        <v>36000</v>
      </c>
    </row>
    <row r="368" spans="2:3">
      <c r="B368" s="178" t="s">
        <v>93</v>
      </c>
      <c r="C368" s="198">
        <v>31900</v>
      </c>
    </row>
    <row r="369" spans="2:3">
      <c r="B369" s="178" t="s">
        <v>94</v>
      </c>
      <c r="C369" s="198">
        <v>32000</v>
      </c>
    </row>
    <row r="370" spans="2:3">
      <c r="B370" s="178" t="s">
        <v>166</v>
      </c>
      <c r="C370" s="198">
        <v>35401</v>
      </c>
    </row>
    <row r="371" spans="2:3">
      <c r="B371" s="178" t="s">
        <v>97</v>
      </c>
      <c r="C371" s="198">
        <v>32200</v>
      </c>
    </row>
    <row r="372" spans="2:3">
      <c r="B372" s="178" t="s">
        <v>388</v>
      </c>
      <c r="C372" s="198">
        <v>32305</v>
      </c>
    </row>
    <row r="373" spans="2:3">
      <c r="B373" s="178" t="s">
        <v>98</v>
      </c>
      <c r="C373" s="198">
        <v>32300</v>
      </c>
    </row>
    <row r="374" spans="2:3">
      <c r="B374" s="178" t="s">
        <v>240</v>
      </c>
      <c r="C374" s="198">
        <v>38210</v>
      </c>
    </row>
    <row r="375" spans="2:3">
      <c r="B375" s="178" t="s">
        <v>55</v>
      </c>
      <c r="C375" s="198">
        <v>30102</v>
      </c>
    </row>
    <row r="376" spans="2:3">
      <c r="B376" s="178" t="s">
        <v>204</v>
      </c>
      <c r="C376" s="198">
        <v>36705</v>
      </c>
    </row>
    <row r="377" spans="2:3">
      <c r="B377" s="178" t="s">
        <v>213</v>
      </c>
      <c r="C377" s="198">
        <v>37005</v>
      </c>
    </row>
    <row r="378" spans="2:3">
      <c r="B378" s="178" t="s">
        <v>100</v>
      </c>
      <c r="C378" s="198">
        <v>32400</v>
      </c>
    </row>
    <row r="379" spans="2:3">
      <c r="B379" s="178" t="s">
        <v>177</v>
      </c>
      <c r="C379" s="198">
        <v>36001</v>
      </c>
    </row>
    <row r="380" spans="2:3">
      <c r="B380" s="178" t="s">
        <v>31</v>
      </c>
      <c r="C380" s="198">
        <v>19005</v>
      </c>
    </row>
    <row r="381" spans="2:3">
      <c r="B381" s="178" t="s">
        <v>179</v>
      </c>
      <c r="C381" s="198">
        <v>36003</v>
      </c>
    </row>
    <row r="382" spans="2:3">
      <c r="B382" s="178" t="s">
        <v>116</v>
      </c>
      <c r="C382" s="198">
        <v>33027</v>
      </c>
    </row>
    <row r="383" spans="2:3">
      <c r="B383" s="178" t="s">
        <v>393</v>
      </c>
      <c r="C383" s="198">
        <v>36004</v>
      </c>
    </row>
    <row r="384" spans="2:3">
      <c r="B384" s="178" t="s">
        <v>105</v>
      </c>
      <c r="C384" s="198">
        <v>32505</v>
      </c>
    </row>
    <row r="385" spans="2:3">
      <c r="B385" s="178" t="s">
        <v>106</v>
      </c>
      <c r="C385" s="198">
        <v>32600</v>
      </c>
    </row>
    <row r="386" spans="2:3">
      <c r="B386" s="178" t="s">
        <v>108</v>
      </c>
      <c r="C386" s="198">
        <v>32700</v>
      </c>
    </row>
    <row r="387" spans="2:3">
      <c r="B387" s="178" t="s">
        <v>109</v>
      </c>
      <c r="C387" s="198">
        <v>32800</v>
      </c>
    </row>
    <row r="388" spans="2:3">
      <c r="B388" s="178" t="s">
        <v>111</v>
      </c>
      <c r="C388" s="198">
        <v>32905</v>
      </c>
    </row>
    <row r="389" spans="2:3">
      <c r="B389" s="178" t="s">
        <v>110</v>
      </c>
      <c r="C389" s="198">
        <v>32900</v>
      </c>
    </row>
    <row r="390" spans="2:3">
      <c r="B390" s="178" t="s">
        <v>114</v>
      </c>
      <c r="C390" s="198">
        <v>33000</v>
      </c>
    </row>
    <row r="391" spans="2:3">
      <c r="B391" s="178" t="s">
        <v>6</v>
      </c>
      <c r="C391" s="198">
        <v>10900</v>
      </c>
    </row>
    <row r="392" spans="2:3">
      <c r="B392" s="178" t="s">
        <v>25</v>
      </c>
      <c r="C392" s="198">
        <v>18400</v>
      </c>
    </row>
    <row r="393" spans="2:3">
      <c r="B393" s="178" t="s">
        <v>19</v>
      </c>
      <c r="C393" s="198">
        <v>12510</v>
      </c>
    </row>
    <row r="394" spans="2:3">
      <c r="B394" s="178" t="s">
        <v>433</v>
      </c>
      <c r="C394" s="198" t="s">
        <v>443</v>
      </c>
    </row>
    <row r="395" spans="2:3">
      <c r="B395" s="178" t="s">
        <v>1</v>
      </c>
      <c r="C395" s="198">
        <v>10400</v>
      </c>
    </row>
    <row r="396" spans="2:3">
      <c r="B396" s="178" t="s">
        <v>385</v>
      </c>
      <c r="C396" s="198">
        <v>10700</v>
      </c>
    </row>
    <row r="397" spans="2:3">
      <c r="B397" s="178" t="s">
        <v>49</v>
      </c>
      <c r="C397" s="198">
        <v>22000</v>
      </c>
    </row>
    <row r="398" spans="2:3">
      <c r="B398" s="178" t="s">
        <v>32</v>
      </c>
      <c r="C398" s="198">
        <v>19100</v>
      </c>
    </row>
    <row r="399" spans="2:3">
      <c r="B399" s="178" t="s">
        <v>450</v>
      </c>
      <c r="C399" s="198">
        <v>33403</v>
      </c>
    </row>
    <row r="400" spans="2:3">
      <c r="B400" s="178" t="s">
        <v>117</v>
      </c>
      <c r="C400" s="198">
        <v>33100</v>
      </c>
    </row>
    <row r="401" spans="2:3">
      <c r="B401" s="178" t="s">
        <v>119</v>
      </c>
      <c r="C401" s="198">
        <v>33200</v>
      </c>
    </row>
    <row r="402" spans="2:3">
      <c r="B402" s="178" t="s">
        <v>123</v>
      </c>
      <c r="C402" s="198">
        <v>33205</v>
      </c>
    </row>
    <row r="403" spans="2:3">
      <c r="B403" s="178" t="s">
        <v>35</v>
      </c>
      <c r="C403" s="198">
        <v>20300</v>
      </c>
    </row>
    <row r="404" spans="2:3">
      <c r="B404" s="178" t="s">
        <v>398</v>
      </c>
      <c r="C404" s="198">
        <v>39208</v>
      </c>
    </row>
    <row r="405" spans="2:3">
      <c r="B405" s="178" t="s">
        <v>96</v>
      </c>
      <c r="C405" s="198">
        <v>32100</v>
      </c>
    </row>
    <row r="406" spans="2:3">
      <c r="B406" s="178" t="s">
        <v>125</v>
      </c>
      <c r="C406" s="198">
        <v>33300</v>
      </c>
    </row>
    <row r="407" spans="2:3">
      <c r="B407" s="178" t="s">
        <v>126</v>
      </c>
      <c r="C407" s="198">
        <v>33305</v>
      </c>
    </row>
    <row r="408" spans="2:3">
      <c r="B408" s="178" t="s">
        <v>212</v>
      </c>
      <c r="C408" s="198">
        <v>37000</v>
      </c>
    </row>
    <row r="409" spans="2:3">
      <c r="B409" s="178" t="s">
        <v>36</v>
      </c>
      <c r="C409" s="198">
        <v>20400</v>
      </c>
    </row>
    <row r="410" spans="2:3">
      <c r="B410" s="178" t="s">
        <v>251</v>
      </c>
      <c r="C410" s="198">
        <v>38620</v>
      </c>
    </row>
    <row r="411" spans="2:3">
      <c r="B411" s="178" t="s">
        <v>262</v>
      </c>
      <c r="C411" s="198">
        <v>39201</v>
      </c>
    </row>
    <row r="412" spans="2:3">
      <c r="B412" s="178" t="s">
        <v>75</v>
      </c>
      <c r="C412" s="198">
        <v>31102</v>
      </c>
    </row>
    <row r="413" spans="2:3">
      <c r="B413" s="178" t="s">
        <v>74</v>
      </c>
      <c r="C413" s="198">
        <v>31101</v>
      </c>
    </row>
    <row r="414" spans="2:3">
      <c r="B414" s="178" t="s">
        <v>37</v>
      </c>
      <c r="C414" s="198">
        <v>20600</v>
      </c>
    </row>
    <row r="415" spans="2:3">
      <c r="B415" s="178" t="s">
        <v>107</v>
      </c>
      <c r="C415" s="198">
        <v>32605</v>
      </c>
    </row>
    <row r="416" spans="2:3">
      <c r="B416" s="178" t="s">
        <v>379</v>
      </c>
      <c r="C416" s="198">
        <v>36310</v>
      </c>
    </row>
    <row r="417" spans="2:3">
      <c r="B417" s="178" t="s">
        <v>129</v>
      </c>
      <c r="C417" s="198">
        <v>33405</v>
      </c>
    </row>
    <row r="418" spans="2:3">
      <c r="B418" s="178" t="s">
        <v>130</v>
      </c>
      <c r="C418" s="198">
        <v>33500</v>
      </c>
    </row>
    <row r="419" spans="2:3">
      <c r="B419" s="178" t="s">
        <v>133</v>
      </c>
      <c r="C419" s="198">
        <v>33605</v>
      </c>
    </row>
    <row r="420" spans="2:3">
      <c r="B420" s="178" t="s">
        <v>201</v>
      </c>
      <c r="C420" s="198">
        <v>36601</v>
      </c>
    </row>
    <row r="421" spans="2:3">
      <c r="B421" s="178" t="s">
        <v>132</v>
      </c>
      <c r="C421" s="198">
        <v>33600</v>
      </c>
    </row>
    <row r="422" spans="2:3">
      <c r="B422" s="178" t="s">
        <v>134</v>
      </c>
      <c r="C422" s="198">
        <v>33700</v>
      </c>
    </row>
    <row r="423" spans="2:3">
      <c r="B423" s="178" t="s">
        <v>17</v>
      </c>
      <c r="C423" s="198">
        <v>12160</v>
      </c>
    </row>
    <row r="424" spans="2:3">
      <c r="B424" s="178" t="s">
        <v>15</v>
      </c>
      <c r="C424" s="198">
        <v>12100</v>
      </c>
    </row>
    <row r="425" spans="2:3">
      <c r="B425" s="178" t="s">
        <v>135</v>
      </c>
      <c r="C425" s="198">
        <v>33800</v>
      </c>
    </row>
    <row r="426" spans="2:3">
      <c r="B426" s="178" t="s">
        <v>65</v>
      </c>
      <c r="C426" s="198">
        <v>30601</v>
      </c>
    </row>
    <row r="427" spans="2:3">
      <c r="B427" s="178" t="s">
        <v>436</v>
      </c>
      <c r="C427" s="198">
        <v>33900</v>
      </c>
    </row>
    <row r="428" spans="2:3">
      <c r="B428" s="178" t="s">
        <v>243</v>
      </c>
      <c r="C428" s="198">
        <v>38402</v>
      </c>
    </row>
    <row r="429" spans="2:3">
      <c r="B429" s="178" t="s">
        <v>137</v>
      </c>
      <c r="C429" s="198">
        <v>34000</v>
      </c>
    </row>
    <row r="430" spans="2:3">
      <c r="B430" s="178" t="s">
        <v>138</v>
      </c>
      <c r="C430" s="198">
        <v>34100</v>
      </c>
    </row>
    <row r="431" spans="2:3">
      <c r="B431" s="178" t="s">
        <v>139</v>
      </c>
      <c r="C431" s="198">
        <v>34105</v>
      </c>
    </row>
    <row r="432" spans="2:3">
      <c r="B432" s="178" t="s">
        <v>141</v>
      </c>
      <c r="C432" s="198">
        <v>34205</v>
      </c>
    </row>
    <row r="433" spans="2:3">
      <c r="B433" s="178" t="s">
        <v>140</v>
      </c>
      <c r="C433" s="198">
        <v>34200</v>
      </c>
    </row>
    <row r="434" spans="2:3">
      <c r="B434" s="178" t="s">
        <v>267</v>
      </c>
      <c r="C434" s="198">
        <v>39301</v>
      </c>
    </row>
    <row r="435" spans="2:3">
      <c r="B435" s="178" t="s">
        <v>144</v>
      </c>
      <c r="C435" s="198">
        <v>34300</v>
      </c>
    </row>
    <row r="436" spans="2:3">
      <c r="B436" s="178" t="s">
        <v>145</v>
      </c>
      <c r="C436" s="198">
        <v>34400</v>
      </c>
    </row>
    <row r="437" spans="2:3">
      <c r="B437" s="178" t="s">
        <v>146</v>
      </c>
      <c r="C437" s="198">
        <v>34405</v>
      </c>
    </row>
    <row r="438" spans="2:3">
      <c r="B438" s="187" t="s">
        <v>456</v>
      </c>
      <c r="C438" s="198">
        <v>12220</v>
      </c>
    </row>
    <row r="439" spans="2:3">
      <c r="B439" s="178" t="s">
        <v>121</v>
      </c>
      <c r="C439" s="198">
        <v>33203</v>
      </c>
    </row>
    <row r="440" spans="2:3">
      <c r="B440" s="178" t="s">
        <v>269</v>
      </c>
      <c r="C440" s="198">
        <v>39401</v>
      </c>
    </row>
    <row r="441" spans="2:3">
      <c r="B441" s="178" t="s">
        <v>147</v>
      </c>
      <c r="C441" s="198">
        <v>34500</v>
      </c>
    </row>
    <row r="442" spans="2:3">
      <c r="B442" s="178" t="s">
        <v>150</v>
      </c>
      <c r="C442" s="198">
        <v>34600</v>
      </c>
    </row>
    <row r="443" spans="2:3">
      <c r="B443" s="178" t="s">
        <v>91</v>
      </c>
      <c r="C443" s="198">
        <v>31810</v>
      </c>
    </row>
    <row r="444" spans="2:3">
      <c r="B444" s="178" t="s">
        <v>369</v>
      </c>
      <c r="C444" s="198">
        <v>51000.2</v>
      </c>
    </row>
    <row r="445" spans="2:3">
      <c r="B445" s="178" t="s">
        <v>370</v>
      </c>
      <c r="C445" s="198">
        <v>51000.3</v>
      </c>
    </row>
    <row r="446" spans="2:3">
      <c r="B446" s="178" t="s">
        <v>368</v>
      </c>
      <c r="C446" s="198">
        <v>51000</v>
      </c>
    </row>
    <row r="447" spans="2:3">
      <c r="B447" s="178" t="s">
        <v>152</v>
      </c>
      <c r="C447" s="198">
        <v>34700</v>
      </c>
    </row>
    <row r="448" spans="2:3">
      <c r="B448" s="178" t="s">
        <v>153</v>
      </c>
      <c r="C448" s="198">
        <v>34800</v>
      </c>
    </row>
    <row r="449" spans="2:3">
      <c r="B449" s="178" t="s">
        <v>8</v>
      </c>
      <c r="C449" s="198">
        <v>10930</v>
      </c>
    </row>
    <row r="450" spans="2:3">
      <c r="B450" s="178" t="s">
        <v>20</v>
      </c>
      <c r="C450" s="198">
        <v>12600</v>
      </c>
    </row>
    <row r="451" spans="2:3">
      <c r="B451" s="178" t="s">
        <v>343</v>
      </c>
      <c r="C451" s="198">
        <v>33207</v>
      </c>
    </row>
    <row r="452" spans="2:3">
      <c r="B452" s="178" t="s">
        <v>390</v>
      </c>
      <c r="C452" s="198">
        <v>32901</v>
      </c>
    </row>
    <row r="453" spans="2:3">
      <c r="B453" s="178" t="s">
        <v>391</v>
      </c>
      <c r="C453" s="198">
        <v>34900</v>
      </c>
    </row>
    <row r="454" spans="2:3">
      <c r="B454" s="178" t="s">
        <v>237</v>
      </c>
      <c r="C454" s="198">
        <v>38105</v>
      </c>
    </row>
    <row r="455" spans="2:3">
      <c r="B455" s="178" t="s">
        <v>157</v>
      </c>
      <c r="C455" s="198">
        <v>35000</v>
      </c>
    </row>
    <row r="456" spans="2:3">
      <c r="B456" s="178" t="s">
        <v>118</v>
      </c>
      <c r="C456" s="198">
        <v>33105</v>
      </c>
    </row>
    <row r="457" spans="2:3">
      <c r="B457" s="178" t="s">
        <v>159</v>
      </c>
      <c r="C457" s="198">
        <v>35100</v>
      </c>
    </row>
    <row r="458" spans="2:3">
      <c r="B458" s="178" t="s">
        <v>160</v>
      </c>
      <c r="C458" s="198">
        <v>35105</v>
      </c>
    </row>
    <row r="459" spans="2:3">
      <c r="B459" s="178" t="s">
        <v>162</v>
      </c>
      <c r="C459" s="198">
        <v>35200</v>
      </c>
    </row>
    <row r="460" spans="2:3">
      <c r="B460" s="178" t="s">
        <v>82</v>
      </c>
      <c r="C460" s="198">
        <v>31320</v>
      </c>
    </row>
    <row r="461" spans="2:3">
      <c r="B461" s="178" t="s">
        <v>451</v>
      </c>
      <c r="C461" s="198">
        <v>36002</v>
      </c>
    </row>
    <row r="462" spans="2:3">
      <c r="B462" s="178" t="s">
        <v>455</v>
      </c>
      <c r="C462" s="198">
        <v>35402</v>
      </c>
    </row>
    <row r="463" spans="2:3">
      <c r="B463" s="178" t="s">
        <v>186</v>
      </c>
      <c r="C463" s="198">
        <v>36102</v>
      </c>
    </row>
    <row r="464" spans="2:3">
      <c r="B464" s="178" t="s">
        <v>344</v>
      </c>
      <c r="C464" s="198">
        <v>33208</v>
      </c>
    </row>
    <row r="465" spans="2:3">
      <c r="B465" s="178" t="s">
        <v>21</v>
      </c>
      <c r="C465" s="198">
        <v>12700</v>
      </c>
    </row>
    <row r="466" spans="2:3">
      <c r="B466" s="178" t="s">
        <v>181</v>
      </c>
      <c r="C466" s="198">
        <v>36006</v>
      </c>
    </row>
    <row r="467" spans="2:3">
      <c r="B467" s="178" t="s">
        <v>437</v>
      </c>
      <c r="C467" s="198">
        <v>35300</v>
      </c>
    </row>
    <row r="468" spans="2:3">
      <c r="B468" s="178" t="s">
        <v>168</v>
      </c>
      <c r="C468" s="198">
        <v>35405</v>
      </c>
    </row>
    <row r="469" spans="2:3">
      <c r="B469" s="178" t="s">
        <v>165</v>
      </c>
      <c r="C469" s="198">
        <v>35400</v>
      </c>
    </row>
    <row r="470" spans="2:3">
      <c r="B470" s="178" t="s">
        <v>112</v>
      </c>
      <c r="C470" s="198">
        <v>32910</v>
      </c>
    </row>
    <row r="471" spans="2:3">
      <c r="B471" s="178" t="s">
        <v>169</v>
      </c>
      <c r="C471" s="198">
        <v>35500</v>
      </c>
    </row>
    <row r="472" spans="2:3">
      <c r="B472" s="178" t="s">
        <v>16</v>
      </c>
      <c r="C472" s="198">
        <v>12150</v>
      </c>
    </row>
    <row r="473" spans="2:3">
      <c r="B473" s="178" t="s">
        <v>170</v>
      </c>
      <c r="C473" s="198">
        <v>35600</v>
      </c>
    </row>
    <row r="474" spans="2:3">
      <c r="B474" s="178" t="s">
        <v>171</v>
      </c>
      <c r="C474" s="198">
        <v>35700</v>
      </c>
    </row>
    <row r="475" spans="2:3">
      <c r="B475" s="178" t="s">
        <v>173</v>
      </c>
      <c r="C475" s="198">
        <v>35805</v>
      </c>
    </row>
    <row r="476" spans="2:3">
      <c r="B476" s="178" t="s">
        <v>172</v>
      </c>
      <c r="C476" s="198">
        <v>35800</v>
      </c>
    </row>
    <row r="477" spans="2:3">
      <c r="B477" s="178" t="s">
        <v>187</v>
      </c>
      <c r="C477" s="198">
        <v>36105</v>
      </c>
    </row>
    <row r="478" spans="2:3">
      <c r="B478" s="178" t="s">
        <v>174</v>
      </c>
      <c r="C478" s="198">
        <v>35900</v>
      </c>
    </row>
    <row r="479" spans="2:3">
      <c r="B479" s="178" t="s">
        <v>175</v>
      </c>
      <c r="C479" s="198">
        <v>35905</v>
      </c>
    </row>
    <row r="480" spans="2:3">
      <c r="B480" s="178" t="s">
        <v>248</v>
      </c>
      <c r="C480" s="198">
        <v>38602</v>
      </c>
    </row>
    <row r="481" spans="2:3">
      <c r="B481" s="178" t="s">
        <v>155</v>
      </c>
      <c r="C481" s="198">
        <v>34905</v>
      </c>
    </row>
    <row r="482" spans="2:3">
      <c r="B482" s="178" t="s">
        <v>185</v>
      </c>
      <c r="C482" s="198">
        <v>36100</v>
      </c>
    </row>
    <row r="483" spans="2:3">
      <c r="B483" s="178" t="s">
        <v>189</v>
      </c>
      <c r="C483" s="198">
        <v>36205</v>
      </c>
    </row>
    <row r="484" spans="2:3">
      <c r="B484" s="178" t="s">
        <v>188</v>
      </c>
      <c r="C484" s="198">
        <v>36200</v>
      </c>
    </row>
    <row r="485" spans="2:3">
      <c r="B485" s="178" t="s">
        <v>190</v>
      </c>
      <c r="C485" s="198">
        <v>36300</v>
      </c>
    </row>
    <row r="486" spans="2:3">
      <c r="B486" s="178" t="s">
        <v>156</v>
      </c>
      <c r="C486" s="198">
        <v>34910</v>
      </c>
    </row>
    <row r="487" spans="2:3">
      <c r="B487" s="178" t="s">
        <v>250</v>
      </c>
      <c r="C487" s="198">
        <v>38610</v>
      </c>
    </row>
    <row r="488" spans="2:3">
      <c r="B488" s="178" t="s">
        <v>148</v>
      </c>
      <c r="C488" s="198">
        <v>34501</v>
      </c>
    </row>
    <row r="489" spans="2:3">
      <c r="B489" s="178" t="s">
        <v>253</v>
      </c>
      <c r="C489" s="198">
        <v>38701</v>
      </c>
    </row>
    <row r="490" spans="2:3">
      <c r="B490" s="178" t="s">
        <v>29</v>
      </c>
      <c r="C490" s="198">
        <v>18740</v>
      </c>
    </row>
    <row r="491" spans="2:3">
      <c r="B491" s="178" t="s">
        <v>39</v>
      </c>
      <c r="C491" s="198">
        <v>20800</v>
      </c>
    </row>
    <row r="492" spans="2:3">
      <c r="B492" s="178" t="s">
        <v>28</v>
      </c>
      <c r="C492" s="198">
        <v>18690</v>
      </c>
    </row>
    <row r="493" spans="2:3">
      <c r="B493" s="178" t="s">
        <v>10</v>
      </c>
      <c r="C493" s="198">
        <v>10950</v>
      </c>
    </row>
    <row r="494" spans="2:3">
      <c r="B494" s="178" t="s">
        <v>34</v>
      </c>
      <c r="C494" s="198">
        <v>20200</v>
      </c>
    </row>
    <row r="495" spans="2:3">
      <c r="B495" s="178" t="s">
        <v>42</v>
      </c>
      <c r="C495" s="198">
        <v>21300</v>
      </c>
    </row>
    <row r="496" spans="2:3">
      <c r="B496" s="178" t="s">
        <v>367</v>
      </c>
      <c r="C496" s="198">
        <v>37001</v>
      </c>
    </row>
    <row r="497" spans="2:3">
      <c r="B497" s="178" t="s">
        <v>115</v>
      </c>
      <c r="C497" s="198">
        <v>33001</v>
      </c>
    </row>
    <row r="498" spans="2:3">
      <c r="B498" s="178" t="s">
        <v>395</v>
      </c>
      <c r="C498" s="198">
        <v>36405</v>
      </c>
    </row>
    <row r="499" spans="2:3">
      <c r="B499" s="178" t="s">
        <v>194</v>
      </c>
      <c r="C499" s="198">
        <v>36400</v>
      </c>
    </row>
    <row r="500" spans="2:3">
      <c r="B500" s="178" t="s">
        <v>38</v>
      </c>
      <c r="C500" s="198">
        <v>20700</v>
      </c>
    </row>
    <row r="501" spans="2:3">
      <c r="B501" s="178" t="s">
        <v>435</v>
      </c>
      <c r="C501" s="198">
        <v>18780</v>
      </c>
    </row>
    <row r="502" spans="2:3">
      <c r="B502" s="178" t="s">
        <v>282</v>
      </c>
      <c r="C502" s="198">
        <v>14200</v>
      </c>
    </row>
    <row r="503" spans="2:3">
      <c r="B503" s="178" t="s">
        <v>431</v>
      </c>
      <c r="C503" s="198">
        <v>11050</v>
      </c>
    </row>
    <row r="504" spans="2:3">
      <c r="B504" s="178" t="s">
        <v>432</v>
      </c>
      <c r="C504" s="198">
        <v>11300</v>
      </c>
    </row>
    <row r="505" spans="2:3">
      <c r="B505" s="178" t="s">
        <v>12</v>
      </c>
      <c r="C505" s="198">
        <v>11310</v>
      </c>
    </row>
    <row r="506" spans="2:3">
      <c r="B506" s="178" t="s">
        <v>161</v>
      </c>
      <c r="C506" s="198">
        <v>35106</v>
      </c>
    </row>
    <row r="507" spans="2:3">
      <c r="B507" s="178" t="s">
        <v>389</v>
      </c>
      <c r="C507" s="198">
        <v>32500</v>
      </c>
    </row>
    <row r="508" spans="2:3">
      <c r="B508" s="178" t="s">
        <v>196</v>
      </c>
      <c r="C508" s="198">
        <v>36500</v>
      </c>
    </row>
    <row r="509" spans="2:3">
      <c r="B509" s="178" t="s">
        <v>92</v>
      </c>
      <c r="C509" s="198">
        <v>31820</v>
      </c>
    </row>
    <row r="510" spans="2:3">
      <c r="B510" s="178" t="s">
        <v>27</v>
      </c>
      <c r="C510" s="198">
        <v>18640</v>
      </c>
    </row>
    <row r="511" spans="2:3">
      <c r="B511" s="178" t="s">
        <v>0</v>
      </c>
      <c r="C511" s="198">
        <v>10200</v>
      </c>
    </row>
    <row r="512" spans="2:3">
      <c r="B512" s="178" t="s">
        <v>200</v>
      </c>
      <c r="C512" s="198">
        <v>36600</v>
      </c>
    </row>
    <row r="513" spans="2:3">
      <c r="B513" s="178" t="s">
        <v>5</v>
      </c>
      <c r="C513" s="198">
        <v>10850</v>
      </c>
    </row>
    <row r="514" spans="2:3">
      <c r="B514" s="178" t="s">
        <v>7</v>
      </c>
      <c r="C514" s="198">
        <v>10910</v>
      </c>
    </row>
    <row r="515" spans="2:3">
      <c r="B515" s="178" t="s">
        <v>9</v>
      </c>
      <c r="C515" s="198">
        <v>10940</v>
      </c>
    </row>
    <row r="516" spans="2:3">
      <c r="B516" s="178" t="s">
        <v>202</v>
      </c>
      <c r="C516" s="198">
        <v>36700</v>
      </c>
    </row>
    <row r="517" spans="2:3">
      <c r="B517" s="178" t="s">
        <v>207</v>
      </c>
      <c r="C517" s="198">
        <v>36802</v>
      </c>
    </row>
    <row r="518" spans="2:3">
      <c r="B518" s="178" t="s">
        <v>205</v>
      </c>
      <c r="C518" s="198">
        <v>36800</v>
      </c>
    </row>
    <row r="519" spans="2:3">
      <c r="B519" s="178" t="s">
        <v>452</v>
      </c>
      <c r="C519" s="198">
        <v>36801</v>
      </c>
    </row>
    <row r="520" spans="2:3">
      <c r="B520" s="178" t="s">
        <v>211</v>
      </c>
      <c r="C520" s="198">
        <v>36905</v>
      </c>
    </row>
    <row r="521" spans="2:3">
      <c r="B521" s="178" t="s">
        <v>209</v>
      </c>
      <c r="C521" s="198">
        <v>36900</v>
      </c>
    </row>
    <row r="522" spans="2:3">
      <c r="B522" s="178" t="s">
        <v>214</v>
      </c>
      <c r="C522" s="198">
        <v>37100</v>
      </c>
    </row>
    <row r="523" spans="2:3">
      <c r="B523" s="178" t="s">
        <v>215</v>
      </c>
      <c r="C523" s="198">
        <v>37200</v>
      </c>
    </row>
    <row r="524" spans="2:3">
      <c r="B524" s="178" t="s">
        <v>216</v>
      </c>
      <c r="C524" s="198">
        <v>37300</v>
      </c>
    </row>
    <row r="525" spans="2:3">
      <c r="B525" s="178" t="s">
        <v>218</v>
      </c>
      <c r="C525" s="198">
        <v>37305</v>
      </c>
    </row>
    <row r="526" spans="2:3">
      <c r="B526" s="178" t="s">
        <v>183</v>
      </c>
      <c r="C526" s="198">
        <v>36008</v>
      </c>
    </row>
    <row r="527" spans="2:3">
      <c r="B527" s="178" t="s">
        <v>275</v>
      </c>
      <c r="C527" s="198">
        <v>39703</v>
      </c>
    </row>
    <row r="528" spans="2:3">
      <c r="B528" s="178" t="s">
        <v>345</v>
      </c>
      <c r="C528" s="198">
        <v>33209</v>
      </c>
    </row>
    <row r="529" spans="2:3">
      <c r="B529" s="178" t="s">
        <v>220</v>
      </c>
      <c r="C529" s="198">
        <v>37405</v>
      </c>
    </row>
    <row r="530" spans="2:3">
      <c r="B530" s="178" t="s">
        <v>219</v>
      </c>
      <c r="C530" s="198">
        <v>37400</v>
      </c>
    </row>
    <row r="531" spans="2:3">
      <c r="B531" s="178" t="s">
        <v>221</v>
      </c>
      <c r="C531" s="198">
        <v>37500</v>
      </c>
    </row>
    <row r="532" spans="2:3">
      <c r="B532" s="178" t="s">
        <v>224</v>
      </c>
      <c r="C532" s="198">
        <v>37605</v>
      </c>
    </row>
    <row r="533" spans="2:3">
      <c r="B533" s="178" t="s">
        <v>222</v>
      </c>
      <c r="C533" s="198">
        <v>37600</v>
      </c>
    </row>
    <row r="534" spans="2:3">
      <c r="B534" s="178" t="s">
        <v>22</v>
      </c>
      <c r="C534" s="198">
        <v>13500</v>
      </c>
    </row>
    <row r="535" spans="2:3">
      <c r="B535" s="178" t="s">
        <v>226</v>
      </c>
      <c r="C535" s="198">
        <v>37700</v>
      </c>
    </row>
    <row r="536" spans="2:3">
      <c r="B536" s="178" t="s">
        <v>227</v>
      </c>
      <c r="C536" s="198">
        <v>37705</v>
      </c>
    </row>
    <row r="537" spans="2:3">
      <c r="B537" s="178" t="s">
        <v>56</v>
      </c>
      <c r="C537" s="198">
        <v>30103</v>
      </c>
    </row>
    <row r="538" spans="2:3">
      <c r="B538" s="178" t="s">
        <v>142</v>
      </c>
      <c r="C538" s="198">
        <v>34220</v>
      </c>
    </row>
    <row r="539" spans="2:3">
      <c r="B539" s="178" t="s">
        <v>151</v>
      </c>
      <c r="C539" s="198">
        <v>34605</v>
      </c>
    </row>
    <row r="540" spans="2:3">
      <c r="B540" s="178" t="s">
        <v>230</v>
      </c>
      <c r="C540" s="198">
        <v>37805</v>
      </c>
    </row>
    <row r="541" spans="2:3">
      <c r="B541" s="178" t="s">
        <v>228</v>
      </c>
      <c r="C541" s="198">
        <v>37800</v>
      </c>
    </row>
    <row r="542" spans="2:3">
      <c r="B542" s="178" t="s">
        <v>233</v>
      </c>
      <c r="C542" s="198">
        <v>37905</v>
      </c>
    </row>
    <row r="543" spans="2:3">
      <c r="B543" s="178" t="s">
        <v>231</v>
      </c>
      <c r="C543" s="198">
        <v>37900</v>
      </c>
    </row>
    <row r="544" spans="2:3">
      <c r="B544" s="178" t="s">
        <v>235</v>
      </c>
      <c r="C544" s="198">
        <v>38005</v>
      </c>
    </row>
    <row r="545" spans="2:3">
      <c r="B545" s="178" t="s">
        <v>234</v>
      </c>
      <c r="C545" s="198">
        <v>38000</v>
      </c>
    </row>
    <row r="546" spans="2:3">
      <c r="B546" s="178" t="s">
        <v>217</v>
      </c>
      <c r="C546" s="198">
        <v>37301</v>
      </c>
    </row>
    <row r="547" spans="2:3">
      <c r="B547" s="178" t="s">
        <v>236</v>
      </c>
      <c r="C547" s="198">
        <v>38100</v>
      </c>
    </row>
    <row r="548" spans="2:3">
      <c r="B548" s="178" t="s">
        <v>239</v>
      </c>
      <c r="C548" s="198">
        <v>38205</v>
      </c>
    </row>
    <row r="549" spans="2:3">
      <c r="B549" s="178" t="s">
        <v>238</v>
      </c>
      <c r="C549" s="198">
        <v>38200</v>
      </c>
    </row>
    <row r="550" spans="2:3">
      <c r="B550" s="178" t="s">
        <v>193</v>
      </c>
      <c r="C550" s="198">
        <v>36305</v>
      </c>
    </row>
    <row r="551" spans="2:3">
      <c r="B551" s="178" t="s">
        <v>241</v>
      </c>
      <c r="C551" s="198">
        <v>38300</v>
      </c>
    </row>
    <row r="552" spans="2:3">
      <c r="B552" s="178" t="s">
        <v>23</v>
      </c>
      <c r="C552" s="198">
        <v>13700</v>
      </c>
    </row>
    <row r="553" spans="2:3">
      <c r="B553" s="178" t="s">
        <v>454</v>
      </c>
      <c r="C553" s="198">
        <v>32420</v>
      </c>
    </row>
    <row r="554" spans="2:3">
      <c r="B554" s="178" t="s">
        <v>182</v>
      </c>
      <c r="C554" s="198">
        <v>36007</v>
      </c>
    </row>
    <row r="555" spans="2:3">
      <c r="B555" s="178" t="s">
        <v>62</v>
      </c>
      <c r="C555" s="198">
        <v>30405</v>
      </c>
    </row>
    <row r="556" spans="2:3">
      <c r="B556" s="178" t="s">
        <v>229</v>
      </c>
      <c r="C556" s="198">
        <v>37801</v>
      </c>
    </row>
    <row r="557" spans="2:3">
      <c r="B557" s="178" t="s">
        <v>101</v>
      </c>
      <c r="C557" s="198">
        <v>32405</v>
      </c>
    </row>
    <row r="558" spans="2:3">
      <c r="B558" s="178" t="s">
        <v>263</v>
      </c>
      <c r="C558" s="198">
        <v>39204</v>
      </c>
    </row>
    <row r="559" spans="2:3">
      <c r="B559" s="178" t="s">
        <v>158</v>
      </c>
      <c r="C559" s="198">
        <v>35005</v>
      </c>
    </row>
    <row r="560" spans="2:3">
      <c r="B560" s="178" t="s">
        <v>244</v>
      </c>
      <c r="C560" s="198">
        <v>38405</v>
      </c>
    </row>
    <row r="561" spans="2:3">
      <c r="B561" s="178" t="s">
        <v>242</v>
      </c>
      <c r="C561" s="198">
        <v>38400</v>
      </c>
    </row>
    <row r="562" spans="2:3">
      <c r="B562" s="178" t="s">
        <v>192</v>
      </c>
      <c r="C562" s="198">
        <v>36302</v>
      </c>
    </row>
    <row r="563" spans="2:3">
      <c r="B563" s="178" t="s">
        <v>2</v>
      </c>
      <c r="C563" s="198">
        <v>10500</v>
      </c>
    </row>
    <row r="564" spans="2:3">
      <c r="B564" s="178" t="s">
        <v>14</v>
      </c>
      <c r="C564" s="198">
        <v>11900</v>
      </c>
    </row>
    <row r="565" spans="2:3">
      <c r="B565" s="178" t="s">
        <v>283</v>
      </c>
      <c r="C565" s="198">
        <v>18670</v>
      </c>
    </row>
    <row r="566" spans="2:3">
      <c r="B566" s="178" t="s">
        <v>364</v>
      </c>
      <c r="C566" s="198">
        <v>14300.2</v>
      </c>
    </row>
    <row r="567" spans="2:3">
      <c r="B567" s="178" t="s">
        <v>363</v>
      </c>
      <c r="C567" s="198">
        <v>14300</v>
      </c>
    </row>
    <row r="568" spans="2:3">
      <c r="B568" s="178" t="s">
        <v>245</v>
      </c>
      <c r="C568" s="198">
        <v>38500</v>
      </c>
    </row>
    <row r="569" spans="2:3">
      <c r="B569" s="178" t="s">
        <v>154</v>
      </c>
      <c r="C569" s="198">
        <v>34903</v>
      </c>
    </row>
    <row r="570" spans="2:3">
      <c r="B570" s="178" t="s">
        <v>249</v>
      </c>
      <c r="C570" s="198">
        <v>38605</v>
      </c>
    </row>
    <row r="571" spans="2:3">
      <c r="B571" s="178" t="s">
        <v>246</v>
      </c>
      <c r="C571" s="198">
        <v>38600</v>
      </c>
    </row>
    <row r="572" spans="2:3">
      <c r="B572" s="178" t="s">
        <v>252</v>
      </c>
      <c r="C572" s="198">
        <v>38700</v>
      </c>
    </row>
    <row r="573" spans="2:3">
      <c r="B573" s="178" t="s">
        <v>57</v>
      </c>
      <c r="C573" s="198">
        <v>30104</v>
      </c>
    </row>
    <row r="574" spans="2:3">
      <c r="B574" s="178" t="s">
        <v>394</v>
      </c>
      <c r="C574" s="198">
        <v>36303</v>
      </c>
    </row>
    <row r="575" spans="2:3">
      <c r="B575" s="178" t="s">
        <v>113</v>
      </c>
      <c r="C575" s="198">
        <v>32920</v>
      </c>
    </row>
    <row r="576" spans="2:3">
      <c r="B576" s="178" t="s">
        <v>254</v>
      </c>
      <c r="C576" s="198">
        <v>38800</v>
      </c>
    </row>
    <row r="577" spans="2:3">
      <c r="B577" s="178" t="s">
        <v>95</v>
      </c>
      <c r="C577" s="198">
        <v>32005</v>
      </c>
    </row>
    <row r="578" spans="2:3">
      <c r="B578" s="178" t="s">
        <v>271</v>
      </c>
      <c r="C578" s="198">
        <v>39501</v>
      </c>
    </row>
    <row r="579" spans="2:3">
      <c r="B579" s="178" t="s">
        <v>256</v>
      </c>
      <c r="C579" s="198">
        <v>38900</v>
      </c>
    </row>
    <row r="580" spans="2:3">
      <c r="B580" s="178" t="s">
        <v>41</v>
      </c>
      <c r="C580" s="198">
        <v>21200</v>
      </c>
    </row>
    <row r="581" spans="2:3">
      <c r="B581" s="178" t="s">
        <v>45</v>
      </c>
      <c r="C581" s="198">
        <v>21550</v>
      </c>
    </row>
    <row r="582" spans="2:3">
      <c r="B582" s="178" t="s">
        <v>387</v>
      </c>
      <c r="C582" s="198">
        <v>21520</v>
      </c>
    </row>
    <row r="583" spans="2:3">
      <c r="B583" s="178" t="s">
        <v>366</v>
      </c>
      <c r="C583" s="198">
        <v>21525.200000000001</v>
      </c>
    </row>
    <row r="584" spans="2:3">
      <c r="B584" s="178" t="s">
        <v>365</v>
      </c>
      <c r="C584" s="198">
        <v>21525</v>
      </c>
    </row>
    <row r="585" spans="2:3">
      <c r="B585" s="178" t="s">
        <v>257</v>
      </c>
      <c r="C585" s="198">
        <v>39000</v>
      </c>
    </row>
    <row r="586" spans="2:3">
      <c r="B586" s="178" t="s">
        <v>50</v>
      </c>
      <c r="C586" s="198">
        <v>23000</v>
      </c>
    </row>
    <row r="587" spans="2:3">
      <c r="B587" s="178" t="s">
        <v>51</v>
      </c>
      <c r="C587" s="198">
        <v>23100</v>
      </c>
    </row>
    <row r="588" spans="2:3">
      <c r="B588" s="178" t="s">
        <v>40</v>
      </c>
      <c r="C588" s="198">
        <v>20900</v>
      </c>
    </row>
    <row r="589" spans="2:3">
      <c r="B589" s="178" t="s">
        <v>52</v>
      </c>
      <c r="C589" s="198">
        <v>23200</v>
      </c>
    </row>
    <row r="590" spans="2:3">
      <c r="B590" s="178" t="s">
        <v>46</v>
      </c>
      <c r="C590" s="198">
        <v>21570</v>
      </c>
    </row>
    <row r="591" spans="2:3">
      <c r="B591" s="178" t="s">
        <v>223</v>
      </c>
      <c r="C591" s="198">
        <v>37601</v>
      </c>
    </row>
    <row r="592" spans="2:3">
      <c r="B592" s="178" t="s">
        <v>259</v>
      </c>
      <c r="C592" s="198">
        <v>39101</v>
      </c>
    </row>
    <row r="593" spans="2:3">
      <c r="B593" s="178" t="s">
        <v>258</v>
      </c>
      <c r="C593" s="198">
        <v>39100</v>
      </c>
    </row>
    <row r="594" spans="2:3">
      <c r="B594" s="178" t="s">
        <v>260</v>
      </c>
      <c r="C594" s="198">
        <v>39105</v>
      </c>
    </row>
    <row r="595" spans="2:3">
      <c r="B595" s="178" t="s">
        <v>122</v>
      </c>
      <c r="C595" s="198">
        <v>33204</v>
      </c>
    </row>
    <row r="596" spans="2:3">
      <c r="B596" s="178" t="s">
        <v>397</v>
      </c>
      <c r="C596" s="198">
        <v>39200</v>
      </c>
    </row>
    <row r="597" spans="2:3">
      <c r="B597" s="178" t="s">
        <v>264</v>
      </c>
      <c r="C597" s="198">
        <v>39205</v>
      </c>
    </row>
    <row r="598" spans="2:3">
      <c r="B598" s="178" t="s">
        <v>266</v>
      </c>
      <c r="C598" s="198">
        <v>39300</v>
      </c>
    </row>
    <row r="599" spans="2:3">
      <c r="B599" s="178" t="s">
        <v>268</v>
      </c>
      <c r="C599" s="198">
        <v>39400</v>
      </c>
    </row>
    <row r="600" spans="2:3">
      <c r="B600" s="178" t="s">
        <v>270</v>
      </c>
      <c r="C600" s="198">
        <v>39500</v>
      </c>
    </row>
    <row r="601" spans="2:3">
      <c r="B601" s="178" t="s">
        <v>273</v>
      </c>
      <c r="C601" s="198">
        <v>39605</v>
      </c>
    </row>
    <row r="602" spans="2:3">
      <c r="B602" s="178" t="s">
        <v>272</v>
      </c>
      <c r="C602" s="198">
        <v>39600</v>
      </c>
    </row>
    <row r="603" spans="2:3">
      <c r="B603" s="178" t="s">
        <v>143</v>
      </c>
      <c r="C603" s="198">
        <v>34230</v>
      </c>
    </row>
    <row r="604" spans="2:3">
      <c r="B604" s="178" t="s">
        <v>47</v>
      </c>
      <c r="C604" s="198">
        <v>21800</v>
      </c>
    </row>
    <row r="605" spans="2:3">
      <c r="B605" s="178" t="s">
        <v>79</v>
      </c>
      <c r="C605" s="198">
        <v>31205</v>
      </c>
    </row>
    <row r="606" spans="2:3">
      <c r="B606" s="178" t="s">
        <v>102</v>
      </c>
      <c r="C606" s="198">
        <v>32410</v>
      </c>
    </row>
    <row r="607" spans="2:3">
      <c r="B607" s="178" t="s">
        <v>13</v>
      </c>
      <c r="C607" s="198">
        <v>11600</v>
      </c>
    </row>
    <row r="608" spans="2:3">
      <c r="B608" s="178" t="s">
        <v>276</v>
      </c>
      <c r="C608" s="198">
        <v>39705</v>
      </c>
    </row>
    <row r="609" spans="2:3">
      <c r="B609" s="178" t="s">
        <v>274</v>
      </c>
      <c r="C609" s="198">
        <v>39700</v>
      </c>
    </row>
    <row r="610" spans="2:3">
      <c r="B610" s="178" t="s">
        <v>198</v>
      </c>
      <c r="C610" s="198">
        <v>36502</v>
      </c>
    </row>
    <row r="611" spans="2:3">
      <c r="B611" s="178" t="s">
        <v>278</v>
      </c>
      <c r="C611" s="198">
        <v>39805</v>
      </c>
    </row>
    <row r="612" spans="2:3">
      <c r="B612" s="178" t="s">
        <v>277</v>
      </c>
      <c r="C612" s="198">
        <v>39800</v>
      </c>
    </row>
    <row r="613" spans="2:3">
      <c r="B613" s="178" t="s">
        <v>48</v>
      </c>
      <c r="C613" s="198">
        <v>21900</v>
      </c>
    </row>
    <row r="614" spans="2:3">
      <c r="B614" s="178" t="s">
        <v>127</v>
      </c>
      <c r="C614" s="198">
        <v>33400</v>
      </c>
    </row>
    <row r="615" spans="2:3">
      <c r="B615" s="178" t="s">
        <v>279</v>
      </c>
      <c r="C615" s="198">
        <v>39900</v>
      </c>
    </row>
    <row r="616" spans="2:3">
      <c r="B616" s="178" t="s">
        <v>53</v>
      </c>
      <c r="C616" s="198">
        <v>30000</v>
      </c>
    </row>
    <row r="617" spans="2:3">
      <c r="B617" s="178" t="s">
        <v>203</v>
      </c>
      <c r="C617" s="198">
        <v>36701</v>
      </c>
    </row>
  </sheetData>
  <sheetProtection algorithmName="SHA-512" hashValue="RGqExGVMIzXdzArIflpHQuY0yB1SGBQwMq1D5fpuGxxyOK9h8s/uZaqc3nqzzcQLXxI08rYRr/Wx3+vf9Ktqwg==" saltValue="GfwDiW2sn9IElDZa8dhbNA==" spinCount="100000" sheet="1" objects="1" scenarios="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8067B-66B2-4745-BF08-68166FCFD6FE}">
  <dimension ref="A1:C299"/>
  <sheetViews>
    <sheetView workbookViewId="0"/>
  </sheetViews>
  <sheetFormatPr defaultRowHeight="15"/>
  <cols>
    <col min="1" max="1" width="15.7109375" style="178" bestFit="1" customWidth="1"/>
    <col min="2" max="2" width="54.7109375" style="178" customWidth="1"/>
    <col min="3" max="3" width="18.28515625" style="178" customWidth="1"/>
    <col min="4" max="16384" width="9.140625" style="178"/>
  </cols>
  <sheetData>
    <row r="1" spans="1:3">
      <c r="B1" s="178" t="s">
        <v>371</v>
      </c>
      <c r="C1" s="178">
        <v>2748867522.8600001</v>
      </c>
    </row>
    <row r="2" spans="1:3">
      <c r="B2" s="178" t="s">
        <v>515</v>
      </c>
      <c r="C2" s="178">
        <v>2748867522.8600001</v>
      </c>
    </row>
    <row r="3" spans="1:3">
      <c r="A3" s="202" t="s">
        <v>383</v>
      </c>
      <c r="B3" s="202" t="s">
        <v>384</v>
      </c>
      <c r="C3" s="178" t="s">
        <v>565</v>
      </c>
    </row>
    <row r="4" spans="1:3">
      <c r="A4" s="203" t="s">
        <v>428</v>
      </c>
      <c r="B4" s="204" t="s">
        <v>427</v>
      </c>
    </row>
    <row r="5" spans="1:3">
      <c r="A5" s="178">
        <v>10200</v>
      </c>
      <c r="B5" s="178" t="s">
        <v>0</v>
      </c>
      <c r="C5" s="206">
        <v>3355705.2</v>
      </c>
    </row>
    <row r="6" spans="1:3">
      <c r="A6" s="178">
        <v>10400</v>
      </c>
      <c r="B6" s="178" t="s">
        <v>1</v>
      </c>
      <c r="C6" s="206">
        <v>8827661.3499999996</v>
      </c>
    </row>
    <row r="7" spans="1:3">
      <c r="A7" s="178">
        <v>10500</v>
      </c>
      <c r="B7" s="178" t="s">
        <v>2</v>
      </c>
      <c r="C7" s="206">
        <v>2077774.95</v>
      </c>
    </row>
    <row r="8" spans="1:3">
      <c r="A8" s="178">
        <v>10700</v>
      </c>
      <c r="B8" s="178" t="s">
        <v>385</v>
      </c>
      <c r="C8" s="206">
        <v>14042717.01</v>
      </c>
    </row>
    <row r="9" spans="1:3">
      <c r="A9" s="178">
        <v>10800</v>
      </c>
      <c r="B9" s="178" t="s">
        <v>4</v>
      </c>
      <c r="C9" s="206">
        <v>61426419.719999999</v>
      </c>
    </row>
    <row r="10" spans="1:3">
      <c r="A10" s="178">
        <v>10850</v>
      </c>
      <c r="B10" s="178" t="s">
        <v>5</v>
      </c>
      <c r="C10" s="206">
        <v>617955.85</v>
      </c>
    </row>
    <row r="11" spans="1:3">
      <c r="A11" s="178">
        <v>10900</v>
      </c>
      <c r="B11" s="178" t="s">
        <v>6</v>
      </c>
      <c r="C11" s="206">
        <v>5471892.3399999999</v>
      </c>
    </row>
    <row r="12" spans="1:3">
      <c r="A12" s="178">
        <v>10910</v>
      </c>
      <c r="B12" s="178" t="s">
        <v>7</v>
      </c>
      <c r="C12" s="206">
        <v>1507084.02</v>
      </c>
    </row>
    <row r="13" spans="1:3">
      <c r="A13" s="178">
        <v>10930</v>
      </c>
      <c r="B13" s="178" t="s">
        <v>8</v>
      </c>
      <c r="C13" s="206">
        <v>17746647.260000002</v>
      </c>
    </row>
    <row r="14" spans="1:3">
      <c r="A14" s="178">
        <v>10940</v>
      </c>
      <c r="B14" s="178" t="s">
        <v>9</v>
      </c>
      <c r="C14" s="206">
        <v>2417933.08</v>
      </c>
    </row>
    <row r="15" spans="1:3">
      <c r="A15" s="178">
        <v>10950</v>
      </c>
      <c r="B15" s="178" t="s">
        <v>10</v>
      </c>
      <c r="C15" s="206">
        <v>2101491.56</v>
      </c>
    </row>
    <row r="16" spans="1:3">
      <c r="A16" s="178">
        <v>11050</v>
      </c>
      <c r="B16" s="178" t="s">
        <v>431</v>
      </c>
      <c r="C16" s="206">
        <v>786639.97</v>
      </c>
    </row>
    <row r="17" spans="1:3">
      <c r="A17" s="178">
        <v>11300</v>
      </c>
      <c r="B17" s="178" t="s">
        <v>432</v>
      </c>
      <c r="C17" s="206">
        <v>14918907.34</v>
      </c>
    </row>
    <row r="18" spans="1:3">
      <c r="A18" s="178">
        <v>11310</v>
      </c>
      <c r="B18" s="178" t="s">
        <v>12</v>
      </c>
      <c r="C18" s="206">
        <v>1720230.67</v>
      </c>
    </row>
    <row r="19" spans="1:3">
      <c r="A19" s="178">
        <v>11600</v>
      </c>
      <c r="B19" s="178" t="s">
        <v>13</v>
      </c>
      <c r="C19" s="206">
        <v>6389618.0799999991</v>
      </c>
    </row>
    <row r="20" spans="1:3">
      <c r="A20" s="178">
        <v>11900</v>
      </c>
      <c r="B20" s="178" t="s">
        <v>14</v>
      </c>
      <c r="C20" s="206">
        <v>1120829.5900000001</v>
      </c>
    </row>
    <row r="21" spans="1:3">
      <c r="A21" s="178">
        <v>12100</v>
      </c>
      <c r="B21" s="178" t="s">
        <v>15</v>
      </c>
      <c r="C21" s="206">
        <v>853532.45</v>
      </c>
    </row>
    <row r="22" spans="1:3">
      <c r="A22" s="178">
        <v>12150</v>
      </c>
      <c r="B22" s="178" t="s">
        <v>16</v>
      </c>
      <c r="C22" s="206">
        <v>116141.42</v>
      </c>
    </row>
    <row r="23" spans="1:3">
      <c r="A23" s="178">
        <v>12160</v>
      </c>
      <c r="B23" s="178" t="s">
        <v>17</v>
      </c>
      <c r="C23" s="206">
        <v>6062509.0299999993</v>
      </c>
    </row>
    <row r="24" spans="1:3">
      <c r="A24" s="178">
        <v>12220</v>
      </c>
      <c r="B24" s="178" t="s">
        <v>434</v>
      </c>
      <c r="C24" s="206">
        <v>141428361.75</v>
      </c>
    </row>
    <row r="25" spans="1:3">
      <c r="A25" s="178">
        <v>12510</v>
      </c>
      <c r="B25" s="178" t="s">
        <v>19</v>
      </c>
      <c r="C25" s="206">
        <v>16410311.439999999</v>
      </c>
    </row>
    <row r="26" spans="1:3">
      <c r="A26" s="178">
        <v>12600</v>
      </c>
      <c r="B26" s="178" t="s">
        <v>20</v>
      </c>
      <c r="C26" s="206">
        <v>6202015.79</v>
      </c>
    </row>
    <row r="27" spans="1:3">
      <c r="A27" s="178">
        <v>12700</v>
      </c>
      <c r="B27" s="178" t="s">
        <v>21</v>
      </c>
      <c r="C27" s="206">
        <v>3681152.24</v>
      </c>
    </row>
    <row r="28" spans="1:3">
      <c r="A28" s="178">
        <v>13500</v>
      </c>
      <c r="B28" s="178" t="s">
        <v>22</v>
      </c>
      <c r="C28" s="206">
        <v>13169003.68</v>
      </c>
    </row>
    <row r="29" spans="1:3">
      <c r="A29" s="178">
        <v>13700</v>
      </c>
      <c r="B29" s="178" t="s">
        <v>23</v>
      </c>
      <c r="C29" s="206">
        <v>1532563.01</v>
      </c>
    </row>
    <row r="30" spans="1:3">
      <c r="A30" s="178">
        <v>14300</v>
      </c>
      <c r="B30" s="178" t="s">
        <v>24</v>
      </c>
      <c r="C30" s="206">
        <v>4940262.96</v>
      </c>
    </row>
    <row r="31" spans="1:3">
      <c r="A31" s="178">
        <v>18400</v>
      </c>
      <c r="B31" s="178" t="s">
        <v>386</v>
      </c>
      <c r="C31" s="206">
        <v>15745416.92</v>
      </c>
    </row>
    <row r="32" spans="1:3">
      <c r="A32" s="178">
        <v>18600</v>
      </c>
      <c r="B32" s="178" t="s">
        <v>26</v>
      </c>
      <c r="C32" s="206">
        <v>49975.88</v>
      </c>
    </row>
    <row r="33" spans="1:3">
      <c r="A33" s="178">
        <v>18640</v>
      </c>
      <c r="B33" s="178" t="s">
        <v>27</v>
      </c>
      <c r="C33" s="206">
        <v>6425.52</v>
      </c>
    </row>
    <row r="34" spans="1:3">
      <c r="A34" s="178">
        <v>18740</v>
      </c>
      <c r="B34" s="178" t="s">
        <v>29</v>
      </c>
      <c r="C34" s="206">
        <v>26074.87</v>
      </c>
    </row>
    <row r="35" spans="1:3">
      <c r="A35" s="178">
        <v>18780</v>
      </c>
      <c r="B35" s="178" t="s">
        <v>435</v>
      </c>
      <c r="C35" s="206">
        <v>53245.47</v>
      </c>
    </row>
    <row r="36" spans="1:3">
      <c r="A36" s="178">
        <v>19005</v>
      </c>
      <c r="B36" s="178" t="s">
        <v>31</v>
      </c>
      <c r="C36" s="206">
        <v>2731904.8800000004</v>
      </c>
    </row>
    <row r="37" spans="1:3">
      <c r="A37" s="178">
        <v>19100</v>
      </c>
      <c r="B37" s="178" t="s">
        <v>32</v>
      </c>
      <c r="C37" s="206">
        <v>196098126.88999999</v>
      </c>
    </row>
    <row r="38" spans="1:3">
      <c r="A38" s="178">
        <v>20100</v>
      </c>
      <c r="B38" s="178" t="s">
        <v>33</v>
      </c>
      <c r="C38" s="206">
        <v>18184647.599999998</v>
      </c>
    </row>
    <row r="39" spans="1:3">
      <c r="A39" s="178">
        <v>20200</v>
      </c>
      <c r="B39" s="178" t="s">
        <v>34</v>
      </c>
      <c r="C39" s="206">
        <v>2711795.5900000003</v>
      </c>
    </row>
    <row r="40" spans="1:3">
      <c r="A40" s="178">
        <v>20300</v>
      </c>
      <c r="B40" s="178" t="s">
        <v>35</v>
      </c>
      <c r="C40" s="206">
        <v>34619412.670000002</v>
      </c>
    </row>
    <row r="41" spans="1:3">
      <c r="A41" s="178">
        <v>20400</v>
      </c>
      <c r="B41" s="178" t="s">
        <v>36</v>
      </c>
      <c r="C41" s="206">
        <v>2967670.5</v>
      </c>
    </row>
    <row r="42" spans="1:3">
      <c r="A42" s="178">
        <v>20600</v>
      </c>
      <c r="B42" s="178" t="s">
        <v>37</v>
      </c>
      <c r="C42" s="206">
        <v>5784286.7699999996</v>
      </c>
    </row>
    <row r="43" spans="1:3">
      <c r="A43" s="178">
        <v>20700</v>
      </c>
      <c r="B43" s="178" t="s">
        <v>38</v>
      </c>
      <c r="C43" s="206">
        <v>11696029.640000001</v>
      </c>
    </row>
    <row r="44" spans="1:3">
      <c r="A44" s="178">
        <v>20800</v>
      </c>
      <c r="B44" s="178" t="s">
        <v>39</v>
      </c>
      <c r="C44" s="206">
        <v>9711643.3100000005</v>
      </c>
    </row>
    <row r="45" spans="1:3">
      <c r="A45" s="178">
        <v>20900</v>
      </c>
      <c r="B45" s="178" t="s">
        <v>40</v>
      </c>
      <c r="C45" s="206">
        <v>14674870.609999999</v>
      </c>
    </row>
    <row r="46" spans="1:3">
      <c r="A46" s="178">
        <v>21200</v>
      </c>
      <c r="B46" s="178" t="s">
        <v>41</v>
      </c>
      <c r="C46" s="206">
        <v>5450419.1600000001</v>
      </c>
    </row>
    <row r="47" spans="1:3">
      <c r="A47" s="178">
        <v>21300</v>
      </c>
      <c r="B47" s="178" t="s">
        <v>42</v>
      </c>
      <c r="C47" s="206">
        <v>59087334.390000001</v>
      </c>
    </row>
    <row r="48" spans="1:3">
      <c r="A48" s="178">
        <v>21520</v>
      </c>
      <c r="B48" s="178" t="s">
        <v>387</v>
      </c>
      <c r="C48" s="206">
        <v>85993450.429999992</v>
      </c>
    </row>
    <row r="49" spans="1:3">
      <c r="A49" s="178">
        <v>21525</v>
      </c>
      <c r="B49" s="178" t="s">
        <v>526</v>
      </c>
      <c r="C49" s="206">
        <v>4213073.99</v>
      </c>
    </row>
    <row r="50" spans="1:3">
      <c r="A50" s="178">
        <v>21550</v>
      </c>
      <c r="B50" s="178" t="s">
        <v>45</v>
      </c>
      <c r="C50" s="206">
        <v>104663646.98999999</v>
      </c>
    </row>
    <row r="51" spans="1:3">
      <c r="A51" s="178">
        <v>21570</v>
      </c>
      <c r="B51" s="178" t="s">
        <v>46</v>
      </c>
      <c r="C51" s="206">
        <v>533975.9</v>
      </c>
    </row>
    <row r="52" spans="1:3">
      <c r="A52" s="178">
        <v>21800</v>
      </c>
      <c r="B52" s="178" t="s">
        <v>47</v>
      </c>
      <c r="C52" s="206">
        <v>9322403.209999999</v>
      </c>
    </row>
    <row r="53" spans="1:3">
      <c r="A53" s="178">
        <v>21900</v>
      </c>
      <c r="B53" s="178" t="s">
        <v>48</v>
      </c>
      <c r="C53" s="206">
        <v>5325477.33</v>
      </c>
    </row>
    <row r="54" spans="1:3">
      <c r="A54" s="178">
        <v>22000</v>
      </c>
      <c r="B54" s="178" t="s">
        <v>49</v>
      </c>
      <c r="C54" s="206">
        <v>11785049.970000001</v>
      </c>
    </row>
    <row r="55" spans="1:3">
      <c r="A55" s="178">
        <v>23000</v>
      </c>
      <c r="B55" s="178" t="s">
        <v>50</v>
      </c>
      <c r="C55" s="206">
        <v>3045645.1900000004</v>
      </c>
    </row>
    <row r="56" spans="1:3">
      <c r="A56" s="178">
        <v>23100</v>
      </c>
      <c r="B56" s="178" t="s">
        <v>51</v>
      </c>
      <c r="C56" s="206">
        <v>19663887.219999999</v>
      </c>
    </row>
    <row r="57" spans="1:3">
      <c r="A57" s="178">
        <v>23200</v>
      </c>
      <c r="B57" s="178" t="s">
        <v>52</v>
      </c>
      <c r="C57" s="206">
        <v>12394536.489999998</v>
      </c>
    </row>
    <row r="58" spans="1:3">
      <c r="A58" s="178">
        <v>30000</v>
      </c>
      <c r="B58" s="178" t="s">
        <v>53</v>
      </c>
      <c r="C58" s="206">
        <v>2295275.67</v>
      </c>
    </row>
    <row r="59" spans="1:3">
      <c r="A59" s="178">
        <v>30100</v>
      </c>
      <c r="B59" s="178" t="s">
        <v>54</v>
      </c>
      <c r="C59" s="206">
        <v>23214815.16</v>
      </c>
    </row>
    <row r="60" spans="1:3">
      <c r="A60" s="178">
        <v>30102</v>
      </c>
      <c r="B60" s="178" t="s">
        <v>55</v>
      </c>
      <c r="C60" s="206">
        <v>451167.78</v>
      </c>
    </row>
    <row r="61" spans="1:3">
      <c r="A61" s="178">
        <v>30103</v>
      </c>
      <c r="B61" s="178" t="s">
        <v>56</v>
      </c>
      <c r="C61" s="206">
        <v>575768.52</v>
      </c>
    </row>
    <row r="62" spans="1:3">
      <c r="A62" s="178">
        <v>30104</v>
      </c>
      <c r="B62" s="178" t="s">
        <v>57</v>
      </c>
      <c r="C62" s="206">
        <v>419164.63</v>
      </c>
    </row>
    <row r="63" spans="1:3">
      <c r="A63" s="178">
        <v>30105</v>
      </c>
      <c r="B63" s="178" t="s">
        <v>58</v>
      </c>
      <c r="C63" s="206">
        <v>2380245.42</v>
      </c>
    </row>
    <row r="64" spans="1:3">
      <c r="A64" s="178">
        <v>30200</v>
      </c>
      <c r="B64" s="178" t="s">
        <v>59</v>
      </c>
      <c r="C64" s="206">
        <v>5612920.1299999999</v>
      </c>
    </row>
    <row r="65" spans="1:3">
      <c r="A65" s="178">
        <v>30300</v>
      </c>
      <c r="B65" s="178" t="s">
        <v>60</v>
      </c>
      <c r="C65" s="206">
        <v>1787516.95</v>
      </c>
    </row>
    <row r="66" spans="1:3">
      <c r="A66" s="178">
        <v>30400</v>
      </c>
      <c r="B66" s="178" t="s">
        <v>61</v>
      </c>
      <c r="C66" s="206">
        <v>3413547.83</v>
      </c>
    </row>
    <row r="67" spans="1:3">
      <c r="A67" s="178">
        <v>30405</v>
      </c>
      <c r="B67" s="178" t="s">
        <v>62</v>
      </c>
      <c r="C67" s="206">
        <v>2023771.56</v>
      </c>
    </row>
    <row r="68" spans="1:3">
      <c r="A68" s="178">
        <v>30500</v>
      </c>
      <c r="B68" s="178" t="s">
        <v>63</v>
      </c>
      <c r="C68" s="206">
        <v>3261365.34</v>
      </c>
    </row>
    <row r="69" spans="1:3">
      <c r="A69" s="178">
        <v>30600</v>
      </c>
      <c r="B69" s="178" t="s">
        <v>64</v>
      </c>
      <c r="C69" s="206">
        <v>2549156.1800000002</v>
      </c>
    </row>
    <row r="70" spans="1:3">
      <c r="A70" s="178">
        <v>30700</v>
      </c>
      <c r="B70" s="178" t="s">
        <v>66</v>
      </c>
      <c r="C70" s="206">
        <v>7298410.0700000003</v>
      </c>
    </row>
    <row r="71" spans="1:3">
      <c r="A71" s="178">
        <v>30705</v>
      </c>
      <c r="B71" s="178" t="s">
        <v>67</v>
      </c>
      <c r="C71" s="206">
        <v>1310674.0699999998</v>
      </c>
    </row>
    <row r="72" spans="1:3">
      <c r="A72" s="178">
        <v>30800</v>
      </c>
      <c r="B72" s="178" t="s">
        <v>68</v>
      </c>
      <c r="C72" s="206">
        <v>2258516.2400000002</v>
      </c>
    </row>
    <row r="73" spans="1:3">
      <c r="A73" s="178">
        <v>30900</v>
      </c>
      <c r="B73" s="178" t="s">
        <v>69</v>
      </c>
      <c r="C73" s="206">
        <v>4601871.24</v>
      </c>
    </row>
    <row r="74" spans="1:3">
      <c r="A74" s="178">
        <v>30905</v>
      </c>
      <c r="B74" s="178" t="s">
        <v>70</v>
      </c>
      <c r="C74" s="206">
        <v>991955.79</v>
      </c>
    </row>
    <row r="75" spans="1:3">
      <c r="A75" s="178">
        <v>31000</v>
      </c>
      <c r="B75" s="178" t="s">
        <v>71</v>
      </c>
      <c r="C75" s="206">
        <v>13304960.550000001</v>
      </c>
    </row>
    <row r="76" spans="1:3">
      <c r="A76" s="178">
        <v>31005</v>
      </c>
      <c r="B76" s="178" t="s">
        <v>72</v>
      </c>
      <c r="C76" s="206">
        <v>1359332.13</v>
      </c>
    </row>
    <row r="77" spans="1:3">
      <c r="A77" s="178">
        <v>31100</v>
      </c>
      <c r="B77" s="178" t="s">
        <v>73</v>
      </c>
      <c r="C77" s="206">
        <v>26124346.010000002</v>
      </c>
    </row>
    <row r="78" spans="1:3">
      <c r="A78" s="178">
        <v>31101</v>
      </c>
      <c r="B78" s="178" t="s">
        <v>74</v>
      </c>
      <c r="C78" s="206">
        <v>240077.41</v>
      </c>
    </row>
    <row r="79" spans="1:3">
      <c r="A79" s="178">
        <v>31102</v>
      </c>
      <c r="B79" s="178" t="s">
        <v>75</v>
      </c>
      <c r="C79" s="206">
        <v>415841.25</v>
      </c>
    </row>
    <row r="80" spans="1:3">
      <c r="A80" s="178">
        <v>31105</v>
      </c>
      <c r="B80" s="178" t="s">
        <v>76</v>
      </c>
      <c r="C80" s="206">
        <v>4139454.4299999997</v>
      </c>
    </row>
    <row r="81" spans="1:3">
      <c r="A81" s="178">
        <v>31110</v>
      </c>
      <c r="B81" s="178" t="s">
        <v>77</v>
      </c>
      <c r="C81" s="206">
        <v>6223695.9500000002</v>
      </c>
    </row>
    <row r="82" spans="1:3">
      <c r="A82" s="178">
        <v>31200</v>
      </c>
      <c r="B82" s="178" t="s">
        <v>78</v>
      </c>
      <c r="C82" s="206">
        <v>12092458.16</v>
      </c>
    </row>
    <row r="83" spans="1:3">
      <c r="A83" s="178">
        <v>31205</v>
      </c>
      <c r="B83" s="178" t="s">
        <v>79</v>
      </c>
      <c r="C83" s="206">
        <v>1415291.2</v>
      </c>
    </row>
    <row r="84" spans="1:3">
      <c r="A84" s="178">
        <v>31300</v>
      </c>
      <c r="B84" s="178" t="s">
        <v>80</v>
      </c>
      <c r="C84" s="206">
        <v>32535235.949999999</v>
      </c>
    </row>
    <row r="85" spans="1:3">
      <c r="A85" s="178">
        <v>31301</v>
      </c>
      <c r="B85" s="178" t="s">
        <v>81</v>
      </c>
      <c r="C85" s="206">
        <v>608443.35</v>
      </c>
    </row>
    <row r="86" spans="1:3">
      <c r="A86" s="178">
        <v>31320</v>
      </c>
      <c r="B86" s="178" t="s">
        <v>82</v>
      </c>
      <c r="C86" s="206">
        <v>5479730.5999999996</v>
      </c>
    </row>
    <row r="87" spans="1:3">
      <c r="A87" s="178">
        <v>31400</v>
      </c>
      <c r="B87" s="178" t="s">
        <v>83</v>
      </c>
      <c r="C87" s="206">
        <v>12023844.959999999</v>
      </c>
    </row>
    <row r="88" spans="1:3">
      <c r="A88" s="178">
        <v>31405</v>
      </c>
      <c r="B88" s="178" t="s">
        <v>84</v>
      </c>
      <c r="C88" s="206">
        <v>2678412.29</v>
      </c>
    </row>
    <row r="89" spans="1:3">
      <c r="A89" s="178">
        <v>31500</v>
      </c>
      <c r="B89" s="178" t="s">
        <v>85</v>
      </c>
      <c r="C89" s="206">
        <v>2193317.19</v>
      </c>
    </row>
    <row r="90" spans="1:3">
      <c r="A90" s="178">
        <v>31600</v>
      </c>
      <c r="B90" s="178" t="s">
        <v>86</v>
      </c>
      <c r="C90" s="206">
        <v>9202729.8800000008</v>
      </c>
    </row>
    <row r="91" spans="1:3">
      <c r="A91" s="178">
        <v>31605</v>
      </c>
      <c r="B91" s="178" t="s">
        <v>87</v>
      </c>
      <c r="C91" s="206">
        <v>1459828.41</v>
      </c>
    </row>
    <row r="92" spans="1:3">
      <c r="A92" s="178">
        <v>31700</v>
      </c>
      <c r="B92" s="178" t="s">
        <v>88</v>
      </c>
      <c r="C92" s="206">
        <v>2582617.6800000002</v>
      </c>
    </row>
    <row r="93" spans="1:3">
      <c r="A93" s="178">
        <v>31800</v>
      </c>
      <c r="B93" s="178" t="s">
        <v>89</v>
      </c>
      <c r="C93" s="206">
        <v>16385697.07</v>
      </c>
    </row>
    <row r="94" spans="1:3">
      <c r="A94" s="178">
        <v>31805</v>
      </c>
      <c r="B94" s="178" t="s">
        <v>90</v>
      </c>
      <c r="C94" s="206">
        <v>3804128.03</v>
      </c>
    </row>
    <row r="95" spans="1:3">
      <c r="A95" s="178">
        <v>31810</v>
      </c>
      <c r="B95" s="178" t="s">
        <v>91</v>
      </c>
      <c r="C95" s="206">
        <v>4359936.25</v>
      </c>
    </row>
    <row r="96" spans="1:3">
      <c r="A96" s="178">
        <v>31820</v>
      </c>
      <c r="B96" s="178" t="s">
        <v>92</v>
      </c>
      <c r="C96" s="206">
        <v>3219453.43</v>
      </c>
    </row>
    <row r="97" spans="1:3">
      <c r="A97" s="178">
        <v>31900</v>
      </c>
      <c r="B97" s="178" t="s">
        <v>93</v>
      </c>
      <c r="C97" s="206">
        <v>10090961.66</v>
      </c>
    </row>
    <row r="98" spans="1:3">
      <c r="A98" s="178">
        <v>32000</v>
      </c>
      <c r="B98" s="178" t="s">
        <v>94</v>
      </c>
      <c r="C98" s="206">
        <v>3915130.02</v>
      </c>
    </row>
    <row r="99" spans="1:3">
      <c r="A99" s="178">
        <v>32005</v>
      </c>
      <c r="B99" s="178" t="s">
        <v>95</v>
      </c>
      <c r="C99" s="206">
        <v>963741.61</v>
      </c>
    </row>
    <row r="100" spans="1:3">
      <c r="A100" s="178">
        <v>32100</v>
      </c>
      <c r="B100" s="178" t="s">
        <v>96</v>
      </c>
      <c r="C100" s="206">
        <v>2355426.7999999998</v>
      </c>
    </row>
    <row r="101" spans="1:3">
      <c r="A101" s="178">
        <v>32200</v>
      </c>
      <c r="B101" s="178" t="s">
        <v>97</v>
      </c>
      <c r="C101" s="206">
        <v>1599403.49</v>
      </c>
    </row>
    <row r="102" spans="1:3">
      <c r="A102" s="178">
        <v>32300</v>
      </c>
      <c r="B102" s="178" t="s">
        <v>98</v>
      </c>
      <c r="C102" s="206">
        <v>15840973.98</v>
      </c>
    </row>
    <row r="103" spans="1:3">
      <c r="A103" s="178">
        <v>32305</v>
      </c>
      <c r="B103" s="178" t="s">
        <v>388</v>
      </c>
      <c r="C103" s="206">
        <v>1703540.24</v>
      </c>
    </row>
    <row r="104" spans="1:3">
      <c r="A104" s="178">
        <v>32400</v>
      </c>
      <c r="B104" s="178" t="s">
        <v>100</v>
      </c>
      <c r="C104" s="206">
        <v>5804350.1900000004</v>
      </c>
    </row>
    <row r="105" spans="1:3">
      <c r="A105" s="178">
        <v>32405</v>
      </c>
      <c r="B105" s="178" t="s">
        <v>101</v>
      </c>
      <c r="C105" s="206">
        <v>1413702.1</v>
      </c>
    </row>
    <row r="106" spans="1:3">
      <c r="A106" s="178">
        <v>32410</v>
      </c>
      <c r="B106" s="178" t="s">
        <v>102</v>
      </c>
      <c r="C106" s="206">
        <v>2792277.07</v>
      </c>
    </row>
    <row r="107" spans="1:3">
      <c r="A107" s="178">
        <v>32500</v>
      </c>
      <c r="B107" s="178" t="s">
        <v>389</v>
      </c>
      <c r="C107" s="206">
        <v>12907218.439999999</v>
      </c>
    </row>
    <row r="108" spans="1:3">
      <c r="A108" s="178">
        <v>32505</v>
      </c>
      <c r="B108" s="178" t="s">
        <v>105</v>
      </c>
      <c r="C108" s="206">
        <v>2071071.64</v>
      </c>
    </row>
    <row r="109" spans="1:3">
      <c r="A109" s="178">
        <v>32600</v>
      </c>
      <c r="B109" s="178" t="s">
        <v>106</v>
      </c>
      <c r="C109" s="206">
        <v>50948198.18</v>
      </c>
    </row>
    <row r="110" spans="1:3">
      <c r="A110" s="178">
        <v>32605</v>
      </c>
      <c r="B110" s="178" t="s">
        <v>107</v>
      </c>
      <c r="C110" s="206">
        <v>8219697.7199999997</v>
      </c>
    </row>
    <row r="111" spans="1:3">
      <c r="A111" s="178">
        <v>32700</v>
      </c>
      <c r="B111" s="178" t="s">
        <v>108</v>
      </c>
      <c r="C111" s="206">
        <v>4716755.57</v>
      </c>
    </row>
    <row r="112" spans="1:3">
      <c r="A112" s="178">
        <v>32800</v>
      </c>
      <c r="B112" s="178" t="s">
        <v>109</v>
      </c>
      <c r="C112" s="206">
        <v>6347117.8900000006</v>
      </c>
    </row>
    <row r="113" spans="1:3">
      <c r="A113" s="178">
        <v>32900</v>
      </c>
      <c r="B113" s="178" t="s">
        <v>110</v>
      </c>
      <c r="C113" s="206">
        <v>16603037.02</v>
      </c>
    </row>
    <row r="114" spans="1:3">
      <c r="A114" s="178">
        <v>32901</v>
      </c>
      <c r="B114" s="178" t="s">
        <v>390</v>
      </c>
      <c r="C114" s="206">
        <v>308768.25</v>
      </c>
    </row>
    <row r="115" spans="1:3">
      <c r="A115" s="178">
        <v>32904</v>
      </c>
      <c r="B115" s="178" t="s">
        <v>525</v>
      </c>
      <c r="C115" s="206">
        <v>175047.82</v>
      </c>
    </row>
    <row r="116" spans="1:3">
      <c r="A116" s="178">
        <v>32905</v>
      </c>
      <c r="B116" s="178" t="s">
        <v>535</v>
      </c>
      <c r="C116" s="206">
        <v>2441916.66</v>
      </c>
    </row>
    <row r="117" spans="1:3">
      <c r="A117" s="178">
        <v>32910</v>
      </c>
      <c r="B117" s="178" t="s">
        <v>112</v>
      </c>
      <c r="C117" s="206">
        <v>3446562.96</v>
      </c>
    </row>
    <row r="118" spans="1:3">
      <c r="A118" s="178">
        <v>32915</v>
      </c>
      <c r="B118" s="178" t="s">
        <v>536</v>
      </c>
      <c r="C118" s="206">
        <v>256759.74</v>
      </c>
    </row>
    <row r="119" spans="1:3">
      <c r="A119" s="178">
        <v>32920</v>
      </c>
      <c r="B119" s="178" t="s">
        <v>113</v>
      </c>
      <c r="C119" s="206">
        <v>2495483.1399999997</v>
      </c>
    </row>
    <row r="120" spans="1:3">
      <c r="A120" s="178">
        <v>33000</v>
      </c>
      <c r="B120" s="178" t="s">
        <v>114</v>
      </c>
      <c r="C120" s="206">
        <v>6235136.54</v>
      </c>
    </row>
    <row r="121" spans="1:3">
      <c r="A121" s="178">
        <v>33001</v>
      </c>
      <c r="B121" s="178" t="s">
        <v>115</v>
      </c>
      <c r="C121" s="206">
        <v>149064.19</v>
      </c>
    </row>
    <row r="122" spans="1:3">
      <c r="A122" s="178">
        <v>33027</v>
      </c>
      <c r="B122" s="178" t="s">
        <v>116</v>
      </c>
      <c r="C122" s="206">
        <v>913955.48</v>
      </c>
    </row>
    <row r="123" spans="1:3">
      <c r="A123" s="178">
        <v>33100</v>
      </c>
      <c r="B123" s="178" t="s">
        <v>117</v>
      </c>
      <c r="C123" s="206">
        <v>9022164.8100000005</v>
      </c>
    </row>
    <row r="124" spans="1:3">
      <c r="A124" s="178">
        <v>33105</v>
      </c>
      <c r="B124" s="178" t="s">
        <v>118</v>
      </c>
      <c r="C124" s="206">
        <v>1127159.8799999999</v>
      </c>
    </row>
    <row r="125" spans="1:3">
      <c r="A125" s="178">
        <v>33200</v>
      </c>
      <c r="B125" s="178" t="s">
        <v>119</v>
      </c>
      <c r="C125" s="206">
        <v>39278072.420000002</v>
      </c>
    </row>
    <row r="126" spans="1:3">
      <c r="A126" s="178">
        <v>33202</v>
      </c>
      <c r="B126" s="178" t="s">
        <v>120</v>
      </c>
      <c r="C126" s="206">
        <v>649420.13</v>
      </c>
    </row>
    <row r="127" spans="1:3">
      <c r="A127" s="178">
        <v>33203</v>
      </c>
      <c r="B127" s="178" t="s">
        <v>121</v>
      </c>
      <c r="C127" s="206">
        <v>488200.19</v>
      </c>
    </row>
    <row r="128" spans="1:3">
      <c r="A128" s="178">
        <v>33204</v>
      </c>
      <c r="B128" s="178" t="s">
        <v>122</v>
      </c>
      <c r="C128" s="206">
        <v>1138766.29</v>
      </c>
    </row>
    <row r="129" spans="1:3">
      <c r="A129" s="178">
        <v>33205</v>
      </c>
      <c r="B129" s="178" t="s">
        <v>123</v>
      </c>
      <c r="C129" s="206">
        <v>3665763.87</v>
      </c>
    </row>
    <row r="130" spans="1:3">
      <c r="A130" s="178">
        <v>33206</v>
      </c>
      <c r="B130" s="178" t="s">
        <v>124</v>
      </c>
      <c r="C130" s="206">
        <v>349893.81</v>
      </c>
    </row>
    <row r="131" spans="1:3">
      <c r="A131" s="178">
        <v>33207</v>
      </c>
      <c r="B131" s="178" t="s">
        <v>343</v>
      </c>
      <c r="C131" s="206">
        <v>1174949.1599999999</v>
      </c>
    </row>
    <row r="132" spans="1:3">
      <c r="A132" s="178">
        <v>33300</v>
      </c>
      <c r="B132" s="178" t="s">
        <v>125</v>
      </c>
      <c r="C132" s="206">
        <v>6168767.7199999997</v>
      </c>
    </row>
    <row r="133" spans="1:3">
      <c r="A133" s="178">
        <v>33305</v>
      </c>
      <c r="B133" s="178" t="s">
        <v>126</v>
      </c>
      <c r="C133" s="206">
        <v>1330889.19</v>
      </c>
    </row>
    <row r="134" spans="1:3">
      <c r="A134" s="178">
        <v>33400</v>
      </c>
      <c r="B134" s="178" t="s">
        <v>127</v>
      </c>
      <c r="C134" s="206">
        <v>58730551.530000001</v>
      </c>
    </row>
    <row r="135" spans="1:3">
      <c r="A135" s="178">
        <v>33402</v>
      </c>
      <c r="B135" s="178" t="s">
        <v>128</v>
      </c>
      <c r="C135" s="206">
        <v>443309.6</v>
      </c>
    </row>
    <row r="136" spans="1:3">
      <c r="A136" s="178">
        <v>33405</v>
      </c>
      <c r="B136" s="178" t="s">
        <v>562</v>
      </c>
      <c r="C136" s="206">
        <v>5099271.21</v>
      </c>
    </row>
    <row r="137" spans="1:3">
      <c r="A137" s="178">
        <v>33500</v>
      </c>
      <c r="B137" s="178" t="s">
        <v>130</v>
      </c>
      <c r="C137" s="206">
        <v>8319807.7599999998</v>
      </c>
    </row>
    <row r="138" spans="1:3">
      <c r="A138" s="178">
        <v>33501</v>
      </c>
      <c r="B138" s="178" t="s">
        <v>131</v>
      </c>
      <c r="C138" s="206">
        <v>337651.36</v>
      </c>
    </row>
    <row r="139" spans="1:3">
      <c r="A139" s="178">
        <v>33600</v>
      </c>
      <c r="B139" s="178" t="s">
        <v>132</v>
      </c>
      <c r="C139" s="206">
        <v>21553855.289999999</v>
      </c>
    </row>
    <row r="140" spans="1:3">
      <c r="A140" s="178">
        <v>33605</v>
      </c>
      <c r="B140" s="178" t="s">
        <v>133</v>
      </c>
      <c r="C140" s="206">
        <v>3850292.7100000004</v>
      </c>
    </row>
    <row r="141" spans="1:3">
      <c r="A141" s="178">
        <v>33700</v>
      </c>
      <c r="B141" s="178" t="s">
        <v>134</v>
      </c>
      <c r="C141" s="206">
        <v>2204812.5499999998</v>
      </c>
    </row>
    <row r="142" spans="1:3">
      <c r="A142" s="178">
        <v>33800</v>
      </c>
      <c r="B142" s="178" t="s">
        <v>135</v>
      </c>
      <c r="C142" s="206">
        <v>1693231.99</v>
      </c>
    </row>
    <row r="143" spans="1:3">
      <c r="A143" s="178">
        <v>33900</v>
      </c>
      <c r="B143" s="178" t="s">
        <v>436</v>
      </c>
      <c r="C143" s="206">
        <v>6989658.4299999997</v>
      </c>
    </row>
    <row r="144" spans="1:3">
      <c r="A144" s="178">
        <v>34000</v>
      </c>
      <c r="B144" s="178" t="s">
        <v>137</v>
      </c>
      <c r="C144" s="206">
        <v>3586047.68</v>
      </c>
    </row>
    <row r="145" spans="1:3">
      <c r="A145" s="178">
        <v>34100</v>
      </c>
      <c r="B145" s="178" t="s">
        <v>138</v>
      </c>
      <c r="C145" s="206">
        <v>73531605.370000005</v>
      </c>
    </row>
    <row r="146" spans="1:3">
      <c r="A146" s="178">
        <v>34105</v>
      </c>
      <c r="B146" s="178" t="s">
        <v>139</v>
      </c>
      <c r="C146" s="206">
        <v>6373936.1200000001</v>
      </c>
    </row>
    <row r="147" spans="1:3">
      <c r="A147" s="178">
        <v>34200</v>
      </c>
      <c r="B147" s="178" t="s">
        <v>140</v>
      </c>
      <c r="C147" s="206">
        <v>2695445.45</v>
      </c>
    </row>
    <row r="148" spans="1:3">
      <c r="A148" s="178">
        <v>34205</v>
      </c>
      <c r="B148" s="178" t="s">
        <v>141</v>
      </c>
      <c r="C148" s="206">
        <v>1104211.3899999999</v>
      </c>
    </row>
    <row r="149" spans="1:3">
      <c r="A149" s="178">
        <v>34220</v>
      </c>
      <c r="B149" s="178" t="s">
        <v>142</v>
      </c>
      <c r="C149" s="206">
        <v>2966628.79</v>
      </c>
    </row>
    <row r="150" spans="1:3">
      <c r="A150" s="178">
        <v>34230</v>
      </c>
      <c r="B150" s="178" t="s">
        <v>143</v>
      </c>
      <c r="C150" s="206">
        <v>962849.3</v>
      </c>
    </row>
    <row r="151" spans="1:3">
      <c r="A151" s="178">
        <v>34300</v>
      </c>
      <c r="B151" s="178" t="s">
        <v>144</v>
      </c>
      <c r="C151" s="206">
        <v>17877486.07</v>
      </c>
    </row>
    <row r="152" spans="1:3">
      <c r="A152" s="178">
        <v>34400</v>
      </c>
      <c r="B152" s="178" t="s">
        <v>145</v>
      </c>
      <c r="C152" s="206">
        <v>7603018</v>
      </c>
    </row>
    <row r="153" spans="1:3">
      <c r="A153" s="178">
        <v>34405</v>
      </c>
      <c r="B153" s="178" t="s">
        <v>146</v>
      </c>
      <c r="C153" s="206">
        <v>1333717.8999999999</v>
      </c>
    </row>
    <row r="154" spans="1:3">
      <c r="A154" s="178">
        <v>34500</v>
      </c>
      <c r="B154" s="178" t="s">
        <v>147</v>
      </c>
      <c r="C154" s="206">
        <v>14195740.380000001</v>
      </c>
    </row>
    <row r="155" spans="1:3">
      <c r="A155" s="178">
        <v>34501</v>
      </c>
      <c r="B155" s="178" t="s">
        <v>148</v>
      </c>
      <c r="C155" s="206">
        <v>171499.35</v>
      </c>
    </row>
    <row r="156" spans="1:3">
      <c r="A156" s="178">
        <v>34505</v>
      </c>
      <c r="B156" s="178" t="s">
        <v>149</v>
      </c>
      <c r="C156" s="206">
        <v>1921686.3800000001</v>
      </c>
    </row>
    <row r="157" spans="1:3">
      <c r="A157" s="178">
        <v>34600</v>
      </c>
      <c r="B157" s="178" t="s">
        <v>150</v>
      </c>
      <c r="C157" s="206">
        <v>3093731.28</v>
      </c>
    </row>
    <row r="158" spans="1:3">
      <c r="A158" s="178">
        <v>34605</v>
      </c>
      <c r="B158" s="178" t="s">
        <v>151</v>
      </c>
      <c r="C158" s="206">
        <v>559962.57999999996</v>
      </c>
    </row>
    <row r="159" spans="1:3">
      <c r="A159" s="178">
        <v>34700</v>
      </c>
      <c r="B159" s="178" t="s">
        <v>152</v>
      </c>
      <c r="C159" s="206">
        <v>9002696.6899999995</v>
      </c>
    </row>
    <row r="160" spans="1:3">
      <c r="A160" s="178">
        <v>34800</v>
      </c>
      <c r="B160" s="178" t="s">
        <v>153</v>
      </c>
      <c r="C160" s="206">
        <v>1045676.85</v>
      </c>
    </row>
    <row r="161" spans="1:3">
      <c r="A161" s="178">
        <v>34900</v>
      </c>
      <c r="B161" s="178" t="s">
        <v>391</v>
      </c>
      <c r="C161" s="206">
        <v>19916436.829999998</v>
      </c>
    </row>
    <row r="162" spans="1:3">
      <c r="A162" s="178">
        <v>34901</v>
      </c>
      <c r="B162" s="178" t="s">
        <v>392</v>
      </c>
      <c r="C162" s="206">
        <v>511331.93</v>
      </c>
    </row>
    <row r="163" spans="1:3">
      <c r="A163" s="178">
        <v>34903</v>
      </c>
      <c r="B163" s="178" t="s">
        <v>154</v>
      </c>
      <c r="C163" s="206">
        <v>83283.009999999995</v>
      </c>
    </row>
    <row r="164" spans="1:3">
      <c r="A164" s="178">
        <v>34905</v>
      </c>
      <c r="B164" s="178" t="s">
        <v>155</v>
      </c>
      <c r="C164" s="206">
        <v>1805857.16</v>
      </c>
    </row>
    <row r="165" spans="1:3">
      <c r="A165" s="178">
        <v>34910</v>
      </c>
      <c r="B165" s="178" t="s">
        <v>156</v>
      </c>
      <c r="C165" s="206">
        <v>6080267.0899999999</v>
      </c>
    </row>
    <row r="166" spans="1:3">
      <c r="A166" s="178">
        <v>35000</v>
      </c>
      <c r="B166" s="178" t="s">
        <v>157</v>
      </c>
      <c r="C166" s="206">
        <v>4166045.69</v>
      </c>
    </row>
    <row r="167" spans="1:3">
      <c r="A167" s="178">
        <v>35005</v>
      </c>
      <c r="B167" s="178" t="s">
        <v>158</v>
      </c>
      <c r="C167" s="206">
        <v>1776946.93</v>
      </c>
    </row>
    <row r="168" spans="1:3">
      <c r="A168" s="178">
        <v>35100</v>
      </c>
      <c r="B168" s="178" t="s">
        <v>159</v>
      </c>
      <c r="C168" s="206">
        <v>36605702.759999998</v>
      </c>
    </row>
    <row r="169" spans="1:3">
      <c r="A169" s="178">
        <v>35105</v>
      </c>
      <c r="B169" s="178" t="s">
        <v>160</v>
      </c>
      <c r="C169" s="206">
        <v>2940351.1</v>
      </c>
    </row>
    <row r="170" spans="1:3">
      <c r="A170" s="178">
        <v>35106</v>
      </c>
      <c r="B170" s="178" t="s">
        <v>161</v>
      </c>
      <c r="C170" s="206">
        <v>649321.13</v>
      </c>
    </row>
    <row r="171" spans="1:3">
      <c r="A171" s="178">
        <v>35200</v>
      </c>
      <c r="B171" s="178" t="s">
        <v>162</v>
      </c>
      <c r="C171" s="206">
        <v>1592860.83</v>
      </c>
    </row>
    <row r="172" spans="1:3">
      <c r="A172" s="178">
        <v>35300</v>
      </c>
      <c r="B172" s="178" t="s">
        <v>437</v>
      </c>
      <c r="C172" s="206">
        <v>10605513.5</v>
      </c>
    </row>
    <row r="173" spans="1:3">
      <c r="A173" s="178">
        <v>35305</v>
      </c>
      <c r="B173" s="178" t="s">
        <v>164</v>
      </c>
      <c r="C173" s="206">
        <v>4014903</v>
      </c>
    </row>
    <row r="174" spans="1:3">
      <c r="A174" s="178">
        <v>35400</v>
      </c>
      <c r="B174" s="178" t="s">
        <v>165</v>
      </c>
      <c r="C174" s="206">
        <v>8685604.4600000009</v>
      </c>
    </row>
    <row r="175" spans="1:3">
      <c r="A175" s="178">
        <v>35401</v>
      </c>
      <c r="B175" s="178" t="s">
        <v>166</v>
      </c>
      <c r="C175" s="206">
        <v>134548.04</v>
      </c>
    </row>
    <row r="176" spans="1:3">
      <c r="A176" s="178">
        <v>35405</v>
      </c>
      <c r="B176" s="178" t="s">
        <v>168</v>
      </c>
      <c r="C176" s="206">
        <v>2314313.9300000002</v>
      </c>
    </row>
    <row r="177" spans="1:3">
      <c r="A177" s="178">
        <v>35500</v>
      </c>
      <c r="B177" s="178" t="s">
        <v>169</v>
      </c>
      <c r="C177" s="206">
        <v>11378021.15</v>
      </c>
    </row>
    <row r="178" spans="1:3">
      <c r="A178" s="178">
        <v>35600</v>
      </c>
      <c r="B178" s="178" t="s">
        <v>170</v>
      </c>
      <c r="C178" s="206">
        <v>4980019.68</v>
      </c>
    </row>
    <row r="179" spans="1:3">
      <c r="A179" s="178">
        <v>35700</v>
      </c>
      <c r="B179" s="178" t="s">
        <v>171</v>
      </c>
      <c r="C179" s="206">
        <v>2811490.76</v>
      </c>
    </row>
    <row r="180" spans="1:3">
      <c r="A180" s="178">
        <v>35800</v>
      </c>
      <c r="B180" s="178" t="s">
        <v>172</v>
      </c>
      <c r="C180" s="206">
        <v>3484419.44</v>
      </c>
    </row>
    <row r="181" spans="1:3">
      <c r="A181" s="178">
        <v>35805</v>
      </c>
      <c r="B181" s="178" t="s">
        <v>173</v>
      </c>
      <c r="C181" s="206">
        <v>764639.5</v>
      </c>
    </row>
    <row r="182" spans="1:3">
      <c r="A182" s="178">
        <v>35900</v>
      </c>
      <c r="B182" s="178" t="s">
        <v>174</v>
      </c>
      <c r="C182" s="206">
        <v>6568629.25</v>
      </c>
    </row>
    <row r="183" spans="1:3">
      <c r="A183" s="178">
        <v>35905</v>
      </c>
      <c r="B183" s="178" t="s">
        <v>175</v>
      </c>
      <c r="C183" s="206">
        <v>967749.05</v>
      </c>
    </row>
    <row r="184" spans="1:3">
      <c r="A184" s="178">
        <v>36000</v>
      </c>
      <c r="B184" s="178" t="s">
        <v>176</v>
      </c>
      <c r="C184" s="206">
        <v>154750091.31</v>
      </c>
    </row>
    <row r="185" spans="1:3">
      <c r="A185" s="178">
        <v>36003</v>
      </c>
      <c r="B185" s="178" t="s">
        <v>179</v>
      </c>
      <c r="C185" s="206">
        <v>1114461.31</v>
      </c>
    </row>
    <row r="186" spans="1:3">
      <c r="A186" s="178">
        <v>36004</v>
      </c>
      <c r="B186" s="178" t="s">
        <v>393</v>
      </c>
      <c r="C186" s="206">
        <v>829051.39</v>
      </c>
    </row>
    <row r="187" spans="1:3">
      <c r="A187" s="178">
        <v>36005</v>
      </c>
      <c r="B187" s="178" t="s">
        <v>180</v>
      </c>
      <c r="C187" s="206">
        <v>11630845.67</v>
      </c>
    </row>
    <row r="188" spans="1:3">
      <c r="A188" s="178">
        <v>36006</v>
      </c>
      <c r="B188" s="178" t="s">
        <v>181</v>
      </c>
      <c r="C188" s="206">
        <v>1656915.42</v>
      </c>
    </row>
    <row r="189" spans="1:3">
      <c r="A189" s="178">
        <v>36007</v>
      </c>
      <c r="B189" s="178" t="s">
        <v>182</v>
      </c>
      <c r="C189" s="206">
        <v>615967.14</v>
      </c>
    </row>
    <row r="190" spans="1:3">
      <c r="A190" s="178">
        <v>36008</v>
      </c>
      <c r="B190" s="178" t="s">
        <v>183</v>
      </c>
      <c r="C190" s="206">
        <v>1468606.36</v>
      </c>
    </row>
    <row r="191" spans="1:3">
      <c r="A191" s="178">
        <v>36009</v>
      </c>
      <c r="B191" s="178" t="s">
        <v>184</v>
      </c>
      <c r="C191" s="206">
        <v>214829.29</v>
      </c>
    </row>
    <row r="192" spans="1:3">
      <c r="A192" s="178">
        <v>36100</v>
      </c>
      <c r="B192" s="178" t="s">
        <v>185</v>
      </c>
      <c r="C192" s="206">
        <v>2081460.21</v>
      </c>
    </row>
    <row r="193" spans="1:3">
      <c r="A193" s="178">
        <v>36105</v>
      </c>
      <c r="B193" s="178" t="s">
        <v>187</v>
      </c>
      <c r="C193" s="206">
        <v>955255.35</v>
      </c>
    </row>
    <row r="194" spans="1:3">
      <c r="A194" s="178">
        <v>36200</v>
      </c>
      <c r="B194" s="178" t="s">
        <v>188</v>
      </c>
      <c r="C194" s="206">
        <v>3869488.95</v>
      </c>
    </row>
    <row r="195" spans="1:3">
      <c r="A195" s="178">
        <v>36205</v>
      </c>
      <c r="B195" s="178" t="s">
        <v>189</v>
      </c>
      <c r="C195" s="206">
        <v>765491.94</v>
      </c>
    </row>
    <row r="196" spans="1:3">
      <c r="A196" s="178">
        <v>36300</v>
      </c>
      <c r="B196" s="178" t="s">
        <v>190</v>
      </c>
      <c r="C196" s="206">
        <v>12996989.73</v>
      </c>
    </row>
    <row r="197" spans="1:3">
      <c r="A197" s="178">
        <v>36301</v>
      </c>
      <c r="B197" s="178" t="s">
        <v>191</v>
      </c>
      <c r="C197" s="206">
        <v>358638.74</v>
      </c>
    </row>
    <row r="198" spans="1:3">
      <c r="A198" s="178">
        <v>36302</v>
      </c>
      <c r="B198" s="178" t="s">
        <v>192</v>
      </c>
      <c r="C198" s="206">
        <v>470429.95</v>
      </c>
    </row>
    <row r="199" spans="1:3">
      <c r="A199" s="178">
        <v>36303</v>
      </c>
      <c r="B199" s="178" t="s">
        <v>394</v>
      </c>
      <c r="C199" s="206">
        <v>585755.27</v>
      </c>
    </row>
    <row r="200" spans="1:3">
      <c r="A200" s="178">
        <v>36305</v>
      </c>
      <c r="B200" s="178" t="s">
        <v>193</v>
      </c>
      <c r="C200" s="206">
        <v>2883569.05</v>
      </c>
    </row>
    <row r="201" spans="1:3">
      <c r="A201" s="178">
        <v>36400</v>
      </c>
      <c r="B201" s="178" t="s">
        <v>527</v>
      </c>
      <c r="C201" s="206">
        <v>14806276.02</v>
      </c>
    </row>
    <row r="202" spans="1:3">
      <c r="A202" s="178">
        <v>36405</v>
      </c>
      <c r="B202" s="178" t="s">
        <v>395</v>
      </c>
      <c r="C202" s="206">
        <v>2117261.8199999998</v>
      </c>
    </row>
    <row r="203" spans="1:3">
      <c r="A203" s="178">
        <v>36500</v>
      </c>
      <c r="B203" s="178" t="s">
        <v>196</v>
      </c>
      <c r="C203" s="206">
        <v>30229374.390000001</v>
      </c>
    </row>
    <row r="204" spans="1:3">
      <c r="A204" s="178">
        <v>36501</v>
      </c>
      <c r="B204" s="178" t="s">
        <v>197</v>
      </c>
      <c r="C204" s="206">
        <v>367731.35</v>
      </c>
    </row>
    <row r="205" spans="1:3">
      <c r="A205" s="178">
        <v>36502</v>
      </c>
      <c r="B205" s="178" t="s">
        <v>198</v>
      </c>
      <c r="C205" s="206">
        <v>77627.990000000005</v>
      </c>
    </row>
    <row r="206" spans="1:3">
      <c r="A206" s="178">
        <v>36505</v>
      </c>
      <c r="B206" s="178" t="s">
        <v>199</v>
      </c>
      <c r="C206" s="206">
        <v>5627040.2699999996</v>
      </c>
    </row>
    <row r="207" spans="1:3">
      <c r="A207" s="178">
        <v>36600</v>
      </c>
      <c r="B207" s="178" t="s">
        <v>200</v>
      </c>
      <c r="C207" s="206">
        <v>1790423.99</v>
      </c>
    </row>
    <row r="208" spans="1:3">
      <c r="A208" s="178">
        <v>36700</v>
      </c>
      <c r="B208" s="178" t="s">
        <v>202</v>
      </c>
      <c r="C208" s="206">
        <v>24104801.870000001</v>
      </c>
    </row>
    <row r="209" spans="1:3">
      <c r="A209" s="178">
        <v>36701</v>
      </c>
      <c r="B209" s="178" t="s">
        <v>203</v>
      </c>
      <c r="C209" s="206">
        <v>83936.61</v>
      </c>
    </row>
    <row r="210" spans="1:3">
      <c r="A210" s="178">
        <v>36705</v>
      </c>
      <c r="B210" s="178" t="s">
        <v>204</v>
      </c>
      <c r="C210" s="206">
        <v>3013950.51</v>
      </c>
    </row>
    <row r="211" spans="1:3">
      <c r="A211" s="178">
        <v>36800</v>
      </c>
      <c r="B211" s="178" t="s">
        <v>205</v>
      </c>
      <c r="C211" s="206">
        <v>9146753</v>
      </c>
    </row>
    <row r="212" spans="1:3">
      <c r="A212" s="178">
        <v>36802</v>
      </c>
      <c r="B212" s="178" t="s">
        <v>207</v>
      </c>
      <c r="C212" s="206">
        <v>627924.77</v>
      </c>
    </row>
    <row r="213" spans="1:3">
      <c r="A213" s="178">
        <v>36810</v>
      </c>
      <c r="B213" s="178" t="s">
        <v>396</v>
      </c>
      <c r="C213" s="206">
        <v>18086646.079999998</v>
      </c>
    </row>
    <row r="214" spans="1:3">
      <c r="A214" s="178">
        <v>36900</v>
      </c>
      <c r="B214" s="178" t="s">
        <v>209</v>
      </c>
      <c r="C214" s="206">
        <v>1880696.41</v>
      </c>
    </row>
    <row r="215" spans="1:3">
      <c r="A215" s="178">
        <v>36901</v>
      </c>
      <c r="B215" s="178" t="s">
        <v>210</v>
      </c>
      <c r="C215" s="206">
        <v>670035.73</v>
      </c>
    </row>
    <row r="216" spans="1:3">
      <c r="A216" s="178">
        <v>36905</v>
      </c>
      <c r="B216" s="178" t="s">
        <v>211</v>
      </c>
      <c r="C216" s="206">
        <v>617953.67000000004</v>
      </c>
    </row>
    <row r="217" spans="1:3">
      <c r="A217" s="178">
        <v>37000</v>
      </c>
      <c r="B217" s="178" t="s">
        <v>212</v>
      </c>
      <c r="C217" s="206">
        <v>5156770.5999999996</v>
      </c>
    </row>
    <row r="218" spans="1:3">
      <c r="A218" s="178">
        <v>37001</v>
      </c>
      <c r="B218" s="178" t="s">
        <v>367</v>
      </c>
      <c r="C218" s="206">
        <v>552227.39</v>
      </c>
    </row>
    <row r="219" spans="1:3">
      <c r="A219" s="178">
        <v>37005</v>
      </c>
      <c r="B219" s="178" t="s">
        <v>213</v>
      </c>
      <c r="C219" s="206">
        <v>1700013.18</v>
      </c>
    </row>
    <row r="220" spans="1:3">
      <c r="A220" s="178">
        <v>37100</v>
      </c>
      <c r="B220" s="178" t="s">
        <v>214</v>
      </c>
      <c r="C220" s="206">
        <v>9526963.4000000004</v>
      </c>
    </row>
    <row r="221" spans="1:3">
      <c r="A221" s="178">
        <v>37200</v>
      </c>
      <c r="B221" s="178" t="s">
        <v>215</v>
      </c>
      <c r="C221" s="206">
        <v>2049675.46</v>
      </c>
    </row>
    <row r="222" spans="1:3">
      <c r="A222" s="178">
        <v>37300</v>
      </c>
      <c r="B222" s="178" t="s">
        <v>216</v>
      </c>
      <c r="C222" s="206">
        <v>4973326.75</v>
      </c>
    </row>
    <row r="223" spans="1:3">
      <c r="A223" s="178">
        <v>37301</v>
      </c>
      <c r="B223" s="178" t="s">
        <v>217</v>
      </c>
      <c r="C223" s="206">
        <v>534833.88</v>
      </c>
    </row>
    <row r="224" spans="1:3">
      <c r="A224" s="178">
        <v>37305</v>
      </c>
      <c r="B224" s="178" t="s">
        <v>218</v>
      </c>
      <c r="C224" s="206">
        <v>1348137.1</v>
      </c>
    </row>
    <row r="225" spans="1:3">
      <c r="A225" s="178">
        <v>37400</v>
      </c>
      <c r="B225" s="178" t="s">
        <v>219</v>
      </c>
      <c r="C225" s="206">
        <v>24372747.98</v>
      </c>
    </row>
    <row r="226" spans="1:3">
      <c r="A226" s="178">
        <v>37405</v>
      </c>
      <c r="B226" s="178" t="s">
        <v>220</v>
      </c>
      <c r="C226" s="206">
        <v>5019805.17</v>
      </c>
    </row>
    <row r="227" spans="1:3">
      <c r="A227" s="178">
        <v>37500</v>
      </c>
      <c r="B227" s="178" t="s">
        <v>221</v>
      </c>
      <c r="C227" s="206">
        <v>2820476.66</v>
      </c>
    </row>
    <row r="228" spans="1:3">
      <c r="A228" s="178">
        <v>37600</v>
      </c>
      <c r="B228" s="178" t="s">
        <v>222</v>
      </c>
      <c r="C228" s="206">
        <v>15081941.470000001</v>
      </c>
    </row>
    <row r="229" spans="1:3">
      <c r="A229" s="178">
        <v>37601</v>
      </c>
      <c r="B229" s="178" t="s">
        <v>223</v>
      </c>
      <c r="C229" s="206">
        <v>1203399.74</v>
      </c>
    </row>
    <row r="230" spans="1:3">
      <c r="A230" s="178">
        <v>37605</v>
      </c>
      <c r="B230" s="178" t="s">
        <v>224</v>
      </c>
      <c r="C230" s="206">
        <v>1996915.3</v>
      </c>
    </row>
    <row r="231" spans="1:3">
      <c r="A231" s="178">
        <v>37610</v>
      </c>
      <c r="B231" s="178" t="s">
        <v>225</v>
      </c>
      <c r="C231" s="206">
        <v>4498188.1900000004</v>
      </c>
    </row>
    <row r="232" spans="1:3">
      <c r="A232" s="178">
        <v>37700</v>
      </c>
      <c r="B232" s="178" t="s">
        <v>226</v>
      </c>
      <c r="C232" s="206">
        <v>7146385.54</v>
      </c>
    </row>
    <row r="233" spans="1:3">
      <c r="A233" s="178">
        <v>37705</v>
      </c>
      <c r="B233" s="178" t="s">
        <v>227</v>
      </c>
      <c r="C233" s="206">
        <v>2189208.35</v>
      </c>
    </row>
    <row r="234" spans="1:3">
      <c r="A234" s="178">
        <v>37800</v>
      </c>
      <c r="B234" s="178" t="s">
        <v>228</v>
      </c>
      <c r="C234" s="206">
        <v>22641030.940000001</v>
      </c>
    </row>
    <row r="235" spans="1:3">
      <c r="A235" s="178">
        <v>37801</v>
      </c>
      <c r="B235" s="178" t="s">
        <v>229</v>
      </c>
      <c r="C235" s="206">
        <v>154776.74</v>
      </c>
    </row>
    <row r="236" spans="1:3">
      <c r="A236" s="178">
        <v>37805</v>
      </c>
      <c r="B236" s="178" t="s">
        <v>230</v>
      </c>
      <c r="C236" s="206">
        <v>1752629.72</v>
      </c>
    </row>
    <row r="237" spans="1:3">
      <c r="A237" s="178">
        <v>37900</v>
      </c>
      <c r="B237" s="178" t="s">
        <v>231</v>
      </c>
      <c r="C237" s="206">
        <v>11591865.59</v>
      </c>
    </row>
    <row r="238" spans="1:3">
      <c r="A238" s="178">
        <v>37901</v>
      </c>
      <c r="B238" s="178" t="s">
        <v>232</v>
      </c>
      <c r="C238" s="206">
        <v>349217.64</v>
      </c>
    </row>
    <row r="239" spans="1:3">
      <c r="A239" s="178">
        <v>37905</v>
      </c>
      <c r="B239" s="178" t="s">
        <v>233</v>
      </c>
      <c r="C239" s="206">
        <v>1348299.89</v>
      </c>
    </row>
    <row r="240" spans="1:3">
      <c r="A240" s="178">
        <v>38000</v>
      </c>
      <c r="B240" s="178" t="s">
        <v>234</v>
      </c>
      <c r="C240" s="206">
        <v>16804146.739999998</v>
      </c>
    </row>
    <row r="241" spans="1:3">
      <c r="A241" s="178">
        <v>38005</v>
      </c>
      <c r="B241" s="178" t="s">
        <v>235</v>
      </c>
      <c r="C241" s="206">
        <v>3987353.93</v>
      </c>
    </row>
    <row r="242" spans="1:3">
      <c r="A242" s="178">
        <v>38100</v>
      </c>
      <c r="B242" s="178" t="s">
        <v>236</v>
      </c>
      <c r="C242" s="206">
        <v>8717921.0700000003</v>
      </c>
    </row>
    <row r="243" spans="1:3">
      <c r="A243" s="178">
        <v>38105</v>
      </c>
      <c r="B243" s="178" t="s">
        <v>237</v>
      </c>
      <c r="C243" s="206">
        <v>1645104.41</v>
      </c>
    </row>
    <row r="244" spans="1:3">
      <c r="A244" s="178">
        <v>38200</v>
      </c>
      <c r="B244" s="178" t="s">
        <v>238</v>
      </c>
      <c r="C244" s="206">
        <v>8445169.75</v>
      </c>
    </row>
    <row r="245" spans="1:3">
      <c r="A245" s="178">
        <v>38205</v>
      </c>
      <c r="B245" s="178" t="s">
        <v>239</v>
      </c>
      <c r="C245" s="206">
        <v>1218377.57</v>
      </c>
    </row>
    <row r="246" spans="1:3">
      <c r="A246" s="178">
        <v>38210</v>
      </c>
      <c r="B246" s="178" t="s">
        <v>240</v>
      </c>
      <c r="C246" s="206">
        <v>3298735.24</v>
      </c>
    </row>
    <row r="247" spans="1:3">
      <c r="A247" s="178">
        <v>38300</v>
      </c>
      <c r="B247" s="178" t="s">
        <v>241</v>
      </c>
      <c r="C247" s="206">
        <v>6574277.7300000004</v>
      </c>
    </row>
    <row r="248" spans="1:3">
      <c r="A248" s="178">
        <v>38400</v>
      </c>
      <c r="B248" s="178" t="s">
        <v>242</v>
      </c>
      <c r="C248" s="206">
        <v>8149408.5</v>
      </c>
    </row>
    <row r="249" spans="1:3">
      <c r="A249" s="178">
        <v>38402</v>
      </c>
      <c r="B249" s="178" t="s">
        <v>243</v>
      </c>
      <c r="C249" s="206">
        <v>505770.77</v>
      </c>
    </row>
    <row r="250" spans="1:3">
      <c r="A250" s="178">
        <v>38405</v>
      </c>
      <c r="B250" s="178" t="s">
        <v>244</v>
      </c>
      <c r="C250" s="206">
        <v>1878701.75</v>
      </c>
    </row>
    <row r="251" spans="1:3">
      <c r="A251" s="178">
        <v>38500</v>
      </c>
      <c r="B251" s="178" t="s">
        <v>245</v>
      </c>
      <c r="C251" s="206">
        <v>6450597.6900000004</v>
      </c>
    </row>
    <row r="252" spans="1:3">
      <c r="A252" s="178">
        <v>38600</v>
      </c>
      <c r="B252" s="178" t="s">
        <v>246</v>
      </c>
      <c r="C252" s="206">
        <v>7951457.7300000004</v>
      </c>
    </row>
    <row r="253" spans="1:3">
      <c r="A253" s="178">
        <v>38602</v>
      </c>
      <c r="B253" s="178" t="s">
        <v>248</v>
      </c>
      <c r="C253" s="206">
        <v>611601.01</v>
      </c>
    </row>
    <row r="254" spans="1:3">
      <c r="A254" s="178">
        <v>38605</v>
      </c>
      <c r="B254" s="178" t="s">
        <v>249</v>
      </c>
      <c r="C254" s="206">
        <v>2057940.3099999998</v>
      </c>
    </row>
    <row r="255" spans="1:3">
      <c r="A255" s="178">
        <v>38610</v>
      </c>
      <c r="B255" s="178" t="s">
        <v>250</v>
      </c>
      <c r="C255" s="206">
        <v>1923739.92</v>
      </c>
    </row>
    <row r="256" spans="1:3">
      <c r="A256" s="178">
        <v>38620</v>
      </c>
      <c r="B256" s="178" t="s">
        <v>251</v>
      </c>
      <c r="C256" s="206">
        <v>1668613.11</v>
      </c>
    </row>
    <row r="257" spans="1:3">
      <c r="A257" s="178">
        <v>38700</v>
      </c>
      <c r="B257" s="178" t="s">
        <v>252</v>
      </c>
      <c r="C257" s="206">
        <v>2390681.4300000002</v>
      </c>
    </row>
    <row r="258" spans="1:3">
      <c r="A258" s="178">
        <v>38701</v>
      </c>
      <c r="B258" s="178" t="s">
        <v>253</v>
      </c>
      <c r="C258" s="206">
        <v>164624.51</v>
      </c>
    </row>
    <row r="259" spans="1:3">
      <c r="A259" s="178">
        <v>38800</v>
      </c>
      <c r="B259" s="178" t="s">
        <v>254</v>
      </c>
      <c r="C259" s="206">
        <v>4226932.3</v>
      </c>
    </row>
    <row r="260" spans="1:3">
      <c r="A260" s="178">
        <v>38801</v>
      </c>
      <c r="B260" s="178" t="s">
        <v>255</v>
      </c>
      <c r="C260" s="206">
        <v>357025.07</v>
      </c>
    </row>
    <row r="261" spans="1:3">
      <c r="A261" s="178">
        <v>38900</v>
      </c>
      <c r="B261" s="178" t="s">
        <v>256</v>
      </c>
      <c r="C261" s="206">
        <v>957984.63</v>
      </c>
    </row>
    <row r="262" spans="1:3">
      <c r="A262" s="178">
        <v>39000</v>
      </c>
      <c r="B262" s="178" t="s">
        <v>257</v>
      </c>
      <c r="C262" s="206">
        <v>41132133.520000003</v>
      </c>
    </row>
    <row r="263" spans="1:3">
      <c r="A263" s="178">
        <v>39100</v>
      </c>
      <c r="B263" s="178" t="s">
        <v>258</v>
      </c>
      <c r="C263" s="206">
        <v>5096392.6399999997</v>
      </c>
    </row>
    <row r="264" spans="1:3">
      <c r="A264" s="178">
        <v>39101</v>
      </c>
      <c r="B264" s="178" t="s">
        <v>259</v>
      </c>
      <c r="C264" s="206">
        <v>744637.69</v>
      </c>
    </row>
    <row r="265" spans="1:3">
      <c r="A265" s="178">
        <v>39105</v>
      </c>
      <c r="B265" s="178" t="s">
        <v>260</v>
      </c>
      <c r="C265" s="206">
        <v>1809588.88</v>
      </c>
    </row>
    <row r="266" spans="1:3">
      <c r="A266" s="178">
        <v>39200</v>
      </c>
      <c r="B266" s="178" t="s">
        <v>397</v>
      </c>
      <c r="C266" s="206">
        <v>173691243.68000001</v>
      </c>
    </row>
    <row r="267" spans="1:3">
      <c r="A267" s="178">
        <v>39201</v>
      </c>
      <c r="B267" s="178" t="s">
        <v>262</v>
      </c>
      <c r="C267" s="206">
        <v>604854.53</v>
      </c>
    </row>
    <row r="268" spans="1:3">
      <c r="A268" s="178">
        <v>39204</v>
      </c>
      <c r="B268" s="178" t="s">
        <v>263</v>
      </c>
      <c r="C268" s="206">
        <v>675243.82</v>
      </c>
    </row>
    <row r="269" spans="1:3">
      <c r="A269" s="178">
        <v>39205</v>
      </c>
      <c r="B269" s="178" t="s">
        <v>264</v>
      </c>
      <c r="C269" s="206">
        <v>15148648.390000001</v>
      </c>
    </row>
    <row r="270" spans="1:3">
      <c r="A270" s="178">
        <v>39208</v>
      </c>
      <c r="B270" s="178" t="s">
        <v>398</v>
      </c>
      <c r="C270" s="206">
        <v>962972.19</v>
      </c>
    </row>
    <row r="271" spans="1:3">
      <c r="A271" s="178">
        <v>39209</v>
      </c>
      <c r="B271" s="178" t="s">
        <v>265</v>
      </c>
      <c r="C271" s="206">
        <v>2914772.96</v>
      </c>
    </row>
    <row r="272" spans="1:3">
      <c r="A272" s="178">
        <v>39220</v>
      </c>
      <c r="B272" s="178" t="s">
        <v>516</v>
      </c>
      <c r="C272" s="206">
        <v>194078.72</v>
      </c>
    </row>
    <row r="273" spans="1:3">
      <c r="A273" s="178">
        <v>39300</v>
      </c>
      <c r="B273" s="178" t="s">
        <v>266</v>
      </c>
      <c r="C273" s="206">
        <v>2057656.83</v>
      </c>
    </row>
    <row r="274" spans="1:3">
      <c r="A274" s="178">
        <v>39301</v>
      </c>
      <c r="B274" s="178" t="s">
        <v>267</v>
      </c>
      <c r="C274" s="206">
        <v>131558.99</v>
      </c>
    </row>
    <row r="275" spans="1:3">
      <c r="A275" s="178">
        <v>39400</v>
      </c>
      <c r="B275" s="178" t="s">
        <v>268</v>
      </c>
      <c r="C275" s="206">
        <v>1371104.22</v>
      </c>
    </row>
    <row r="276" spans="1:3">
      <c r="A276" s="178">
        <v>39401</v>
      </c>
      <c r="B276" s="178" t="s">
        <v>269</v>
      </c>
      <c r="C276" s="206">
        <v>1054022.29</v>
      </c>
    </row>
    <row r="277" spans="1:3">
      <c r="A277" s="178">
        <v>39500</v>
      </c>
      <c r="B277" s="178" t="s">
        <v>270</v>
      </c>
      <c r="C277" s="206">
        <v>5862982.4900000002</v>
      </c>
    </row>
    <row r="278" spans="1:3">
      <c r="A278" s="178">
        <v>39501</v>
      </c>
      <c r="B278" s="178" t="s">
        <v>271</v>
      </c>
      <c r="C278" s="206">
        <v>192503.3</v>
      </c>
    </row>
    <row r="279" spans="1:3">
      <c r="A279" s="178">
        <v>39600</v>
      </c>
      <c r="B279" s="178" t="s">
        <v>272</v>
      </c>
      <c r="C279" s="206">
        <v>17440960.719999999</v>
      </c>
    </row>
    <row r="280" spans="1:3">
      <c r="A280" s="178">
        <v>39605</v>
      </c>
      <c r="B280" s="178" t="s">
        <v>273</v>
      </c>
      <c r="C280" s="206">
        <v>2470013.77</v>
      </c>
    </row>
    <row r="281" spans="1:3">
      <c r="A281" s="178">
        <v>39700</v>
      </c>
      <c r="B281" s="178" t="s">
        <v>274</v>
      </c>
      <c r="C281" s="206">
        <v>9264637.75</v>
      </c>
    </row>
    <row r="282" spans="1:3">
      <c r="A282" s="178">
        <v>39703</v>
      </c>
      <c r="B282" s="178" t="s">
        <v>275</v>
      </c>
      <c r="C282" s="206">
        <v>586423.39</v>
      </c>
    </row>
    <row r="283" spans="1:3">
      <c r="A283" s="178">
        <v>39705</v>
      </c>
      <c r="B283" s="178" t="s">
        <v>276</v>
      </c>
      <c r="C283" s="206">
        <v>2499127.2600000002</v>
      </c>
    </row>
    <row r="284" spans="1:3">
      <c r="A284" s="178">
        <v>39800</v>
      </c>
      <c r="B284" s="178" t="s">
        <v>277</v>
      </c>
      <c r="C284" s="206">
        <v>10745215.08</v>
      </c>
    </row>
    <row r="285" spans="1:3">
      <c r="A285" s="178">
        <v>39805</v>
      </c>
      <c r="B285" s="178" t="s">
        <v>278</v>
      </c>
      <c r="C285" s="206">
        <v>1253709.1000000001</v>
      </c>
    </row>
    <row r="286" spans="1:3">
      <c r="A286" s="178">
        <v>39900</v>
      </c>
      <c r="B286" s="178" t="s">
        <v>279</v>
      </c>
      <c r="C286" s="206">
        <v>5827632.54</v>
      </c>
    </row>
    <row r="287" spans="1:3">
      <c r="A287" s="178">
        <v>51000</v>
      </c>
      <c r="B287" s="178" t="s">
        <v>528</v>
      </c>
      <c r="C287" s="206">
        <v>94881219.690000013</v>
      </c>
    </row>
    <row r="289" spans="1:3">
      <c r="A289" s="178" t="s">
        <v>563</v>
      </c>
    </row>
    <row r="290" spans="1:3">
      <c r="A290" s="178">
        <v>36601</v>
      </c>
      <c r="B290" s="178" t="s">
        <v>201</v>
      </c>
      <c r="C290" s="206">
        <v>806157</v>
      </c>
    </row>
    <row r="292" spans="1:3">
      <c r="B292" s="261" t="s">
        <v>564</v>
      </c>
      <c r="C292" s="262">
        <f>SUM(C5:C290)</f>
        <v>2748867522.8600001</v>
      </c>
    </row>
    <row r="293" spans="1:3">
      <c r="C293" s="206"/>
    </row>
    <row r="298" spans="1:3">
      <c r="C298" s="206"/>
    </row>
    <row r="299" spans="1:3">
      <c r="C299" s="206"/>
    </row>
  </sheetData>
  <sheetProtection algorithmName="SHA-512" hashValue="u2eEuQ3eLjHtKMm3aoHcG6hHio8OE2zIxrVZTo83wWEg4S/Kw5xNPPzYraqUhf4n+TrD9i/ei3QcsKYXPo7Xxw==" saltValue="h0i/IlfIez/jcL0tLjx+rA=="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E3E0-DA60-41E6-AF11-916A2E019EF8}">
  <dimension ref="A1:AB617"/>
  <sheetViews>
    <sheetView workbookViewId="0"/>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8" width="15.28515625" style="178" bestFit="1"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8.7109375" style="178" bestFit="1" customWidth="1"/>
    <col min="15" max="15" width="15.28515625" style="178" bestFit="1" customWidth="1"/>
    <col min="16" max="16" width="9.140625" style="178"/>
    <col min="17" max="17" width="16.85546875" style="178" bestFit="1" customWidth="1"/>
    <col min="18" max="18" width="18.140625" style="178" bestFit="1" customWidth="1"/>
    <col min="19" max="19" width="20.42578125" style="178" bestFit="1" customWidth="1"/>
    <col min="20" max="20" width="18" style="178" bestFit="1" customWidth="1"/>
    <col min="21" max="21" width="16.85546875" style="178" bestFit="1" customWidth="1"/>
    <col min="22" max="22" width="9.140625" style="178"/>
    <col min="23" max="24" width="14.28515625" style="178" bestFit="1" customWidth="1"/>
    <col min="25" max="25" width="17.7109375" style="178" bestFit="1" customWidth="1"/>
    <col min="26" max="16384" width="9.140625" style="178"/>
  </cols>
  <sheetData>
    <row r="1" spans="1:28">
      <c r="A1" s="179" t="s">
        <v>534</v>
      </c>
      <c r="B1" s="179"/>
      <c r="C1" s="241" t="s">
        <v>519</v>
      </c>
      <c r="D1" s="179"/>
    </row>
    <row r="2" spans="1:28">
      <c r="A2" s="179" t="s">
        <v>424</v>
      </c>
      <c r="B2" s="179"/>
      <c r="C2" s="242">
        <f>+C4-C3</f>
        <v>0</v>
      </c>
      <c r="D2" s="242">
        <f>+D4-D3</f>
        <v>0</v>
      </c>
      <c r="E2" s="183">
        <f>+E4-E3</f>
        <v>0</v>
      </c>
      <c r="G2" s="183">
        <f>+G4-G3</f>
        <v>0</v>
      </c>
      <c r="H2" s="183">
        <f>+H4-H3</f>
        <v>0</v>
      </c>
      <c r="I2" s="183">
        <f>+I4-I3</f>
        <v>0</v>
      </c>
      <c r="J2" s="183">
        <f>+J4-J3</f>
        <v>0</v>
      </c>
      <c r="L2" s="183">
        <f>+L4-L3</f>
        <v>-20754001</v>
      </c>
      <c r="M2" s="183">
        <f>+M4-M3</f>
        <v>0</v>
      </c>
      <c r="N2" s="183">
        <f>+N4-N3</f>
        <v>0</v>
      </c>
      <c r="O2" s="183">
        <f>+O4-O3</f>
        <v>0</v>
      </c>
      <c r="P2" s="183"/>
      <c r="Q2" s="183">
        <f>+Q4-Q3</f>
        <v>0</v>
      </c>
      <c r="R2" s="183">
        <f>+R4-R3</f>
        <v>0</v>
      </c>
      <c r="S2" s="183">
        <f>+S4-S3</f>
        <v>0</v>
      </c>
      <c r="T2" s="183">
        <f>+T4-T3</f>
        <v>0</v>
      </c>
      <c r="U2" s="183">
        <f>+U4-U3</f>
        <v>0</v>
      </c>
    </row>
    <row r="3" spans="1:28">
      <c r="A3" s="179"/>
      <c r="B3" s="179" t="s">
        <v>503</v>
      </c>
      <c r="C3" s="242">
        <f>SUM(C8:C309)</f>
        <v>0.99999999999999944</v>
      </c>
      <c r="D3" s="242">
        <f>SUM(D7:D309)</f>
        <v>1</v>
      </c>
      <c r="E3" s="243">
        <f>SUM(E7:E309)</f>
        <v>10366956994</v>
      </c>
      <c r="F3" s="190"/>
      <c r="G3" s="243">
        <f>SUM(G7:G309)</f>
        <v>867184001</v>
      </c>
      <c r="H3" s="243">
        <f>SUM(H7:H309)</f>
        <v>198719998</v>
      </c>
      <c r="I3" s="243">
        <f>SUM(I7:I309)</f>
        <v>1104640001</v>
      </c>
      <c r="J3" s="243">
        <f>SUM(J7:J309)</f>
        <v>119378738.98</v>
      </c>
      <c r="K3" s="190"/>
      <c r="L3" s="243">
        <f>SUM(L7:L309)</f>
        <v>20754001</v>
      </c>
      <c r="M3" s="243">
        <f>SUM(M7:M309)</f>
        <v>0</v>
      </c>
      <c r="N3" s="243">
        <f>SUM(N7:N309)</f>
        <v>0</v>
      </c>
      <c r="O3" s="243">
        <f>SUM(O7:O309)</f>
        <v>119378204</v>
      </c>
      <c r="P3" s="243"/>
      <c r="Q3" s="243">
        <f>SUM(Q7:Q309)</f>
        <v>3727807998</v>
      </c>
      <c r="R3" s="243">
        <f>SUM(R7:R309)</f>
        <v>-9</v>
      </c>
      <c r="S3" s="243">
        <f>SUM(S7:S309)</f>
        <v>3727807989</v>
      </c>
      <c r="T3" s="243">
        <f>SUM(T7:T309)</f>
        <v>1972995014</v>
      </c>
      <c r="U3" s="243">
        <f>SUM(U7:U309)</f>
        <v>2511388518</v>
      </c>
    </row>
    <row r="4" spans="1:28">
      <c r="A4" s="179"/>
      <c r="B4" s="178" t="s">
        <v>504</v>
      </c>
      <c r="C4" s="242">
        <f>+'[4]2019 GASB 68 Allocation'!$J$300</f>
        <v>1</v>
      </c>
      <c r="D4" s="242">
        <f>+'2019 Summary'!C316</f>
        <v>1.0000000000000002</v>
      </c>
      <c r="E4" s="243">
        <v>10366956994</v>
      </c>
      <c r="F4" s="190"/>
      <c r="G4" s="190">
        <v>867184001</v>
      </c>
      <c r="H4" s="190">
        <v>198719998</v>
      </c>
      <c r="I4" s="190">
        <v>1104640001</v>
      </c>
      <c r="J4" s="190">
        <v>119378738.98</v>
      </c>
      <c r="K4" s="190"/>
      <c r="L4" s="190">
        <v>0</v>
      </c>
      <c r="M4" s="190">
        <v>0</v>
      </c>
      <c r="N4" s="190">
        <v>0</v>
      </c>
      <c r="O4" s="190">
        <v>119378204</v>
      </c>
      <c r="P4" s="190"/>
      <c r="Q4" s="190">
        <v>3727807998</v>
      </c>
      <c r="R4" s="190">
        <v>-9</v>
      </c>
      <c r="S4" s="190">
        <v>3727807989</v>
      </c>
      <c r="T4" s="190">
        <v>1972995014</v>
      </c>
      <c r="U4" s="190">
        <v>2511388518</v>
      </c>
    </row>
    <row r="5" spans="1:28">
      <c r="G5" s="180" t="s">
        <v>291</v>
      </c>
      <c r="H5" s="180"/>
      <c r="I5" s="180"/>
      <c r="J5" s="180"/>
      <c r="L5" s="180" t="s">
        <v>292</v>
      </c>
      <c r="M5" s="180"/>
      <c r="N5" s="180"/>
      <c r="O5" s="180"/>
      <c r="Q5" s="180" t="s">
        <v>293</v>
      </c>
      <c r="R5" s="180"/>
      <c r="S5" s="180"/>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458</v>
      </c>
      <c r="U6" s="181" t="s">
        <v>440</v>
      </c>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441</v>
      </c>
      <c r="V7" s="185"/>
      <c r="W7" s="185"/>
      <c r="X7" s="185"/>
      <c r="Y7" s="185"/>
      <c r="Z7" s="185"/>
      <c r="AA7" s="185"/>
      <c r="AB7" s="185"/>
    </row>
    <row r="8" spans="1:28">
      <c r="A8" s="198">
        <v>10200</v>
      </c>
      <c r="B8" s="178" t="s">
        <v>0</v>
      </c>
      <c r="C8" s="182">
        <v>1.0671000000000001E-3</v>
      </c>
      <c r="D8" s="182">
        <v>1.0799E-3</v>
      </c>
      <c r="E8" s="183">
        <v>11062580</v>
      </c>
      <c r="F8" s="232"/>
      <c r="G8" s="183">
        <v>925372</v>
      </c>
      <c r="H8" s="183">
        <v>212054</v>
      </c>
      <c r="I8" s="183">
        <v>1178761</v>
      </c>
      <c r="J8" s="183">
        <v>0</v>
      </c>
      <c r="K8" s="184"/>
      <c r="L8" s="183">
        <v>22147</v>
      </c>
      <c r="M8" s="185"/>
      <c r="N8" s="183">
        <v>0</v>
      </c>
      <c r="O8" s="183">
        <v>131143</v>
      </c>
      <c r="P8" s="184"/>
      <c r="Q8" s="183">
        <v>3977944</v>
      </c>
      <c r="R8" s="183">
        <v>-114005</v>
      </c>
      <c r="S8" s="183">
        <v>3863939</v>
      </c>
      <c r="T8" s="183">
        <v>2105517</v>
      </c>
      <c r="U8" s="183">
        <v>2680073</v>
      </c>
      <c r="V8" s="185"/>
      <c r="W8" s="185">
        <f>+T8/C8</f>
        <v>1973120607.2533033</v>
      </c>
      <c r="X8" s="185">
        <f>+U8/C8</f>
        <v>2511548121.0758128</v>
      </c>
      <c r="Y8" s="206"/>
    </row>
    <row r="9" spans="1:28">
      <c r="A9" s="198">
        <v>10400</v>
      </c>
      <c r="B9" s="178" t="s">
        <v>1</v>
      </c>
      <c r="C9" s="182">
        <v>3.1348000000000001E-3</v>
      </c>
      <c r="D9" s="182">
        <v>3.0755000000000001E-3</v>
      </c>
      <c r="E9" s="185">
        <v>32498337</v>
      </c>
      <c r="F9" s="232"/>
      <c r="G9" s="185">
        <v>2718448</v>
      </c>
      <c r="H9" s="185">
        <v>622947</v>
      </c>
      <c r="I9" s="185">
        <v>3462825</v>
      </c>
      <c r="J9" s="185">
        <v>416437</v>
      </c>
      <c r="K9" s="184"/>
      <c r="L9" s="185">
        <v>65060</v>
      </c>
      <c r="M9" s="3"/>
      <c r="N9" s="185">
        <v>0</v>
      </c>
      <c r="O9" s="185">
        <v>241259</v>
      </c>
      <c r="P9" s="184"/>
      <c r="Q9" s="185">
        <v>11685933</v>
      </c>
      <c r="R9" s="185">
        <v>-938472</v>
      </c>
      <c r="S9" s="185">
        <v>10747461</v>
      </c>
      <c r="T9" s="185">
        <v>6185338</v>
      </c>
      <c r="U9" s="185">
        <v>7873201</v>
      </c>
      <c r="W9" s="185">
        <f t="shared" ref="W9:W72" si="0">+T9/C9</f>
        <v>1973120454.2554548</v>
      </c>
      <c r="X9" s="185">
        <f t="shared" ref="X9:X72" si="1">+U9/C9</f>
        <v>2511548105.1422739</v>
      </c>
    </row>
    <row r="10" spans="1:28">
      <c r="A10" s="198">
        <v>10500</v>
      </c>
      <c r="B10" s="178" t="s">
        <v>2</v>
      </c>
      <c r="C10" s="182">
        <v>7.4399999999999998E-4</v>
      </c>
      <c r="D10" s="182">
        <v>7.8109999999999996E-4</v>
      </c>
      <c r="E10" s="185">
        <v>7713016</v>
      </c>
      <c r="F10" s="232"/>
      <c r="G10" s="185">
        <v>645185</v>
      </c>
      <c r="H10" s="185">
        <v>147848</v>
      </c>
      <c r="I10" s="185">
        <v>821852</v>
      </c>
      <c r="J10" s="185">
        <v>49601</v>
      </c>
      <c r="K10" s="184"/>
      <c r="L10" s="185">
        <v>15441</v>
      </c>
      <c r="M10" s="3"/>
      <c r="N10" s="185">
        <v>0</v>
      </c>
      <c r="O10" s="185">
        <v>209422</v>
      </c>
      <c r="P10" s="184"/>
      <c r="Q10" s="185">
        <v>2773489</v>
      </c>
      <c r="R10" s="185">
        <v>-13765</v>
      </c>
      <c r="S10" s="185">
        <v>2759724</v>
      </c>
      <c r="T10" s="185">
        <v>1468002</v>
      </c>
      <c r="U10" s="185">
        <v>1868592</v>
      </c>
      <c r="W10" s="185">
        <f t="shared" si="0"/>
        <v>1973120967.7419355</v>
      </c>
      <c r="X10" s="185">
        <f t="shared" si="1"/>
        <v>2511548387.0967741</v>
      </c>
    </row>
    <row r="11" spans="1:28">
      <c r="A11" s="198">
        <v>10700</v>
      </c>
      <c r="B11" s="178" t="s">
        <v>385</v>
      </c>
      <c r="C11" s="182">
        <v>5.0099000000000003E-3</v>
      </c>
      <c r="D11" s="182">
        <v>4.7955999999999997E-3</v>
      </c>
      <c r="E11" s="185">
        <v>51937418</v>
      </c>
      <c r="F11" s="232"/>
      <c r="G11" s="185">
        <v>4344505</v>
      </c>
      <c r="H11" s="185">
        <v>995567</v>
      </c>
      <c r="I11" s="185">
        <v>5534136</v>
      </c>
      <c r="J11" s="185">
        <v>3835778</v>
      </c>
      <c r="K11" s="184"/>
      <c r="L11" s="185">
        <v>103975</v>
      </c>
      <c r="M11" s="3"/>
      <c r="N11" s="185">
        <v>0</v>
      </c>
      <c r="O11" s="185">
        <v>0</v>
      </c>
      <c r="P11" s="184"/>
      <c r="Q11" s="185">
        <v>18675945</v>
      </c>
      <c r="R11" s="185">
        <v>3829338</v>
      </c>
      <c r="S11" s="185">
        <v>22505283</v>
      </c>
      <c r="T11" s="185">
        <v>9885135</v>
      </c>
      <c r="U11" s="185">
        <v>12582604</v>
      </c>
      <c r="W11" s="185">
        <f t="shared" si="0"/>
        <v>1973120221.9605181</v>
      </c>
      <c r="X11" s="185">
        <f t="shared" si="1"/>
        <v>2511547935.0885243</v>
      </c>
    </row>
    <row r="12" spans="1:28">
      <c r="A12" s="198">
        <v>10800</v>
      </c>
      <c r="B12" s="178" t="s">
        <v>4</v>
      </c>
      <c r="C12" s="182">
        <v>2.0262800000000001E-2</v>
      </c>
      <c r="D12" s="182">
        <v>2.0419099999999999E-2</v>
      </c>
      <c r="E12" s="185">
        <v>210063576</v>
      </c>
      <c r="F12" s="232"/>
      <c r="G12" s="185">
        <v>17571576</v>
      </c>
      <c r="H12" s="185">
        <v>4026624</v>
      </c>
      <c r="I12" s="185">
        <v>22383099</v>
      </c>
      <c r="J12" s="185">
        <v>5588879</v>
      </c>
      <c r="K12" s="184"/>
      <c r="L12" s="185">
        <v>420534</v>
      </c>
      <c r="M12" s="3"/>
      <c r="N12" s="185">
        <v>0</v>
      </c>
      <c r="O12" s="185">
        <v>0</v>
      </c>
      <c r="P12" s="184"/>
      <c r="Q12" s="185">
        <v>75535828</v>
      </c>
      <c r="R12" s="185">
        <v>3256415</v>
      </c>
      <c r="S12" s="185">
        <v>78792243</v>
      </c>
      <c r="T12" s="185">
        <v>39980942</v>
      </c>
      <c r="U12" s="185">
        <v>50890995</v>
      </c>
      <c r="W12" s="185">
        <f t="shared" si="0"/>
        <v>1973120299.2676234</v>
      </c>
      <c r="X12" s="185">
        <f t="shared" si="1"/>
        <v>2511548009.1596422</v>
      </c>
    </row>
    <row r="13" spans="1:28">
      <c r="A13" s="198">
        <v>10850</v>
      </c>
      <c r="B13" s="178" t="s">
        <v>5</v>
      </c>
      <c r="C13" s="182">
        <v>1.6559999999999999E-4</v>
      </c>
      <c r="D13" s="182">
        <v>1.663E-4</v>
      </c>
      <c r="E13" s="185">
        <v>1716768</v>
      </c>
      <c r="F13" s="232"/>
      <c r="G13" s="185">
        <v>143606</v>
      </c>
      <c r="H13" s="185">
        <v>32908</v>
      </c>
      <c r="I13" s="185">
        <v>182928</v>
      </c>
      <c r="J13" s="185">
        <v>266458</v>
      </c>
      <c r="K13" s="184"/>
      <c r="L13" s="185">
        <v>3437</v>
      </c>
      <c r="M13" s="3"/>
      <c r="N13" s="185">
        <v>0</v>
      </c>
      <c r="O13" s="185">
        <v>0</v>
      </c>
      <c r="P13" s="184"/>
      <c r="Q13" s="185">
        <v>617325</v>
      </c>
      <c r="R13" s="185">
        <v>176795</v>
      </c>
      <c r="S13" s="185">
        <v>794120</v>
      </c>
      <c r="T13" s="185">
        <v>326749</v>
      </c>
      <c r="U13" s="185">
        <v>415912</v>
      </c>
      <c r="W13" s="185">
        <f t="shared" si="0"/>
        <v>1973121980.6763287</v>
      </c>
      <c r="X13" s="185">
        <f t="shared" si="1"/>
        <v>2511545893.7198071</v>
      </c>
    </row>
    <row r="14" spans="1:28">
      <c r="A14" s="198">
        <v>10900</v>
      </c>
      <c r="B14" s="178" t="s">
        <v>6</v>
      </c>
      <c r="C14" s="182">
        <v>1.5763000000000001E-3</v>
      </c>
      <c r="D14" s="182">
        <v>1.5361000000000001E-3</v>
      </c>
      <c r="E14" s="185">
        <v>16341434</v>
      </c>
      <c r="F14" s="232"/>
      <c r="G14" s="185">
        <v>1366942</v>
      </c>
      <c r="H14" s="185">
        <v>313242</v>
      </c>
      <c r="I14" s="185">
        <v>1741244</v>
      </c>
      <c r="J14" s="185">
        <v>744323</v>
      </c>
      <c r="K14" s="184"/>
      <c r="L14" s="185">
        <v>32715</v>
      </c>
      <c r="M14" s="3"/>
      <c r="N14" s="185">
        <v>0</v>
      </c>
      <c r="O14" s="185">
        <v>340325</v>
      </c>
      <c r="P14" s="184"/>
      <c r="Q14" s="185">
        <v>5876144</v>
      </c>
      <c r="R14" s="185">
        <v>301379</v>
      </c>
      <c r="S14" s="185">
        <v>6177523</v>
      </c>
      <c r="T14" s="185">
        <v>3110230</v>
      </c>
      <c r="U14" s="185">
        <v>3958953</v>
      </c>
      <c r="W14" s="185">
        <f t="shared" si="0"/>
        <v>1973120598.8707733</v>
      </c>
      <c r="X14" s="185">
        <f t="shared" si="1"/>
        <v>2511547928.6937766</v>
      </c>
    </row>
    <row r="15" spans="1:28">
      <c r="A15" s="198">
        <v>10910</v>
      </c>
      <c r="B15" s="178" t="s">
        <v>7</v>
      </c>
      <c r="C15" s="182">
        <v>3.3839999999999999E-4</v>
      </c>
      <c r="D15" s="182">
        <v>3.0410000000000002E-4</v>
      </c>
      <c r="E15" s="185">
        <v>3508178</v>
      </c>
      <c r="F15" s="232"/>
      <c r="G15" s="185">
        <v>293455</v>
      </c>
      <c r="H15" s="185">
        <v>67247</v>
      </c>
      <c r="I15" s="185">
        <v>373810</v>
      </c>
      <c r="J15" s="185">
        <v>196168</v>
      </c>
      <c r="K15" s="184"/>
      <c r="L15" s="185">
        <v>7023</v>
      </c>
      <c r="M15" s="3"/>
      <c r="N15" s="185">
        <v>0</v>
      </c>
      <c r="O15" s="185">
        <v>30502</v>
      </c>
      <c r="P15" s="184"/>
      <c r="Q15" s="185">
        <v>1261490</v>
      </c>
      <c r="R15" s="185">
        <v>61023</v>
      </c>
      <c r="S15" s="185">
        <v>1322513</v>
      </c>
      <c r="T15" s="185">
        <v>667704</v>
      </c>
      <c r="U15" s="185">
        <v>849908</v>
      </c>
      <c r="W15" s="185">
        <f t="shared" si="0"/>
        <v>1973120567.3758867</v>
      </c>
      <c r="X15" s="185">
        <f t="shared" si="1"/>
        <v>2511548463.3569741</v>
      </c>
    </row>
    <row r="16" spans="1:28">
      <c r="A16" s="198">
        <v>10930</v>
      </c>
      <c r="B16" s="178" t="s">
        <v>8</v>
      </c>
      <c r="C16" s="182">
        <v>4.8332999999999996E-3</v>
      </c>
      <c r="D16" s="182">
        <v>2.6938999999999999E-3</v>
      </c>
      <c r="E16" s="185">
        <v>50106613</v>
      </c>
      <c r="F16" s="232"/>
      <c r="G16" s="185">
        <v>4191360</v>
      </c>
      <c r="H16" s="185">
        <v>960473</v>
      </c>
      <c r="I16" s="185">
        <v>5339057</v>
      </c>
      <c r="J16" s="185">
        <v>12310927</v>
      </c>
      <c r="K16" s="184"/>
      <c r="L16" s="185">
        <v>100310</v>
      </c>
      <c r="M16" s="3"/>
      <c r="N16" s="185">
        <v>0</v>
      </c>
      <c r="O16" s="185">
        <v>0</v>
      </c>
      <c r="P16" s="184"/>
      <c r="Q16" s="185">
        <v>18017614</v>
      </c>
      <c r="R16" s="185">
        <v>4693798</v>
      </c>
      <c r="S16" s="185">
        <v>22711412</v>
      </c>
      <c r="T16" s="185">
        <v>9536682</v>
      </c>
      <c r="U16" s="185">
        <v>12139065</v>
      </c>
      <c r="W16" s="185">
        <f t="shared" si="0"/>
        <v>1973120228.4153686</v>
      </c>
      <c r="X16" s="185">
        <f t="shared" si="1"/>
        <v>2511548010.6759357</v>
      </c>
    </row>
    <row r="17" spans="1:24">
      <c r="A17" s="198">
        <v>10940</v>
      </c>
      <c r="B17" s="178" t="s">
        <v>9</v>
      </c>
      <c r="C17" s="182">
        <v>6.5669999999999997E-4</v>
      </c>
      <c r="D17" s="182">
        <v>6.9850000000000001E-4</v>
      </c>
      <c r="E17" s="185">
        <v>6807981</v>
      </c>
      <c r="F17" s="232"/>
      <c r="G17" s="185">
        <v>569480</v>
      </c>
      <c r="H17" s="185">
        <v>130499</v>
      </c>
      <c r="I17" s="185">
        <v>725417</v>
      </c>
      <c r="J17" s="185">
        <v>146338</v>
      </c>
      <c r="K17" s="184"/>
      <c r="L17" s="185">
        <v>13629</v>
      </c>
      <c r="M17" s="3"/>
      <c r="N17" s="185">
        <v>0</v>
      </c>
      <c r="O17" s="185">
        <v>23622</v>
      </c>
      <c r="P17" s="184"/>
      <c r="Q17" s="185">
        <v>2448052</v>
      </c>
      <c r="R17" s="185">
        <v>12431</v>
      </c>
      <c r="S17" s="185">
        <v>2460483</v>
      </c>
      <c r="T17" s="185">
        <v>1295748</v>
      </c>
      <c r="U17" s="185">
        <v>1649334</v>
      </c>
      <c r="W17" s="185">
        <f t="shared" si="0"/>
        <v>1973120146.185473</v>
      </c>
      <c r="X17" s="185">
        <f t="shared" si="1"/>
        <v>2511548652.3526726</v>
      </c>
    </row>
    <row r="18" spans="1:24">
      <c r="A18" s="198">
        <v>10950</v>
      </c>
      <c r="B18" s="178" t="s">
        <v>10</v>
      </c>
      <c r="C18" s="182">
        <v>6.7310000000000004E-4</v>
      </c>
      <c r="D18" s="182">
        <v>6.7139999999999995E-4</v>
      </c>
      <c r="E18" s="185">
        <v>6977999</v>
      </c>
      <c r="F18" s="232"/>
      <c r="G18" s="185">
        <v>583702</v>
      </c>
      <c r="H18" s="185">
        <v>133758</v>
      </c>
      <c r="I18" s="185">
        <v>743533</v>
      </c>
      <c r="J18" s="185">
        <v>138037</v>
      </c>
      <c r="K18" s="184"/>
      <c r="L18" s="185">
        <v>13970</v>
      </c>
      <c r="M18" s="3"/>
      <c r="N18" s="185">
        <v>0</v>
      </c>
      <c r="O18" s="185">
        <v>2571</v>
      </c>
      <c r="P18" s="184"/>
      <c r="Q18" s="185">
        <v>2509188</v>
      </c>
      <c r="R18" s="185">
        <v>87177</v>
      </c>
      <c r="S18" s="185">
        <v>2596365</v>
      </c>
      <c r="T18" s="185">
        <v>1328107</v>
      </c>
      <c r="U18" s="185">
        <v>1690523</v>
      </c>
      <c r="W18" s="185">
        <f t="shared" si="0"/>
        <v>1973119893.0322387</v>
      </c>
      <c r="X18" s="185">
        <f t="shared" si="1"/>
        <v>2511548061.2093296</v>
      </c>
    </row>
    <row r="19" spans="1:24">
      <c r="A19" s="198">
        <v>11050</v>
      </c>
      <c r="B19" s="178" t="s">
        <v>431</v>
      </c>
      <c r="C19" s="182">
        <v>2.3470000000000001E-4</v>
      </c>
      <c r="D19" s="182">
        <v>2.284E-4</v>
      </c>
      <c r="E19" s="185">
        <v>2433125</v>
      </c>
      <c r="F19" s="232"/>
      <c r="G19" s="185">
        <v>203528</v>
      </c>
      <c r="H19" s="185">
        <v>46640</v>
      </c>
      <c r="I19" s="185">
        <v>259259</v>
      </c>
      <c r="J19" s="185">
        <v>794320</v>
      </c>
      <c r="K19" s="184"/>
      <c r="L19" s="185">
        <v>4871</v>
      </c>
      <c r="M19" s="3"/>
      <c r="N19" s="185">
        <v>0</v>
      </c>
      <c r="O19" s="185">
        <v>0</v>
      </c>
      <c r="P19" s="184"/>
      <c r="Q19" s="185">
        <v>874917</v>
      </c>
      <c r="R19" s="185">
        <v>381023</v>
      </c>
      <c r="S19" s="185">
        <v>1255940</v>
      </c>
      <c r="T19" s="185">
        <v>463091</v>
      </c>
      <c r="U19" s="185">
        <v>589460</v>
      </c>
      <c r="W19" s="185">
        <f t="shared" si="0"/>
        <v>1973118875.1597784</v>
      </c>
      <c r="X19" s="185">
        <f t="shared" si="1"/>
        <v>2511546655.3046441</v>
      </c>
    </row>
    <row r="20" spans="1:24">
      <c r="A20" s="198">
        <v>11300</v>
      </c>
      <c r="B20" s="178" t="s">
        <v>432</v>
      </c>
      <c r="C20" s="182">
        <v>4.8348999999999996E-3</v>
      </c>
      <c r="D20" s="182">
        <v>4.7381999999999997E-3</v>
      </c>
      <c r="E20" s="185">
        <v>50123200</v>
      </c>
      <c r="F20" s="232"/>
      <c r="G20" s="185">
        <v>4192748</v>
      </c>
      <c r="H20" s="185">
        <v>960791</v>
      </c>
      <c r="I20" s="185">
        <v>5340824</v>
      </c>
      <c r="J20" s="185">
        <v>1910475</v>
      </c>
      <c r="K20" s="184"/>
      <c r="L20" s="185">
        <v>100344</v>
      </c>
      <c r="M20" s="3"/>
      <c r="N20" s="185">
        <v>0</v>
      </c>
      <c r="O20" s="185">
        <v>1462733</v>
      </c>
      <c r="P20" s="184"/>
      <c r="Q20" s="185">
        <v>18023579</v>
      </c>
      <c r="R20" s="185">
        <v>-2189059</v>
      </c>
      <c r="S20" s="185">
        <v>15834520</v>
      </c>
      <c r="T20" s="185">
        <v>9539839</v>
      </c>
      <c r="U20" s="185">
        <v>12143083</v>
      </c>
      <c r="W20" s="185">
        <f t="shared" si="0"/>
        <v>1973120229.9944158</v>
      </c>
      <c r="X20" s="185">
        <f t="shared" si="1"/>
        <v>2511547912.0560923</v>
      </c>
    </row>
    <row r="21" spans="1:24">
      <c r="A21" s="198">
        <v>11310</v>
      </c>
      <c r="B21" s="178" t="s">
        <v>12</v>
      </c>
      <c r="C21" s="182">
        <v>5.5360000000000001E-4</v>
      </c>
      <c r="D21" s="182">
        <v>5.5769999999999995E-4</v>
      </c>
      <c r="E21" s="185">
        <v>5739147</v>
      </c>
      <c r="F21" s="232"/>
      <c r="G21" s="185">
        <v>480073</v>
      </c>
      <c r="H21" s="185">
        <v>110011</v>
      </c>
      <c r="I21" s="185">
        <v>611529</v>
      </c>
      <c r="J21" s="185">
        <v>250326</v>
      </c>
      <c r="K21" s="184"/>
      <c r="L21" s="185">
        <v>11489</v>
      </c>
      <c r="M21" s="3"/>
      <c r="N21" s="185">
        <v>0</v>
      </c>
      <c r="O21" s="185">
        <v>0</v>
      </c>
      <c r="P21" s="184"/>
      <c r="Q21" s="185">
        <v>2063715</v>
      </c>
      <c r="R21" s="185">
        <v>151792</v>
      </c>
      <c r="S21" s="185">
        <v>2215507</v>
      </c>
      <c r="T21" s="185">
        <v>1092319</v>
      </c>
      <c r="U21" s="185">
        <v>1390393</v>
      </c>
      <c r="W21" s="185">
        <f t="shared" si="0"/>
        <v>1973119580.9248555</v>
      </c>
      <c r="X21" s="185">
        <f t="shared" si="1"/>
        <v>2511548049.1329479</v>
      </c>
    </row>
    <row r="22" spans="1:24">
      <c r="A22" s="198">
        <v>11600</v>
      </c>
      <c r="B22" s="178" t="s">
        <v>13</v>
      </c>
      <c r="C22" s="182">
        <v>2.3048999999999999E-3</v>
      </c>
      <c r="D22" s="182">
        <v>2.1511999999999998E-3</v>
      </c>
      <c r="E22" s="185">
        <v>23894799</v>
      </c>
      <c r="F22" s="232"/>
      <c r="G22" s="185">
        <v>1998772</v>
      </c>
      <c r="H22" s="185">
        <v>458030</v>
      </c>
      <c r="I22" s="185">
        <v>2546085</v>
      </c>
      <c r="J22" s="185">
        <v>734651</v>
      </c>
      <c r="K22" s="184"/>
      <c r="L22" s="185">
        <v>47836</v>
      </c>
      <c r="M22" s="3"/>
      <c r="N22" s="185">
        <v>0</v>
      </c>
      <c r="O22" s="185">
        <v>28159</v>
      </c>
      <c r="P22" s="184"/>
      <c r="Q22" s="185">
        <v>8592225</v>
      </c>
      <c r="R22" s="185">
        <v>173257</v>
      </c>
      <c r="S22" s="185">
        <v>8765482</v>
      </c>
      <c r="T22" s="185">
        <v>4547845</v>
      </c>
      <c r="U22" s="185">
        <v>5788867</v>
      </c>
      <c r="W22" s="185">
        <f t="shared" si="0"/>
        <v>1973120308.9071109</v>
      </c>
      <c r="X22" s="185">
        <f t="shared" si="1"/>
        <v>2511548006.421103</v>
      </c>
    </row>
    <row r="23" spans="1:24">
      <c r="A23" s="198">
        <v>11900</v>
      </c>
      <c r="B23" s="178" t="s">
        <v>14</v>
      </c>
      <c r="C23" s="182">
        <v>2.6699999999999998E-4</v>
      </c>
      <c r="D23" s="182">
        <v>2.2389999999999999E-4</v>
      </c>
      <c r="E23" s="185">
        <v>2767978</v>
      </c>
      <c r="F23" s="232"/>
      <c r="G23" s="185">
        <v>231538</v>
      </c>
      <c r="H23" s="185">
        <v>53058</v>
      </c>
      <c r="I23" s="185">
        <v>294939</v>
      </c>
      <c r="J23" s="185">
        <v>271538</v>
      </c>
      <c r="K23" s="184"/>
      <c r="L23" s="185">
        <v>5541</v>
      </c>
      <c r="M23" s="3"/>
      <c r="N23" s="185">
        <v>0</v>
      </c>
      <c r="O23" s="185">
        <v>40980</v>
      </c>
      <c r="P23" s="184"/>
      <c r="Q23" s="185">
        <v>995325</v>
      </c>
      <c r="R23" s="185">
        <v>68222</v>
      </c>
      <c r="S23" s="185">
        <v>1063547</v>
      </c>
      <c r="T23" s="185">
        <v>526823</v>
      </c>
      <c r="U23" s="185">
        <v>670583</v>
      </c>
      <c r="W23" s="185">
        <f t="shared" si="0"/>
        <v>1973119850.1872661</v>
      </c>
      <c r="X23" s="185">
        <f t="shared" si="1"/>
        <v>2511546816.4794011</v>
      </c>
    </row>
    <row r="24" spans="1:24">
      <c r="A24" s="198">
        <v>12100</v>
      </c>
      <c r="B24" s="178" t="s">
        <v>15</v>
      </c>
      <c r="C24" s="182">
        <v>2.6219999999999998E-4</v>
      </c>
      <c r="D24" s="182">
        <v>2.4689999999999998E-4</v>
      </c>
      <c r="E24" s="185">
        <v>2718216</v>
      </c>
      <c r="F24" s="232"/>
      <c r="G24" s="185">
        <v>227376</v>
      </c>
      <c r="H24" s="185">
        <v>52104</v>
      </c>
      <c r="I24" s="185">
        <v>289637</v>
      </c>
      <c r="J24" s="185">
        <v>94672</v>
      </c>
      <c r="K24" s="184"/>
      <c r="L24" s="185">
        <v>5442</v>
      </c>
      <c r="M24" s="3"/>
      <c r="N24" s="185">
        <v>0</v>
      </c>
      <c r="O24" s="185">
        <v>44692</v>
      </c>
      <c r="P24" s="184"/>
      <c r="Q24" s="185">
        <v>977431</v>
      </c>
      <c r="R24" s="185">
        <v>35436</v>
      </c>
      <c r="S24" s="185">
        <v>1012867</v>
      </c>
      <c r="T24" s="185">
        <v>517352</v>
      </c>
      <c r="U24" s="185">
        <v>658528</v>
      </c>
      <c r="W24" s="185">
        <f t="shared" si="0"/>
        <v>1973119755.9115181</v>
      </c>
      <c r="X24" s="185">
        <f t="shared" si="1"/>
        <v>2511548436.3081617</v>
      </c>
    </row>
    <row r="25" spans="1:24">
      <c r="A25" s="198">
        <v>12150</v>
      </c>
      <c r="B25" s="178" t="s">
        <v>16</v>
      </c>
      <c r="C25" s="182">
        <v>4.6300000000000001E-5</v>
      </c>
      <c r="D25" s="182">
        <v>4.5399999999999999E-5</v>
      </c>
      <c r="E25" s="185">
        <v>479990</v>
      </c>
      <c r="F25" s="232"/>
      <c r="G25" s="185">
        <v>40151</v>
      </c>
      <c r="H25" s="185">
        <v>9201</v>
      </c>
      <c r="I25" s="185">
        <v>51145</v>
      </c>
      <c r="J25" s="185">
        <v>8821</v>
      </c>
      <c r="K25" s="184"/>
      <c r="L25" s="185">
        <v>961</v>
      </c>
      <c r="M25" s="3"/>
      <c r="N25" s="185">
        <v>0</v>
      </c>
      <c r="O25" s="185">
        <v>12459</v>
      </c>
      <c r="P25" s="184"/>
      <c r="Q25" s="185">
        <v>172598</v>
      </c>
      <c r="R25" s="185">
        <v>643</v>
      </c>
      <c r="S25" s="185">
        <v>173241</v>
      </c>
      <c r="T25" s="185">
        <v>91355</v>
      </c>
      <c r="U25" s="185">
        <v>116285</v>
      </c>
      <c r="W25" s="185">
        <f t="shared" si="0"/>
        <v>1973110151.1879048</v>
      </c>
      <c r="X25" s="185">
        <f t="shared" si="1"/>
        <v>2511555075.5939527</v>
      </c>
    </row>
    <row r="26" spans="1:24">
      <c r="A26" s="198">
        <v>12160</v>
      </c>
      <c r="B26" s="178" t="s">
        <v>17</v>
      </c>
      <c r="C26" s="182">
        <v>1.8466999999999999E-3</v>
      </c>
      <c r="D26" s="182">
        <v>1.8783999999999999E-3</v>
      </c>
      <c r="E26" s="185">
        <v>19144659</v>
      </c>
      <c r="F26" s="232"/>
      <c r="G26" s="185">
        <v>1601429</v>
      </c>
      <c r="H26" s="185">
        <v>366976</v>
      </c>
      <c r="I26" s="185">
        <v>2039939</v>
      </c>
      <c r="J26" s="185">
        <v>695602</v>
      </c>
      <c r="K26" s="184"/>
      <c r="L26" s="185">
        <v>38326</v>
      </c>
      <c r="M26" s="3"/>
      <c r="N26" s="185">
        <v>0</v>
      </c>
      <c r="O26" s="185">
        <v>0</v>
      </c>
      <c r="P26" s="184"/>
      <c r="Q26" s="185">
        <v>6884143</v>
      </c>
      <c r="R26" s="185">
        <v>452407</v>
      </c>
      <c r="S26" s="185">
        <v>7336550</v>
      </c>
      <c r="T26" s="185">
        <v>3643761</v>
      </c>
      <c r="U26" s="185">
        <v>4638076</v>
      </c>
      <c r="W26" s="185">
        <f t="shared" si="0"/>
        <v>1973120160.2859154</v>
      </c>
      <c r="X26" s="185">
        <f t="shared" si="1"/>
        <v>2511548167.0005956</v>
      </c>
    </row>
    <row r="27" spans="1:24" s="197" customFormat="1">
      <c r="A27" s="198">
        <v>12220</v>
      </c>
      <c r="B27" s="178" t="s">
        <v>434</v>
      </c>
      <c r="C27" s="182">
        <v>4.8471500000000001E-2</v>
      </c>
      <c r="D27" s="182">
        <v>4.85663E-2</v>
      </c>
      <c r="E27" s="185">
        <v>502501956</v>
      </c>
      <c r="F27" s="232"/>
      <c r="G27" s="185">
        <v>42033709</v>
      </c>
      <c r="H27" s="185">
        <v>9632256</v>
      </c>
      <c r="I27" s="185">
        <v>53543558</v>
      </c>
      <c r="J27" s="185">
        <v>15299866</v>
      </c>
      <c r="K27" s="184"/>
      <c r="L27" s="185">
        <v>1005978</v>
      </c>
      <c r="M27" s="3"/>
      <c r="N27" s="185">
        <v>0</v>
      </c>
      <c r="O27" s="185">
        <v>30916</v>
      </c>
      <c r="P27" s="184"/>
      <c r="Q27" s="185">
        <v>180692445</v>
      </c>
      <c r="R27" s="185">
        <v>8247845</v>
      </c>
      <c r="S27" s="185">
        <v>188940290</v>
      </c>
      <c r="T27" s="185">
        <v>95640101</v>
      </c>
      <c r="U27" s="185">
        <v>121738499</v>
      </c>
      <c r="W27" s="185">
        <f t="shared" si="0"/>
        <v>1973120307.8097439</v>
      </c>
      <c r="X27" s="185">
        <f t="shared" si="1"/>
        <v>2511548002.4344201</v>
      </c>
    </row>
    <row r="28" spans="1:24" s="197" customFormat="1">
      <c r="A28" s="198">
        <v>12510</v>
      </c>
      <c r="B28" s="178" t="s">
        <v>19</v>
      </c>
      <c r="C28" s="182">
        <v>4.5060999999999999E-3</v>
      </c>
      <c r="D28" s="182">
        <v>4.6589999999999999E-3</v>
      </c>
      <c r="E28" s="185">
        <v>46714545</v>
      </c>
      <c r="F28" s="232"/>
      <c r="G28" s="185">
        <v>3907618</v>
      </c>
      <c r="H28" s="185">
        <v>895452</v>
      </c>
      <c r="I28" s="185">
        <v>4977618</v>
      </c>
      <c r="J28" s="185">
        <v>1064603</v>
      </c>
      <c r="K28" s="184"/>
      <c r="L28" s="185">
        <v>93520</v>
      </c>
      <c r="M28" s="3"/>
      <c r="N28" s="185">
        <v>0</v>
      </c>
      <c r="O28" s="185">
        <v>972309</v>
      </c>
      <c r="P28" s="184"/>
      <c r="Q28" s="185">
        <v>16797876</v>
      </c>
      <c r="R28" s="185">
        <v>-156438</v>
      </c>
      <c r="S28" s="185">
        <v>16641438</v>
      </c>
      <c r="T28" s="185">
        <v>8891077</v>
      </c>
      <c r="U28" s="185">
        <v>11317286</v>
      </c>
      <c r="W28" s="185">
        <f t="shared" si="0"/>
        <v>1973120214.8199108</v>
      </c>
      <c r="X28" s="185">
        <f t="shared" si="1"/>
        <v>2511547901.7332063</v>
      </c>
    </row>
    <row r="29" spans="1:24" s="197" customFormat="1">
      <c r="A29" s="198">
        <v>12600</v>
      </c>
      <c r="B29" s="178" t="s">
        <v>20</v>
      </c>
      <c r="C29" s="182">
        <v>2.0154000000000001E-3</v>
      </c>
      <c r="D29" s="182">
        <v>2.0189000000000001E-3</v>
      </c>
      <c r="E29" s="185">
        <v>20893565</v>
      </c>
      <c r="F29" s="232"/>
      <c r="G29" s="185">
        <v>1747723</v>
      </c>
      <c r="H29" s="185">
        <v>400500</v>
      </c>
      <c r="I29" s="185">
        <v>2226291</v>
      </c>
      <c r="J29" s="185">
        <v>2283370</v>
      </c>
      <c r="K29" s="3"/>
      <c r="L29" s="185">
        <v>41828</v>
      </c>
      <c r="M29" s="3"/>
      <c r="N29" s="185">
        <v>0</v>
      </c>
      <c r="O29" s="185">
        <v>0</v>
      </c>
      <c r="P29" s="3"/>
      <c r="Q29" s="185">
        <v>7513024</v>
      </c>
      <c r="R29" s="185">
        <v>1132247</v>
      </c>
      <c r="S29" s="185">
        <v>8645271</v>
      </c>
      <c r="T29" s="185">
        <v>3976627</v>
      </c>
      <c r="U29" s="185">
        <v>5061774</v>
      </c>
      <c r="W29" s="185">
        <f t="shared" si="0"/>
        <v>1973120472.3628063</v>
      </c>
      <c r="X29" s="185">
        <f t="shared" si="1"/>
        <v>2511548079.7856503</v>
      </c>
    </row>
    <row r="30" spans="1:24">
      <c r="A30" s="198">
        <v>12700</v>
      </c>
      <c r="B30" s="178" t="s">
        <v>21</v>
      </c>
      <c r="C30" s="182">
        <v>1.1585E-3</v>
      </c>
      <c r="D30" s="182">
        <v>1.1559000000000001E-3</v>
      </c>
      <c r="E30" s="185">
        <v>12010120</v>
      </c>
      <c r="F30" s="232"/>
      <c r="G30" s="185">
        <v>1004633</v>
      </c>
      <c r="H30" s="185">
        <v>230217</v>
      </c>
      <c r="I30" s="185">
        <v>1279725</v>
      </c>
      <c r="J30" s="185">
        <v>581509</v>
      </c>
      <c r="K30" s="184"/>
      <c r="L30" s="185">
        <v>24044</v>
      </c>
      <c r="M30" s="3"/>
      <c r="N30" s="185">
        <v>0</v>
      </c>
      <c r="O30" s="185">
        <v>0</v>
      </c>
      <c r="P30" s="184"/>
      <c r="Q30" s="185">
        <v>4318666</v>
      </c>
      <c r="R30" s="185">
        <v>283225</v>
      </c>
      <c r="S30" s="185">
        <v>4601891</v>
      </c>
      <c r="T30" s="185">
        <v>2285860</v>
      </c>
      <c r="U30" s="185">
        <v>2909628</v>
      </c>
      <c r="W30" s="185">
        <f t="shared" si="0"/>
        <v>1973120414.3288734</v>
      </c>
      <c r="X30" s="185">
        <f t="shared" si="1"/>
        <v>2511547690.9797149</v>
      </c>
    </row>
    <row r="31" spans="1:24">
      <c r="A31" s="198">
        <v>13500</v>
      </c>
      <c r="B31" s="178" t="s">
        <v>22</v>
      </c>
      <c r="C31" s="182">
        <v>4.3036000000000003E-3</v>
      </c>
      <c r="D31" s="182">
        <v>4.5323999999999998E-3</v>
      </c>
      <c r="E31" s="185">
        <v>44615236</v>
      </c>
      <c r="F31" s="232"/>
      <c r="G31" s="185">
        <v>3732013</v>
      </c>
      <c r="H31" s="185">
        <v>855211</v>
      </c>
      <c r="I31" s="185">
        <v>4753929</v>
      </c>
      <c r="J31" s="185">
        <v>909536</v>
      </c>
      <c r="K31" s="184"/>
      <c r="L31" s="185">
        <v>89317</v>
      </c>
      <c r="M31" s="3"/>
      <c r="N31" s="185">
        <v>0</v>
      </c>
      <c r="O31" s="185">
        <v>561158</v>
      </c>
      <c r="P31" s="184"/>
      <c r="Q31" s="185">
        <v>16042995</v>
      </c>
      <c r="R31" s="185">
        <v>616956</v>
      </c>
      <c r="S31" s="185">
        <v>16659951</v>
      </c>
      <c r="T31" s="185">
        <v>8491521</v>
      </c>
      <c r="U31" s="185">
        <v>10808698</v>
      </c>
      <c r="W31" s="185">
        <f t="shared" si="0"/>
        <v>1973120410.8188491</v>
      </c>
      <c r="X31" s="185">
        <f t="shared" si="1"/>
        <v>2511548006.3202896</v>
      </c>
    </row>
    <row r="32" spans="1:24">
      <c r="A32" s="198">
        <v>13700</v>
      </c>
      <c r="B32" s="178" t="s">
        <v>23</v>
      </c>
      <c r="C32" s="182">
        <v>4.6589999999999999E-4</v>
      </c>
      <c r="D32" s="182">
        <v>4.8430000000000001E-4</v>
      </c>
      <c r="E32" s="185">
        <v>4829965</v>
      </c>
      <c r="F32" s="232"/>
      <c r="G32" s="185">
        <v>404021</v>
      </c>
      <c r="H32" s="185">
        <v>92584</v>
      </c>
      <c r="I32" s="185">
        <v>514652</v>
      </c>
      <c r="J32" s="185">
        <v>156371</v>
      </c>
      <c r="K32" s="184"/>
      <c r="L32" s="185">
        <v>9669</v>
      </c>
      <c r="M32" s="3"/>
      <c r="N32" s="185">
        <v>0</v>
      </c>
      <c r="O32" s="185">
        <v>14539</v>
      </c>
      <c r="P32" s="184"/>
      <c r="Q32" s="185">
        <v>1736786</v>
      </c>
      <c r="R32" s="185">
        <v>38523</v>
      </c>
      <c r="S32" s="185">
        <v>1775309</v>
      </c>
      <c r="T32" s="185">
        <v>919277</v>
      </c>
      <c r="U32" s="185">
        <v>1170130</v>
      </c>
      <c r="W32" s="185">
        <f t="shared" si="0"/>
        <v>1973120841.3822708</v>
      </c>
      <c r="X32" s="185">
        <f t="shared" si="1"/>
        <v>2511547542.3910708</v>
      </c>
    </row>
    <row r="33" spans="1:24">
      <c r="A33" s="198">
        <v>14200</v>
      </c>
      <c r="B33" s="178" t="s">
        <v>282</v>
      </c>
      <c r="C33" s="182">
        <v>0</v>
      </c>
      <c r="D33" s="182">
        <v>0</v>
      </c>
      <c r="E33" s="185">
        <v>0</v>
      </c>
      <c r="F33" s="232"/>
      <c r="G33" s="185">
        <v>0</v>
      </c>
      <c r="H33" s="185">
        <v>0</v>
      </c>
      <c r="I33" s="185">
        <v>0</v>
      </c>
      <c r="J33" s="185">
        <v>0</v>
      </c>
      <c r="K33" s="184"/>
      <c r="L33" s="185">
        <v>0</v>
      </c>
      <c r="M33" s="3"/>
      <c r="N33" s="185">
        <v>0</v>
      </c>
      <c r="O33" s="185">
        <v>0</v>
      </c>
      <c r="P33" s="184"/>
      <c r="Q33" s="185">
        <v>0</v>
      </c>
      <c r="R33" s="185">
        <v>0</v>
      </c>
      <c r="S33" s="185">
        <v>0</v>
      </c>
      <c r="T33" s="185">
        <v>0</v>
      </c>
      <c r="U33" s="185">
        <v>0</v>
      </c>
      <c r="W33" s="185"/>
      <c r="X33" s="185"/>
    </row>
    <row r="34" spans="1:24">
      <c r="A34" s="198">
        <v>14300</v>
      </c>
      <c r="B34" s="178" t="s">
        <v>363</v>
      </c>
      <c r="C34" s="182">
        <v>1.4636E-3</v>
      </c>
      <c r="D34" s="182">
        <v>1.5508E-3</v>
      </c>
      <c r="E34" s="185">
        <v>15173078</v>
      </c>
      <c r="F34" s="232"/>
      <c r="G34" s="185">
        <v>1269211</v>
      </c>
      <c r="H34" s="185">
        <v>290847</v>
      </c>
      <c r="I34" s="185">
        <v>1616751</v>
      </c>
      <c r="J34" s="185">
        <v>280064.49</v>
      </c>
      <c r="K34" s="184"/>
      <c r="L34" s="185">
        <v>30376</v>
      </c>
      <c r="M34" s="3"/>
      <c r="N34" s="185">
        <v>0</v>
      </c>
      <c r="O34" s="185">
        <v>562391</v>
      </c>
      <c r="P34" s="184"/>
      <c r="Q34" s="185">
        <v>5456020</v>
      </c>
      <c r="R34" s="185">
        <v>133472</v>
      </c>
      <c r="S34" s="185">
        <v>5589492</v>
      </c>
      <c r="T34" s="185">
        <v>2887859</v>
      </c>
      <c r="U34" s="185">
        <v>3675902</v>
      </c>
      <c r="W34" s="185">
        <f t="shared" si="0"/>
        <v>1973120388.0841761</v>
      </c>
      <c r="X34" s="185">
        <f t="shared" si="1"/>
        <v>2511548237.2232852</v>
      </c>
    </row>
    <row r="35" spans="1:24">
      <c r="A35" s="198">
        <v>14300.2</v>
      </c>
      <c r="B35" s="178" t="s">
        <v>364</v>
      </c>
      <c r="C35" s="182">
        <v>2.284E-4</v>
      </c>
      <c r="D35" s="182">
        <v>1.6190000000000001E-4</v>
      </c>
      <c r="E35" s="185">
        <v>2367813</v>
      </c>
      <c r="F35" s="232"/>
      <c r="G35" s="185">
        <v>198065</v>
      </c>
      <c r="H35" s="185">
        <v>45388</v>
      </c>
      <c r="I35" s="185">
        <v>252300</v>
      </c>
      <c r="J35" s="185">
        <v>347049.49</v>
      </c>
      <c r="K35" s="184"/>
      <c r="L35" s="185">
        <v>4740</v>
      </c>
      <c r="M35" s="3"/>
      <c r="N35" s="185">
        <v>0</v>
      </c>
      <c r="O35" s="185">
        <v>74058</v>
      </c>
      <c r="P35" s="184"/>
      <c r="Q35" s="185">
        <v>851431</v>
      </c>
      <c r="R35" s="185">
        <v>102488</v>
      </c>
      <c r="S35" s="185">
        <v>953919</v>
      </c>
      <c r="T35" s="185">
        <v>450661</v>
      </c>
      <c r="U35" s="185">
        <v>573638</v>
      </c>
      <c r="W35" s="185">
        <f t="shared" si="0"/>
        <v>1973121716.2872155</v>
      </c>
      <c r="X35" s="185">
        <f t="shared" si="1"/>
        <v>2511549912.4343257</v>
      </c>
    </row>
    <row r="36" spans="1:24">
      <c r="A36" s="198">
        <v>18400</v>
      </c>
      <c r="B36" s="178" t="s">
        <v>25</v>
      </c>
      <c r="C36" s="182">
        <v>5.4897000000000001E-3</v>
      </c>
      <c r="D36" s="182">
        <v>5.5973000000000004E-3</v>
      </c>
      <c r="E36" s="185">
        <v>56911484</v>
      </c>
      <c r="F36" s="232"/>
      <c r="G36" s="185">
        <v>4760580</v>
      </c>
      <c r="H36" s="185">
        <v>1090913</v>
      </c>
      <c r="I36" s="185">
        <v>6064142</v>
      </c>
      <c r="J36" s="185">
        <v>963345</v>
      </c>
      <c r="K36" s="184"/>
      <c r="L36" s="185">
        <v>113933</v>
      </c>
      <c r="M36" s="3"/>
      <c r="N36" s="185">
        <v>0</v>
      </c>
      <c r="O36" s="185">
        <v>0</v>
      </c>
      <c r="P36" s="184"/>
      <c r="Q36" s="185">
        <v>20464548</v>
      </c>
      <c r="R36" s="185">
        <v>655093</v>
      </c>
      <c r="S36" s="185">
        <v>21119641</v>
      </c>
      <c r="T36" s="185">
        <v>10831839</v>
      </c>
      <c r="U36" s="185">
        <v>13787645</v>
      </c>
      <c r="W36" s="185">
        <f t="shared" si="0"/>
        <v>1973120389.0923002</v>
      </c>
      <c r="X36" s="185">
        <f t="shared" si="1"/>
        <v>2511547989.871942</v>
      </c>
    </row>
    <row r="37" spans="1:24">
      <c r="A37" s="198">
        <v>18600</v>
      </c>
      <c r="B37" s="178" t="s">
        <v>26</v>
      </c>
      <c r="C37" s="182">
        <v>1.56E-5</v>
      </c>
      <c r="D37" s="182">
        <v>1.5999999999999999E-5</v>
      </c>
      <c r="E37" s="185">
        <v>161725</v>
      </c>
      <c r="F37" s="232"/>
      <c r="G37" s="185">
        <v>13528</v>
      </c>
      <c r="H37" s="185">
        <v>3100</v>
      </c>
      <c r="I37" s="185">
        <v>17232</v>
      </c>
      <c r="J37" s="185">
        <v>4848</v>
      </c>
      <c r="K37" s="184"/>
      <c r="L37" s="185">
        <v>324</v>
      </c>
      <c r="M37" s="3"/>
      <c r="N37" s="185">
        <v>0</v>
      </c>
      <c r="O37" s="185">
        <v>7158</v>
      </c>
      <c r="P37" s="184"/>
      <c r="Q37" s="185">
        <v>58154</v>
      </c>
      <c r="R37" s="185">
        <v>-4267</v>
      </c>
      <c r="S37" s="185">
        <v>53887</v>
      </c>
      <c r="T37" s="185">
        <v>30781</v>
      </c>
      <c r="U37" s="185">
        <v>39180</v>
      </c>
      <c r="W37" s="185">
        <f t="shared" si="0"/>
        <v>1973141025.6410258</v>
      </c>
      <c r="X37" s="185">
        <f t="shared" si="1"/>
        <v>2511538461.5384617</v>
      </c>
    </row>
    <row r="38" spans="1:24">
      <c r="A38" s="198">
        <v>18640</v>
      </c>
      <c r="B38" s="178" t="s">
        <v>27</v>
      </c>
      <c r="C38" s="182">
        <v>1.7E-6</v>
      </c>
      <c r="D38" s="182">
        <v>1.7E-6</v>
      </c>
      <c r="E38" s="185">
        <v>17624</v>
      </c>
      <c r="F38" s="232"/>
      <c r="G38" s="185">
        <v>1474</v>
      </c>
      <c r="H38" s="185">
        <v>338</v>
      </c>
      <c r="I38" s="185">
        <v>1878</v>
      </c>
      <c r="J38" s="185">
        <v>5777</v>
      </c>
      <c r="K38" s="184"/>
      <c r="L38" s="185">
        <v>35</v>
      </c>
      <c r="M38" s="3"/>
      <c r="N38" s="185">
        <v>0</v>
      </c>
      <c r="O38" s="185">
        <v>0</v>
      </c>
      <c r="P38" s="184"/>
      <c r="Q38" s="185">
        <v>6337</v>
      </c>
      <c r="R38" s="185">
        <v>1582</v>
      </c>
      <c r="S38" s="185">
        <v>7919</v>
      </c>
      <c r="T38" s="185">
        <v>3354</v>
      </c>
      <c r="U38" s="185">
        <v>4270</v>
      </c>
      <c r="W38" s="185">
        <f t="shared" si="0"/>
        <v>1972941176.4705882</v>
      </c>
      <c r="X38" s="185">
        <f t="shared" si="1"/>
        <v>2511764705.8823528</v>
      </c>
    </row>
    <row r="39" spans="1:24">
      <c r="A39" s="198">
        <v>18670</v>
      </c>
      <c r="B39" s="178" t="s">
        <v>283</v>
      </c>
      <c r="C39" s="182">
        <v>0</v>
      </c>
      <c r="D39" s="182">
        <v>0</v>
      </c>
      <c r="E39" s="185">
        <v>0</v>
      </c>
      <c r="F39" s="232"/>
      <c r="G39" s="185">
        <v>0</v>
      </c>
      <c r="H39" s="185">
        <v>0</v>
      </c>
      <c r="I39" s="185">
        <v>0</v>
      </c>
      <c r="J39" s="185">
        <v>0</v>
      </c>
      <c r="K39" s="184"/>
      <c r="L39" s="185">
        <v>0</v>
      </c>
      <c r="M39" s="3"/>
      <c r="N39" s="185">
        <v>0</v>
      </c>
      <c r="O39" s="185">
        <v>0</v>
      </c>
      <c r="P39" s="184"/>
      <c r="Q39" s="185">
        <v>0</v>
      </c>
      <c r="R39" s="185">
        <v>-2504</v>
      </c>
      <c r="S39" s="185">
        <v>-2504</v>
      </c>
      <c r="T39" s="185">
        <v>0</v>
      </c>
      <c r="U39" s="185">
        <v>0</v>
      </c>
      <c r="W39" s="185"/>
      <c r="X39" s="185"/>
    </row>
    <row r="40" spans="1:24">
      <c r="A40" s="198">
        <v>18690</v>
      </c>
      <c r="B40" s="178" t="s">
        <v>28</v>
      </c>
      <c r="C40" s="182">
        <v>0</v>
      </c>
      <c r="D40" s="182">
        <v>0</v>
      </c>
      <c r="E40" s="185">
        <v>0</v>
      </c>
      <c r="F40" s="232"/>
      <c r="G40" s="185">
        <v>0</v>
      </c>
      <c r="H40" s="185">
        <v>0</v>
      </c>
      <c r="I40" s="185">
        <v>0</v>
      </c>
      <c r="J40" s="185">
        <v>0</v>
      </c>
      <c r="K40" s="184"/>
      <c r="L40" s="185">
        <v>0</v>
      </c>
      <c r="M40" s="3"/>
      <c r="N40" s="185">
        <v>0</v>
      </c>
      <c r="O40" s="185">
        <v>5455</v>
      </c>
      <c r="P40" s="184"/>
      <c r="Q40" s="185">
        <v>0</v>
      </c>
      <c r="R40" s="185">
        <v>-6487</v>
      </c>
      <c r="S40" s="185">
        <v>-6487</v>
      </c>
      <c r="T40" s="185">
        <v>0</v>
      </c>
      <c r="U40" s="185">
        <v>0</v>
      </c>
      <c r="W40" s="185"/>
      <c r="X40" s="185"/>
    </row>
    <row r="41" spans="1:24">
      <c r="A41" s="198">
        <v>18740</v>
      </c>
      <c r="B41" s="178" t="s">
        <v>29</v>
      </c>
      <c r="C41" s="182">
        <v>8.1999999999999994E-6</v>
      </c>
      <c r="D41" s="182">
        <v>8.3999999999999992E-6</v>
      </c>
      <c r="E41" s="185">
        <v>85009</v>
      </c>
      <c r="F41" s="232"/>
      <c r="G41" s="185">
        <v>7111</v>
      </c>
      <c r="H41" s="185">
        <v>1630</v>
      </c>
      <c r="I41" s="185">
        <v>9058</v>
      </c>
      <c r="J41" s="185">
        <v>2893</v>
      </c>
      <c r="K41" s="184"/>
      <c r="L41" s="185">
        <v>170</v>
      </c>
      <c r="M41" s="3"/>
      <c r="N41" s="185">
        <v>0</v>
      </c>
      <c r="O41" s="185">
        <v>0</v>
      </c>
      <c r="P41" s="184"/>
      <c r="Q41" s="185">
        <v>30568</v>
      </c>
      <c r="R41" s="185">
        <v>2648</v>
      </c>
      <c r="S41" s="185">
        <v>33216</v>
      </c>
      <c r="T41" s="185">
        <v>16180</v>
      </c>
      <c r="U41" s="185">
        <v>20595</v>
      </c>
      <c r="W41" s="185">
        <f t="shared" si="0"/>
        <v>1973170731.7073171</v>
      </c>
      <c r="X41" s="185">
        <f t="shared" si="1"/>
        <v>2511585365.8536587</v>
      </c>
    </row>
    <row r="42" spans="1:24">
      <c r="A42" s="198">
        <v>18780</v>
      </c>
      <c r="B42" s="178" t="s">
        <v>435</v>
      </c>
      <c r="C42" s="182">
        <v>2.1800000000000001E-5</v>
      </c>
      <c r="D42" s="182">
        <v>2.0100000000000001E-5</v>
      </c>
      <c r="E42" s="185">
        <v>226000</v>
      </c>
      <c r="F42" s="232"/>
      <c r="G42" s="185">
        <v>18905</v>
      </c>
      <c r="H42" s="185">
        <v>4332</v>
      </c>
      <c r="I42" s="185">
        <v>24081</v>
      </c>
      <c r="J42" s="185">
        <v>22967</v>
      </c>
      <c r="K42" s="184"/>
      <c r="L42" s="185">
        <v>452</v>
      </c>
      <c r="M42" s="3"/>
      <c r="N42" s="185">
        <v>0</v>
      </c>
      <c r="O42" s="185">
        <v>1418</v>
      </c>
      <c r="P42" s="184"/>
      <c r="Q42" s="185">
        <v>81266</v>
      </c>
      <c r="R42" s="185">
        <v>12755</v>
      </c>
      <c r="S42" s="185">
        <v>94021</v>
      </c>
      <c r="T42" s="185">
        <v>43014</v>
      </c>
      <c r="U42" s="185">
        <v>54752</v>
      </c>
      <c r="W42" s="185">
        <f t="shared" si="0"/>
        <v>1973119266.0550458</v>
      </c>
      <c r="X42" s="185">
        <f t="shared" si="1"/>
        <v>2511559633.0275226</v>
      </c>
    </row>
    <row r="43" spans="1:24">
      <c r="A43" s="198">
        <v>19005</v>
      </c>
      <c r="B43" s="178" t="s">
        <v>31</v>
      </c>
      <c r="C43" s="182">
        <v>7.963E-4</v>
      </c>
      <c r="D43" s="182">
        <v>7.9659999999999996E-4</v>
      </c>
      <c r="E43" s="185">
        <v>8255208</v>
      </c>
      <c r="F43" s="232"/>
      <c r="G43" s="185">
        <v>690539</v>
      </c>
      <c r="H43" s="185">
        <v>158241</v>
      </c>
      <c r="I43" s="185">
        <v>879625</v>
      </c>
      <c r="J43" s="185">
        <v>533555</v>
      </c>
      <c r="K43" s="184"/>
      <c r="L43" s="185">
        <v>16526</v>
      </c>
      <c r="M43" s="3"/>
      <c r="N43" s="185">
        <v>0</v>
      </c>
      <c r="O43" s="185">
        <v>0</v>
      </c>
      <c r="P43" s="184"/>
      <c r="Q43" s="185">
        <v>2968454</v>
      </c>
      <c r="R43" s="185">
        <v>289160</v>
      </c>
      <c r="S43" s="185">
        <v>3257614</v>
      </c>
      <c r="T43" s="185">
        <v>1571196</v>
      </c>
      <c r="U43" s="185">
        <v>1999946</v>
      </c>
      <c r="W43" s="185">
        <f t="shared" si="0"/>
        <v>1973120683.1596131</v>
      </c>
      <c r="X43" s="185">
        <f t="shared" si="1"/>
        <v>2511548411.4027376</v>
      </c>
    </row>
    <row r="44" spans="1:24">
      <c r="A44" s="198">
        <v>19100</v>
      </c>
      <c r="B44" s="178" t="s">
        <v>32</v>
      </c>
      <c r="C44" s="182">
        <v>7.0452000000000001E-2</v>
      </c>
      <c r="D44" s="182">
        <v>7.0080400000000001E-2</v>
      </c>
      <c r="E44" s="185">
        <v>730372855</v>
      </c>
      <c r="F44" s="232"/>
      <c r="G44" s="185">
        <v>61094847</v>
      </c>
      <c r="H44" s="185">
        <v>14000221</v>
      </c>
      <c r="I44" s="185">
        <v>77824097</v>
      </c>
      <c r="J44" s="185">
        <v>8932423</v>
      </c>
      <c r="K44" s="184"/>
      <c r="L44" s="185">
        <v>1462161</v>
      </c>
      <c r="M44" s="3"/>
      <c r="N44" s="185">
        <v>0</v>
      </c>
      <c r="O44" s="185">
        <v>255292</v>
      </c>
      <c r="P44" s="184"/>
      <c r="Q44" s="185">
        <v>262631529</v>
      </c>
      <c r="R44" s="185">
        <v>4889427</v>
      </c>
      <c r="S44" s="185">
        <v>267520956</v>
      </c>
      <c r="T44" s="185">
        <v>139010271</v>
      </c>
      <c r="U44" s="185">
        <v>176943580</v>
      </c>
      <c r="W44" s="185">
        <f t="shared" si="0"/>
        <v>1973120294.6687107</v>
      </c>
      <c r="X44" s="185">
        <f t="shared" si="1"/>
        <v>2511548004.3149948</v>
      </c>
    </row>
    <row r="45" spans="1:24">
      <c r="A45" s="198">
        <v>20100</v>
      </c>
      <c r="B45" s="178" t="s">
        <v>33</v>
      </c>
      <c r="C45" s="182">
        <v>6.7358000000000001E-3</v>
      </c>
      <c r="D45" s="182">
        <v>6.2781E-3</v>
      </c>
      <c r="E45" s="185">
        <v>69829749</v>
      </c>
      <c r="F45" s="232"/>
      <c r="G45" s="185">
        <v>5841178</v>
      </c>
      <c r="H45" s="185">
        <v>1338538</v>
      </c>
      <c r="I45" s="185">
        <v>7440634</v>
      </c>
      <c r="J45" s="185">
        <v>2676998</v>
      </c>
      <c r="K45" s="184"/>
      <c r="L45" s="185">
        <v>139795</v>
      </c>
      <c r="M45" s="3"/>
      <c r="N45" s="185">
        <v>0</v>
      </c>
      <c r="O45" s="185">
        <v>0</v>
      </c>
      <c r="P45" s="184"/>
      <c r="Q45" s="185">
        <v>25109769</v>
      </c>
      <c r="R45" s="185">
        <v>1468254</v>
      </c>
      <c r="S45" s="185">
        <v>26578023</v>
      </c>
      <c r="T45" s="185">
        <v>13290544</v>
      </c>
      <c r="U45" s="185">
        <v>16917285</v>
      </c>
      <c r="W45" s="185">
        <f t="shared" si="0"/>
        <v>1973120342.0529113</v>
      </c>
      <c r="X45" s="185">
        <f t="shared" si="1"/>
        <v>2511547997.2683272</v>
      </c>
    </row>
    <row r="46" spans="1:24">
      <c r="A46" s="198">
        <v>20200</v>
      </c>
      <c r="B46" s="178" t="s">
        <v>34</v>
      </c>
      <c r="C46" s="182">
        <v>8.8360000000000001E-4</v>
      </c>
      <c r="D46" s="182">
        <v>8.6269999999999999E-4</v>
      </c>
      <c r="E46" s="185">
        <v>9160243</v>
      </c>
      <c r="F46" s="232"/>
      <c r="G46" s="185">
        <v>766244</v>
      </c>
      <c r="H46" s="185">
        <v>175589</v>
      </c>
      <c r="I46" s="185">
        <v>976060</v>
      </c>
      <c r="J46" s="185">
        <v>476582</v>
      </c>
      <c r="K46" s="184"/>
      <c r="L46" s="185">
        <v>18338</v>
      </c>
      <c r="M46" s="3"/>
      <c r="N46" s="185">
        <v>0</v>
      </c>
      <c r="O46" s="185">
        <v>0</v>
      </c>
      <c r="P46" s="184"/>
      <c r="Q46" s="185">
        <v>3293891</v>
      </c>
      <c r="R46" s="185">
        <v>277555</v>
      </c>
      <c r="S46" s="185">
        <v>3571446</v>
      </c>
      <c r="T46" s="185">
        <v>1743449</v>
      </c>
      <c r="U46" s="185">
        <v>2219204</v>
      </c>
      <c r="W46" s="185">
        <f t="shared" si="0"/>
        <v>1973120190.1312811</v>
      </c>
      <c r="X46" s="185">
        <f t="shared" si="1"/>
        <v>2511548211.8605704</v>
      </c>
    </row>
    <row r="47" spans="1:24">
      <c r="A47" s="198">
        <v>20300</v>
      </c>
      <c r="B47" s="178" t="s">
        <v>35</v>
      </c>
      <c r="C47" s="182">
        <v>1.4003E-2</v>
      </c>
      <c r="D47" s="182">
        <v>1.41399E-2</v>
      </c>
      <c r="E47" s="185">
        <v>145168499</v>
      </c>
      <c r="F47" s="232"/>
      <c r="G47" s="185">
        <v>12143178</v>
      </c>
      <c r="H47" s="185">
        <v>2782676</v>
      </c>
      <c r="I47" s="185">
        <v>15468274</v>
      </c>
      <c r="J47" s="185">
        <v>1436350</v>
      </c>
      <c r="K47" s="184"/>
      <c r="L47" s="185">
        <v>290618</v>
      </c>
      <c r="M47" s="3"/>
      <c r="N47" s="185">
        <v>0</v>
      </c>
      <c r="O47" s="185">
        <v>567623</v>
      </c>
      <c r="P47" s="184"/>
      <c r="Q47" s="185">
        <v>52200495</v>
      </c>
      <c r="R47" s="185">
        <v>723148</v>
      </c>
      <c r="S47" s="185">
        <v>52923643</v>
      </c>
      <c r="T47" s="185">
        <v>27629604</v>
      </c>
      <c r="U47" s="185">
        <v>35169207</v>
      </c>
      <c r="W47" s="185">
        <f t="shared" si="0"/>
        <v>1973120331.3575664</v>
      </c>
      <c r="X47" s="185">
        <f t="shared" si="1"/>
        <v>2511548025.4231238</v>
      </c>
    </row>
    <row r="48" spans="1:24">
      <c r="A48" s="198">
        <v>20400</v>
      </c>
      <c r="B48" s="178" t="s">
        <v>36</v>
      </c>
      <c r="C48" s="182">
        <v>1.0219000000000001E-3</v>
      </c>
      <c r="D48" s="182">
        <v>9.9989999999999996E-4</v>
      </c>
      <c r="E48" s="185">
        <v>10593993</v>
      </c>
      <c r="F48" s="232"/>
      <c r="G48" s="185">
        <v>886175</v>
      </c>
      <c r="H48" s="185">
        <v>203072</v>
      </c>
      <c r="I48" s="185">
        <v>1128832</v>
      </c>
      <c r="J48" s="185">
        <v>380954</v>
      </c>
      <c r="K48" s="184"/>
      <c r="L48" s="185">
        <v>21209</v>
      </c>
      <c r="M48" s="3"/>
      <c r="N48" s="185">
        <v>0</v>
      </c>
      <c r="O48" s="185">
        <v>78022</v>
      </c>
      <c r="P48" s="184"/>
      <c r="Q48" s="185">
        <v>3809447</v>
      </c>
      <c r="R48" s="185">
        <v>-144844</v>
      </c>
      <c r="S48" s="185">
        <v>3664603</v>
      </c>
      <c r="T48" s="185">
        <v>2016332</v>
      </c>
      <c r="U48" s="185">
        <v>2566551</v>
      </c>
      <c r="W48" s="185">
        <f t="shared" si="0"/>
        <v>1973120657.5985909</v>
      </c>
      <c r="X48" s="185">
        <f t="shared" si="1"/>
        <v>2511548096.6826496</v>
      </c>
    </row>
    <row r="49" spans="1:24">
      <c r="A49" s="198">
        <v>20600</v>
      </c>
      <c r="B49" s="178" t="s">
        <v>37</v>
      </c>
      <c r="C49" s="182">
        <v>2.1137E-3</v>
      </c>
      <c r="D49" s="182">
        <v>2.1589000000000001E-3</v>
      </c>
      <c r="E49" s="185">
        <v>21912637</v>
      </c>
      <c r="F49" s="232"/>
      <c r="G49" s="185">
        <v>1832967</v>
      </c>
      <c r="H49" s="185">
        <v>420034</v>
      </c>
      <c r="I49" s="185">
        <v>2334878</v>
      </c>
      <c r="J49" s="185">
        <v>636955</v>
      </c>
      <c r="K49" s="184"/>
      <c r="L49" s="185">
        <v>43868</v>
      </c>
      <c r="M49" s="3"/>
      <c r="N49" s="185">
        <v>0</v>
      </c>
      <c r="O49" s="185">
        <v>108921</v>
      </c>
      <c r="P49" s="184"/>
      <c r="Q49" s="185">
        <v>7879468</v>
      </c>
      <c r="R49" s="185">
        <v>334645</v>
      </c>
      <c r="S49" s="185">
        <v>8214113</v>
      </c>
      <c r="T49" s="185">
        <v>4170584</v>
      </c>
      <c r="U49" s="185">
        <v>5308659</v>
      </c>
      <c r="W49" s="185">
        <f t="shared" si="0"/>
        <v>1973120121.1146331</v>
      </c>
      <c r="X49" s="185">
        <f t="shared" si="1"/>
        <v>2511547996.4044094</v>
      </c>
    </row>
    <row r="50" spans="1:24">
      <c r="A50" s="198">
        <v>20700</v>
      </c>
      <c r="B50" s="178" t="s">
        <v>38</v>
      </c>
      <c r="C50" s="182">
        <v>4.2331000000000001E-3</v>
      </c>
      <c r="D50" s="182">
        <v>4.2357999999999996E-3</v>
      </c>
      <c r="E50" s="185">
        <v>43884366</v>
      </c>
      <c r="F50" s="232"/>
      <c r="G50" s="185">
        <v>3670877</v>
      </c>
      <c r="H50" s="185">
        <v>841202</v>
      </c>
      <c r="I50" s="185">
        <v>4676052</v>
      </c>
      <c r="J50" s="185">
        <v>1789157</v>
      </c>
      <c r="K50" s="184"/>
      <c r="L50" s="185">
        <v>87854</v>
      </c>
      <c r="M50" s="3"/>
      <c r="N50" s="185">
        <v>0</v>
      </c>
      <c r="O50" s="185">
        <v>0</v>
      </c>
      <c r="P50" s="184"/>
      <c r="Q50" s="185">
        <v>15780184</v>
      </c>
      <c r="R50" s="185">
        <v>1071482</v>
      </c>
      <c r="S50" s="185">
        <v>16851666</v>
      </c>
      <c r="T50" s="185">
        <v>8352416</v>
      </c>
      <c r="U50" s="185">
        <v>10631634</v>
      </c>
      <c r="W50" s="185">
        <f t="shared" si="0"/>
        <v>1973120408.2114761</v>
      </c>
      <c r="X50" s="185">
        <f t="shared" si="1"/>
        <v>2511548038.0808392</v>
      </c>
    </row>
    <row r="51" spans="1:24">
      <c r="A51" s="198">
        <v>20800</v>
      </c>
      <c r="B51" s="178" t="s">
        <v>39</v>
      </c>
      <c r="C51" s="182">
        <v>3.4640000000000001E-3</v>
      </c>
      <c r="D51" s="182">
        <v>3.4954000000000001E-3</v>
      </c>
      <c r="E51" s="185">
        <v>35911139</v>
      </c>
      <c r="F51" s="232"/>
      <c r="G51" s="185">
        <v>3003925</v>
      </c>
      <c r="H51" s="185">
        <v>688366</v>
      </c>
      <c r="I51" s="185">
        <v>3826473</v>
      </c>
      <c r="J51" s="185">
        <v>485297</v>
      </c>
      <c r="K51" s="184"/>
      <c r="L51" s="185">
        <v>71892</v>
      </c>
      <c r="M51" s="3"/>
      <c r="N51" s="185">
        <v>0</v>
      </c>
      <c r="O51" s="185">
        <v>0</v>
      </c>
      <c r="P51" s="184"/>
      <c r="Q51" s="185">
        <v>12913127</v>
      </c>
      <c r="R51" s="185">
        <v>109705</v>
      </c>
      <c r="S51" s="185">
        <v>13022832</v>
      </c>
      <c r="T51" s="185">
        <v>6834889</v>
      </c>
      <c r="U51" s="185">
        <v>8700002</v>
      </c>
      <c r="W51" s="185">
        <f t="shared" si="0"/>
        <v>1973120381.0623555</v>
      </c>
      <c r="X51" s="185">
        <f t="shared" si="1"/>
        <v>2511547921.4780598</v>
      </c>
    </row>
    <row r="52" spans="1:24">
      <c r="A52" s="198">
        <v>20900</v>
      </c>
      <c r="B52" s="178" t="s">
        <v>40</v>
      </c>
      <c r="C52" s="182">
        <v>5.3007000000000002E-3</v>
      </c>
      <c r="D52" s="182">
        <v>5.0654000000000003E-3</v>
      </c>
      <c r="E52" s="185">
        <v>54952129</v>
      </c>
      <c r="F52" s="232"/>
      <c r="G52" s="185">
        <v>4596682</v>
      </c>
      <c r="H52" s="185">
        <v>1053355</v>
      </c>
      <c r="I52" s="185">
        <v>5855365</v>
      </c>
      <c r="J52" s="185">
        <v>3058493</v>
      </c>
      <c r="K52" s="184"/>
      <c r="L52" s="185">
        <v>110011</v>
      </c>
      <c r="M52" s="3"/>
      <c r="N52" s="185">
        <v>0</v>
      </c>
      <c r="O52" s="185">
        <v>22836</v>
      </c>
      <c r="P52" s="184"/>
      <c r="Q52" s="185">
        <v>19759992</v>
      </c>
      <c r="R52" s="185">
        <v>1170255</v>
      </c>
      <c r="S52" s="185">
        <v>20930247</v>
      </c>
      <c r="T52" s="185">
        <v>10458919</v>
      </c>
      <c r="U52" s="185">
        <v>13312962</v>
      </c>
      <c r="W52" s="185">
        <f t="shared" si="0"/>
        <v>1973120342.5962608</v>
      </c>
      <c r="X52" s="185">
        <f t="shared" si="1"/>
        <v>2511547908.7667665</v>
      </c>
    </row>
    <row r="53" spans="1:24">
      <c r="A53" s="198">
        <v>21200</v>
      </c>
      <c r="B53" s="178" t="s">
        <v>41</v>
      </c>
      <c r="C53" s="182">
        <v>1.9127E-3</v>
      </c>
      <c r="D53" s="182">
        <v>1.8697E-3</v>
      </c>
      <c r="E53" s="185">
        <v>19828879</v>
      </c>
      <c r="F53" s="232"/>
      <c r="G53" s="185">
        <v>1658663</v>
      </c>
      <c r="H53" s="185">
        <v>380092</v>
      </c>
      <c r="I53" s="185">
        <v>2112845</v>
      </c>
      <c r="J53" s="185">
        <v>566014</v>
      </c>
      <c r="K53" s="184"/>
      <c r="L53" s="185">
        <v>39696</v>
      </c>
      <c r="M53" s="3"/>
      <c r="N53" s="185">
        <v>0</v>
      </c>
      <c r="O53" s="185">
        <v>0</v>
      </c>
      <c r="P53" s="184"/>
      <c r="Q53" s="185">
        <v>7130178</v>
      </c>
      <c r="R53" s="185">
        <v>411608</v>
      </c>
      <c r="S53" s="185">
        <v>7541786</v>
      </c>
      <c r="T53" s="185">
        <v>3773987</v>
      </c>
      <c r="U53" s="185">
        <v>4803838</v>
      </c>
      <c r="W53" s="185">
        <f t="shared" si="0"/>
        <v>1973120196.5807498</v>
      </c>
      <c r="X53" s="185">
        <f t="shared" si="1"/>
        <v>2511548073.4040885</v>
      </c>
    </row>
    <row r="54" spans="1:24">
      <c r="A54" s="198">
        <v>21300</v>
      </c>
      <c r="B54" s="178" t="s">
        <v>42</v>
      </c>
      <c r="C54" s="182">
        <v>2.2610600000000002E-2</v>
      </c>
      <c r="D54" s="182">
        <v>2.2263700000000001E-2</v>
      </c>
      <c r="E54" s="185">
        <v>234403118</v>
      </c>
      <c r="F54" s="232"/>
      <c r="G54" s="185">
        <v>19607551</v>
      </c>
      <c r="H54" s="185">
        <v>4493178</v>
      </c>
      <c r="I54" s="185">
        <v>24976573</v>
      </c>
      <c r="J54" s="185">
        <v>2969129</v>
      </c>
      <c r="K54" s="184"/>
      <c r="L54" s="185">
        <v>469260</v>
      </c>
      <c r="M54" s="3"/>
      <c r="N54" s="185">
        <v>0</v>
      </c>
      <c r="O54" s="185">
        <v>0</v>
      </c>
      <c r="P54" s="184"/>
      <c r="Q54" s="185">
        <v>84287976</v>
      </c>
      <c r="R54" s="185">
        <v>2172210</v>
      </c>
      <c r="S54" s="185">
        <v>86460186</v>
      </c>
      <c r="T54" s="185">
        <v>44613434</v>
      </c>
      <c r="U54" s="185">
        <v>56787607</v>
      </c>
      <c r="W54" s="185">
        <f t="shared" si="0"/>
        <v>1973120306.4049604</v>
      </c>
      <c r="X54" s="185">
        <f t="shared" si="1"/>
        <v>2511547990.7653933</v>
      </c>
    </row>
    <row r="55" spans="1:24">
      <c r="A55" s="198">
        <v>21520</v>
      </c>
      <c r="B55" s="178" t="s">
        <v>387</v>
      </c>
      <c r="C55" s="182">
        <v>3.1757000000000001E-2</v>
      </c>
      <c r="D55" s="182">
        <v>3.1751500000000002E-2</v>
      </c>
      <c r="E55" s="185">
        <v>329223453</v>
      </c>
      <c r="F55" s="232"/>
      <c r="G55" s="185">
        <v>27539162</v>
      </c>
      <c r="H55" s="185">
        <v>6310751</v>
      </c>
      <c r="I55" s="185">
        <v>35080052</v>
      </c>
      <c r="J55" s="185">
        <v>5179300</v>
      </c>
      <c r="K55" s="184"/>
      <c r="L55" s="185">
        <v>659085</v>
      </c>
      <c r="M55" s="3"/>
      <c r="N55" s="185">
        <v>0</v>
      </c>
      <c r="O55" s="185">
        <v>0</v>
      </c>
      <c r="P55" s="184"/>
      <c r="Q55" s="185">
        <v>118383999</v>
      </c>
      <c r="R55" s="185">
        <v>2568382</v>
      </c>
      <c r="S55" s="185">
        <v>120952381</v>
      </c>
      <c r="T55" s="185">
        <v>62660381</v>
      </c>
      <c r="U55" s="185">
        <v>79759230</v>
      </c>
      <c r="W55" s="185">
        <f t="shared" si="0"/>
        <v>1973120288.4403439</v>
      </c>
      <c r="X55" s="185">
        <f t="shared" si="1"/>
        <v>2511548005.1642156</v>
      </c>
    </row>
    <row r="56" spans="1:24">
      <c r="A56" s="198">
        <v>21525</v>
      </c>
      <c r="B56" s="178" t="s">
        <v>365</v>
      </c>
      <c r="C56" s="182">
        <v>1.0115E-3</v>
      </c>
      <c r="D56" s="182">
        <v>1.0954999999999999E-3</v>
      </c>
      <c r="E56" s="185">
        <v>10486177</v>
      </c>
      <c r="F56" s="232"/>
      <c r="G56" s="185">
        <v>877157</v>
      </c>
      <c r="H56" s="185">
        <v>201005</v>
      </c>
      <c r="I56" s="185">
        <v>1117343</v>
      </c>
      <c r="J56" s="185">
        <v>49066</v>
      </c>
      <c r="K56" s="184"/>
      <c r="L56" s="185">
        <v>20993</v>
      </c>
      <c r="M56" s="3"/>
      <c r="N56" s="185">
        <v>0</v>
      </c>
      <c r="O56" s="185">
        <v>388254</v>
      </c>
      <c r="P56" s="184"/>
      <c r="Q56" s="185">
        <v>3770678</v>
      </c>
      <c r="R56" s="185">
        <v>-67852</v>
      </c>
      <c r="S56" s="185">
        <v>3702826</v>
      </c>
      <c r="T56" s="185">
        <v>1995811</v>
      </c>
      <c r="U56" s="185">
        <v>2540431</v>
      </c>
      <c r="W56" s="185">
        <f t="shared" si="0"/>
        <v>1973120118.6356895</v>
      </c>
      <c r="X56" s="185">
        <f t="shared" si="1"/>
        <v>2511548195.7488875</v>
      </c>
    </row>
    <row r="57" spans="1:24">
      <c r="A57" s="198">
        <v>21525.200000000001</v>
      </c>
      <c r="B57" s="178" t="s">
        <v>366</v>
      </c>
      <c r="C57" s="182">
        <v>1.3090000000000001E-4</v>
      </c>
      <c r="D57" s="182">
        <v>1.3359999999999999E-4</v>
      </c>
      <c r="E57" s="185">
        <v>1357035</v>
      </c>
      <c r="F57" s="232"/>
      <c r="G57" s="185">
        <v>113514</v>
      </c>
      <c r="H57" s="185">
        <v>26012</v>
      </c>
      <c r="I57" s="185">
        <v>144597</v>
      </c>
      <c r="J57" s="185">
        <v>71861</v>
      </c>
      <c r="K57" s="184"/>
      <c r="L57" s="185">
        <v>2717</v>
      </c>
      <c r="M57" s="3"/>
      <c r="N57" s="185">
        <v>0</v>
      </c>
      <c r="O57" s="185">
        <v>3481</v>
      </c>
      <c r="P57" s="184"/>
      <c r="Q57" s="185">
        <v>487970</v>
      </c>
      <c r="R57" s="185">
        <v>41987</v>
      </c>
      <c r="S57" s="185">
        <v>529957</v>
      </c>
      <c r="T57" s="185">
        <v>258281</v>
      </c>
      <c r="U57" s="185">
        <v>328762</v>
      </c>
      <c r="W57" s="185">
        <f t="shared" si="0"/>
        <v>1973116883.116883</v>
      </c>
      <c r="X57" s="185">
        <f t="shared" si="1"/>
        <v>2511550802.1390371</v>
      </c>
    </row>
    <row r="58" spans="1:24">
      <c r="A58" s="198">
        <v>21550</v>
      </c>
      <c r="B58" s="178" t="s">
        <v>45</v>
      </c>
      <c r="C58" s="182">
        <v>3.6710100000000002E-2</v>
      </c>
      <c r="D58" s="182">
        <v>3.6367299999999998E-2</v>
      </c>
      <c r="E58" s="185">
        <v>380572028</v>
      </c>
      <c r="F58" s="232"/>
      <c r="G58" s="185">
        <v>31834411</v>
      </c>
      <c r="H58" s="185">
        <v>7295031</v>
      </c>
      <c r="I58" s="185">
        <v>40551445</v>
      </c>
      <c r="J58" s="185">
        <v>2751720</v>
      </c>
      <c r="K58" s="184"/>
      <c r="L58" s="185">
        <v>761881</v>
      </c>
      <c r="M58" s="3"/>
      <c r="N58" s="185">
        <v>0</v>
      </c>
      <c r="O58" s="185">
        <v>68359</v>
      </c>
      <c r="P58" s="184"/>
      <c r="Q58" s="185">
        <v>136848204</v>
      </c>
      <c r="R58" s="185">
        <v>574280</v>
      </c>
      <c r="S58" s="185">
        <v>137422484</v>
      </c>
      <c r="T58" s="185">
        <v>72433444</v>
      </c>
      <c r="U58" s="185">
        <v>92199178</v>
      </c>
      <c r="W58" s="185">
        <f t="shared" si="0"/>
        <v>1973120312.938401</v>
      </c>
      <c r="X58" s="185">
        <f t="shared" si="1"/>
        <v>2511547993.60394</v>
      </c>
    </row>
    <row r="59" spans="1:24">
      <c r="A59" s="198">
        <v>21570</v>
      </c>
      <c r="B59" s="178" t="s">
        <v>46</v>
      </c>
      <c r="C59" s="182">
        <v>1.6780000000000001E-4</v>
      </c>
      <c r="D59" s="182">
        <v>1.683E-4</v>
      </c>
      <c r="E59" s="185">
        <v>1739575</v>
      </c>
      <c r="F59" s="232"/>
      <c r="G59" s="185">
        <v>145513</v>
      </c>
      <c r="H59" s="185">
        <v>33345</v>
      </c>
      <c r="I59" s="185">
        <v>185359</v>
      </c>
      <c r="J59" s="185">
        <v>44703</v>
      </c>
      <c r="K59" s="184"/>
      <c r="L59" s="185">
        <v>3483</v>
      </c>
      <c r="M59" s="3"/>
      <c r="N59" s="185">
        <v>0</v>
      </c>
      <c r="O59" s="185">
        <v>12485</v>
      </c>
      <c r="P59" s="184"/>
      <c r="Q59" s="185">
        <v>625526</v>
      </c>
      <c r="R59" s="185">
        <v>20308</v>
      </c>
      <c r="S59" s="185">
        <v>645834</v>
      </c>
      <c r="T59" s="185">
        <v>331090</v>
      </c>
      <c r="U59" s="185">
        <v>421438</v>
      </c>
      <c r="W59" s="185">
        <f t="shared" si="0"/>
        <v>1973122765.1966624</v>
      </c>
      <c r="X59" s="185">
        <f t="shared" si="1"/>
        <v>2511549463.6471987</v>
      </c>
    </row>
    <row r="60" spans="1:24">
      <c r="A60" s="198">
        <v>21800</v>
      </c>
      <c r="B60" s="178" t="s">
        <v>47</v>
      </c>
      <c r="C60" s="182">
        <v>3.2315E-3</v>
      </c>
      <c r="D60" s="182">
        <v>3.1678000000000001E-3</v>
      </c>
      <c r="E60" s="185">
        <v>33500822</v>
      </c>
      <c r="F60" s="232"/>
      <c r="G60" s="185">
        <v>2802305</v>
      </c>
      <c r="H60" s="185">
        <v>642164</v>
      </c>
      <c r="I60" s="185">
        <v>3569644</v>
      </c>
      <c r="J60" s="185">
        <v>781871</v>
      </c>
      <c r="K60" s="184"/>
      <c r="L60" s="185">
        <v>67067</v>
      </c>
      <c r="M60" s="3"/>
      <c r="N60" s="185">
        <v>0</v>
      </c>
      <c r="O60" s="185">
        <v>0</v>
      </c>
      <c r="P60" s="184"/>
      <c r="Q60" s="185">
        <v>12046412</v>
      </c>
      <c r="R60" s="185">
        <v>556132</v>
      </c>
      <c r="S60" s="185">
        <v>12602544</v>
      </c>
      <c r="T60" s="185">
        <v>6376138</v>
      </c>
      <c r="U60" s="185">
        <v>8116067</v>
      </c>
      <c r="W60" s="185">
        <f t="shared" si="0"/>
        <v>1973120222.806746</v>
      </c>
      <c r="X60" s="185">
        <f t="shared" si="1"/>
        <v>2511547887.9777193</v>
      </c>
    </row>
    <row r="61" spans="1:24">
      <c r="A61" s="198">
        <v>21900</v>
      </c>
      <c r="B61" s="178" t="s">
        <v>48</v>
      </c>
      <c r="C61" s="182">
        <v>2.0812999999999999E-3</v>
      </c>
      <c r="D61" s="182">
        <v>2.2623999999999999E-3</v>
      </c>
      <c r="E61" s="185">
        <v>21576748</v>
      </c>
      <c r="F61" s="232"/>
      <c r="G61" s="185">
        <v>1804870</v>
      </c>
      <c r="H61" s="185">
        <v>413596</v>
      </c>
      <c r="I61" s="185">
        <v>2299087</v>
      </c>
      <c r="J61" s="185">
        <v>278492</v>
      </c>
      <c r="K61" s="184"/>
      <c r="L61" s="185">
        <v>43195</v>
      </c>
      <c r="M61" s="3"/>
      <c r="N61" s="185">
        <v>0</v>
      </c>
      <c r="O61" s="185">
        <v>585969</v>
      </c>
      <c r="P61" s="184"/>
      <c r="Q61" s="185">
        <v>7758687</v>
      </c>
      <c r="R61" s="185">
        <v>-106766</v>
      </c>
      <c r="S61" s="185">
        <v>7651921</v>
      </c>
      <c r="T61" s="185">
        <v>4106655</v>
      </c>
      <c r="U61" s="185">
        <v>5227285</v>
      </c>
      <c r="W61" s="185">
        <f t="shared" si="0"/>
        <v>1973120165.2813146</v>
      </c>
      <c r="X61" s="185">
        <f t="shared" si="1"/>
        <v>2511548070.9172153</v>
      </c>
    </row>
    <row r="62" spans="1:24">
      <c r="A62" s="198">
        <v>22000</v>
      </c>
      <c r="B62" s="178" t="s">
        <v>49</v>
      </c>
      <c r="C62" s="182">
        <v>3.2862E-3</v>
      </c>
      <c r="D62" s="182">
        <v>3.6137000000000001E-3</v>
      </c>
      <c r="E62" s="185">
        <v>34067894</v>
      </c>
      <c r="F62" s="232"/>
      <c r="G62" s="185">
        <v>2849740</v>
      </c>
      <c r="H62" s="185">
        <v>653034</v>
      </c>
      <c r="I62" s="185">
        <v>3630068</v>
      </c>
      <c r="J62" s="185">
        <v>158348</v>
      </c>
      <c r="K62" s="184"/>
      <c r="L62" s="185">
        <v>68202</v>
      </c>
      <c r="M62" s="3"/>
      <c r="N62" s="185">
        <v>0</v>
      </c>
      <c r="O62" s="185">
        <v>762000</v>
      </c>
      <c r="P62" s="184"/>
      <c r="Q62" s="185">
        <v>12250323</v>
      </c>
      <c r="R62" s="185">
        <v>-267408</v>
      </c>
      <c r="S62" s="185">
        <v>11982915</v>
      </c>
      <c r="T62" s="185">
        <v>6484068</v>
      </c>
      <c r="U62" s="185">
        <v>8253449</v>
      </c>
      <c r="W62" s="185">
        <f t="shared" si="0"/>
        <v>1973120321.3438013</v>
      </c>
      <c r="X62" s="185">
        <f t="shared" si="1"/>
        <v>2511547988.5582132</v>
      </c>
    </row>
    <row r="63" spans="1:24">
      <c r="A63" s="198">
        <v>23000</v>
      </c>
      <c r="B63" s="178" t="s">
        <v>50</v>
      </c>
      <c r="C63" s="182">
        <v>1.1571999999999999E-3</v>
      </c>
      <c r="D63" s="182">
        <v>1.2251E-3</v>
      </c>
      <c r="E63" s="185">
        <v>11996643</v>
      </c>
      <c r="F63" s="232"/>
      <c r="G63" s="185">
        <v>1003505</v>
      </c>
      <c r="H63" s="185">
        <v>229959</v>
      </c>
      <c r="I63" s="185">
        <v>1278289</v>
      </c>
      <c r="J63" s="185">
        <v>135313</v>
      </c>
      <c r="K63" s="184"/>
      <c r="L63" s="185">
        <v>24017</v>
      </c>
      <c r="M63" s="3"/>
      <c r="N63" s="185">
        <v>0</v>
      </c>
      <c r="O63" s="185">
        <v>287684</v>
      </c>
      <c r="P63" s="184"/>
      <c r="Q63" s="185">
        <v>4313819</v>
      </c>
      <c r="R63" s="185">
        <v>79193</v>
      </c>
      <c r="S63" s="185">
        <v>4393012</v>
      </c>
      <c r="T63" s="185">
        <v>2283295</v>
      </c>
      <c r="U63" s="185">
        <v>2906363</v>
      </c>
      <c r="W63" s="185">
        <f t="shared" si="0"/>
        <v>1973120463.1870031</v>
      </c>
      <c r="X63" s="185">
        <f t="shared" si="1"/>
        <v>2511547701.3480816</v>
      </c>
    </row>
    <row r="64" spans="1:24">
      <c r="A64" s="198">
        <v>23100</v>
      </c>
      <c r="B64" s="178" t="s">
        <v>51</v>
      </c>
      <c r="C64" s="182">
        <v>7.3612E-3</v>
      </c>
      <c r="D64" s="182">
        <v>7.1481000000000001E-3</v>
      </c>
      <c r="E64" s="185">
        <v>76313244</v>
      </c>
      <c r="F64" s="232"/>
      <c r="G64" s="185">
        <v>6383515</v>
      </c>
      <c r="H64" s="185">
        <v>1462818</v>
      </c>
      <c r="I64" s="185">
        <v>8131476</v>
      </c>
      <c r="J64" s="185">
        <v>3224234</v>
      </c>
      <c r="K64" s="184"/>
      <c r="L64" s="185">
        <v>152774</v>
      </c>
      <c r="M64" s="3"/>
      <c r="N64" s="185">
        <v>0</v>
      </c>
      <c r="O64" s="185">
        <v>0</v>
      </c>
      <c r="P64" s="184"/>
      <c r="Q64" s="185">
        <v>27441140</v>
      </c>
      <c r="R64" s="185">
        <v>1787849</v>
      </c>
      <c r="S64" s="185">
        <v>29228989</v>
      </c>
      <c r="T64" s="185">
        <v>14524533</v>
      </c>
      <c r="U64" s="185">
        <v>18488007</v>
      </c>
      <c r="W64" s="185">
        <f t="shared" si="0"/>
        <v>1973120279.3022876</v>
      </c>
      <c r="X64" s="185">
        <f t="shared" si="1"/>
        <v>2511547981.3073955</v>
      </c>
    </row>
    <row r="65" spans="1:24">
      <c r="A65" s="198">
        <v>23200</v>
      </c>
      <c r="B65" s="178" t="s">
        <v>52</v>
      </c>
      <c r="C65" s="182">
        <v>4.2136999999999999E-3</v>
      </c>
      <c r="D65" s="182">
        <v>3.8917000000000001E-3</v>
      </c>
      <c r="E65" s="185">
        <v>43683247</v>
      </c>
      <c r="F65" s="232"/>
      <c r="G65" s="185">
        <v>3654053</v>
      </c>
      <c r="H65" s="185">
        <v>837346</v>
      </c>
      <c r="I65" s="185">
        <v>4654622</v>
      </c>
      <c r="J65" s="185">
        <v>2721375</v>
      </c>
      <c r="K65" s="184"/>
      <c r="L65" s="185">
        <v>87451</v>
      </c>
      <c r="M65" s="3"/>
      <c r="N65" s="185">
        <v>0</v>
      </c>
      <c r="O65" s="185">
        <v>0</v>
      </c>
      <c r="P65" s="184"/>
      <c r="Q65" s="185">
        <v>15707865</v>
      </c>
      <c r="R65" s="185">
        <v>1187632</v>
      </c>
      <c r="S65" s="185">
        <v>16895497</v>
      </c>
      <c r="T65" s="185">
        <v>8314137</v>
      </c>
      <c r="U65" s="185">
        <v>10582910</v>
      </c>
      <c r="W65" s="185">
        <f t="shared" si="0"/>
        <v>1973120298.0753257</v>
      </c>
      <c r="X65" s="185">
        <f t="shared" si="1"/>
        <v>2511548045.6605835</v>
      </c>
    </row>
    <row r="66" spans="1:24">
      <c r="A66" s="198">
        <v>30000</v>
      </c>
      <c r="B66" s="178" t="s">
        <v>53</v>
      </c>
      <c r="C66" s="182">
        <v>9.0109999999999995E-4</v>
      </c>
      <c r="D66" s="182">
        <v>9.5419999999999999E-4</v>
      </c>
      <c r="E66" s="185">
        <v>9341665</v>
      </c>
      <c r="F66" s="232"/>
      <c r="G66" s="185">
        <v>781420</v>
      </c>
      <c r="H66" s="185">
        <v>179067</v>
      </c>
      <c r="I66" s="185">
        <v>995391</v>
      </c>
      <c r="J66" s="185">
        <v>0</v>
      </c>
      <c r="K66" s="184"/>
      <c r="L66" s="185">
        <v>18701</v>
      </c>
      <c r="M66" s="3"/>
      <c r="N66" s="185">
        <v>0</v>
      </c>
      <c r="O66" s="185">
        <v>469721</v>
      </c>
      <c r="P66" s="184"/>
      <c r="Q66" s="185">
        <v>3359128</v>
      </c>
      <c r="R66" s="185">
        <v>-221951</v>
      </c>
      <c r="S66" s="185">
        <v>3137177</v>
      </c>
      <c r="T66" s="185">
        <v>1777979</v>
      </c>
      <c r="U66" s="185">
        <v>2263156</v>
      </c>
      <c r="W66" s="185">
        <f t="shared" si="0"/>
        <v>1973120630.3406949</v>
      </c>
      <c r="X66" s="185">
        <f t="shared" si="1"/>
        <v>2511548107.8681612</v>
      </c>
    </row>
    <row r="67" spans="1:24">
      <c r="A67" s="198">
        <v>30100</v>
      </c>
      <c r="B67" s="178" t="s">
        <v>54</v>
      </c>
      <c r="C67" s="182">
        <v>8.4092999999999998E-3</v>
      </c>
      <c r="D67" s="182">
        <v>8.3894999999999994E-3</v>
      </c>
      <c r="E67" s="185">
        <v>87178852</v>
      </c>
      <c r="F67" s="232"/>
      <c r="G67" s="185">
        <v>7292410</v>
      </c>
      <c r="H67" s="185">
        <v>1671096</v>
      </c>
      <c r="I67" s="185">
        <v>9289249</v>
      </c>
      <c r="J67" s="185">
        <v>34318</v>
      </c>
      <c r="K67" s="184"/>
      <c r="L67" s="185">
        <v>174527</v>
      </c>
      <c r="M67" s="3"/>
      <c r="N67" s="185">
        <v>0</v>
      </c>
      <c r="O67" s="185">
        <v>1860435</v>
      </c>
      <c r="P67" s="184"/>
      <c r="Q67" s="185">
        <v>31348256</v>
      </c>
      <c r="R67" s="185">
        <v>-1031881</v>
      </c>
      <c r="S67" s="185">
        <v>30316375</v>
      </c>
      <c r="T67" s="185">
        <v>16592561</v>
      </c>
      <c r="U67" s="185">
        <v>21120361</v>
      </c>
      <c r="W67" s="185">
        <f t="shared" si="0"/>
        <v>1973120354.8452308</v>
      </c>
      <c r="X67" s="185">
        <f t="shared" si="1"/>
        <v>2511548047.9944825</v>
      </c>
    </row>
    <row r="68" spans="1:24">
      <c r="A68" s="198">
        <v>30102</v>
      </c>
      <c r="B68" s="178" t="s">
        <v>55</v>
      </c>
      <c r="C68" s="182">
        <v>1.6689999999999999E-4</v>
      </c>
      <c r="D68" s="182">
        <v>1.7039999999999999E-4</v>
      </c>
      <c r="E68" s="185">
        <v>1730245</v>
      </c>
      <c r="F68" s="232"/>
      <c r="G68" s="185">
        <v>144733</v>
      </c>
      <c r="H68" s="185">
        <v>33166</v>
      </c>
      <c r="I68" s="185">
        <v>184364</v>
      </c>
      <c r="J68" s="185">
        <v>11213</v>
      </c>
      <c r="K68" s="184"/>
      <c r="L68" s="185">
        <v>3464</v>
      </c>
      <c r="M68" s="3"/>
      <c r="N68" s="185">
        <v>0</v>
      </c>
      <c r="O68" s="185">
        <v>48681</v>
      </c>
      <c r="P68" s="184"/>
      <c r="Q68" s="185">
        <v>622171</v>
      </c>
      <c r="R68" s="185">
        <v>6992</v>
      </c>
      <c r="S68" s="185">
        <v>629163</v>
      </c>
      <c r="T68" s="185">
        <v>329314</v>
      </c>
      <c r="U68" s="185">
        <v>419177</v>
      </c>
      <c r="W68" s="185">
        <f t="shared" si="0"/>
        <v>1973121629.7183943</v>
      </c>
      <c r="X68" s="185">
        <f t="shared" si="1"/>
        <v>2511545835.8298383</v>
      </c>
    </row>
    <row r="69" spans="1:24">
      <c r="A69" s="198">
        <v>30103</v>
      </c>
      <c r="B69" s="178" t="s">
        <v>56</v>
      </c>
      <c r="C69" s="182">
        <v>2.1670000000000001E-4</v>
      </c>
      <c r="D69" s="182">
        <v>2.2169999999999999E-4</v>
      </c>
      <c r="E69" s="185">
        <v>2246520</v>
      </c>
      <c r="F69" s="232"/>
      <c r="G69" s="185">
        <v>187919</v>
      </c>
      <c r="H69" s="185">
        <v>43063</v>
      </c>
      <c r="I69" s="185">
        <v>239375</v>
      </c>
      <c r="J69" s="185">
        <v>31504</v>
      </c>
      <c r="K69" s="184"/>
      <c r="L69" s="185">
        <v>4497</v>
      </c>
      <c r="M69" s="3"/>
      <c r="N69" s="185">
        <v>0</v>
      </c>
      <c r="O69" s="185">
        <v>53992</v>
      </c>
      <c r="P69" s="184"/>
      <c r="Q69" s="185">
        <v>807816</v>
      </c>
      <c r="R69" s="185">
        <v>8571</v>
      </c>
      <c r="S69" s="185">
        <v>816387</v>
      </c>
      <c r="T69" s="185">
        <v>427575</v>
      </c>
      <c r="U69" s="185">
        <v>544252</v>
      </c>
      <c r="W69" s="185">
        <f t="shared" si="0"/>
        <v>1973119520.0738347</v>
      </c>
      <c r="X69" s="185">
        <f t="shared" si="1"/>
        <v>2511545916.0129209</v>
      </c>
    </row>
    <row r="70" spans="1:24">
      <c r="A70" s="198">
        <v>30104</v>
      </c>
      <c r="B70" s="178" t="s">
        <v>57</v>
      </c>
      <c r="C70" s="182">
        <v>1.187E-4</v>
      </c>
      <c r="D70" s="182">
        <v>1.3410000000000001E-4</v>
      </c>
      <c r="E70" s="185">
        <v>1230558</v>
      </c>
      <c r="F70" s="232"/>
      <c r="G70" s="185">
        <v>102935</v>
      </c>
      <c r="H70" s="185">
        <v>23588</v>
      </c>
      <c r="I70" s="185">
        <v>131121</v>
      </c>
      <c r="J70" s="185">
        <v>23616</v>
      </c>
      <c r="K70" s="184"/>
      <c r="L70" s="185">
        <v>2463</v>
      </c>
      <c r="M70" s="3"/>
      <c r="N70" s="185">
        <v>0</v>
      </c>
      <c r="O70" s="185">
        <v>131261</v>
      </c>
      <c r="P70" s="184"/>
      <c r="Q70" s="185">
        <v>442491</v>
      </c>
      <c r="R70" s="185">
        <v>-3934</v>
      </c>
      <c r="S70" s="185">
        <v>438557</v>
      </c>
      <c r="T70" s="185">
        <v>234209</v>
      </c>
      <c r="U70" s="185">
        <v>298121</v>
      </c>
      <c r="W70" s="185">
        <f t="shared" si="0"/>
        <v>1973117101.9376581</v>
      </c>
      <c r="X70" s="185">
        <f t="shared" si="1"/>
        <v>2511550126.3689976</v>
      </c>
    </row>
    <row r="71" spans="1:24">
      <c r="A71" s="198">
        <v>30105</v>
      </c>
      <c r="B71" s="178" t="s">
        <v>58</v>
      </c>
      <c r="C71" s="182">
        <v>8.9470000000000001E-4</v>
      </c>
      <c r="D71" s="182">
        <v>9.4039999999999998E-4</v>
      </c>
      <c r="E71" s="185">
        <v>9275316</v>
      </c>
      <c r="F71" s="232"/>
      <c r="G71" s="185">
        <v>775870</v>
      </c>
      <c r="H71" s="185">
        <v>177795</v>
      </c>
      <c r="I71" s="185">
        <v>988321</v>
      </c>
      <c r="J71" s="185">
        <v>172400</v>
      </c>
      <c r="K71" s="184"/>
      <c r="L71" s="185">
        <v>18569</v>
      </c>
      <c r="M71" s="3"/>
      <c r="N71" s="185">
        <v>0</v>
      </c>
      <c r="O71" s="185">
        <v>172663</v>
      </c>
      <c r="P71" s="184"/>
      <c r="Q71" s="185">
        <v>3335270</v>
      </c>
      <c r="R71" s="185">
        <v>120652</v>
      </c>
      <c r="S71" s="185">
        <v>3455922</v>
      </c>
      <c r="T71" s="185">
        <v>1765351</v>
      </c>
      <c r="U71" s="185">
        <v>2247082</v>
      </c>
      <c r="W71" s="185">
        <f t="shared" si="0"/>
        <v>1973120599.0834916</v>
      </c>
      <c r="X71" s="185">
        <f t="shared" si="1"/>
        <v>2511548004.9178495</v>
      </c>
    </row>
    <row r="72" spans="1:24">
      <c r="A72" s="198">
        <v>30200</v>
      </c>
      <c r="B72" s="178" t="s">
        <v>59</v>
      </c>
      <c r="C72" s="182">
        <v>1.9358999999999999E-3</v>
      </c>
      <c r="D72" s="182">
        <v>1.949E-3</v>
      </c>
      <c r="E72" s="185">
        <v>20069392</v>
      </c>
      <c r="F72" s="232"/>
      <c r="G72" s="185">
        <v>1678782</v>
      </c>
      <c r="H72" s="185">
        <v>384702</v>
      </c>
      <c r="I72" s="185">
        <v>2138473</v>
      </c>
      <c r="J72" s="185">
        <v>0</v>
      </c>
      <c r="K72" s="184"/>
      <c r="L72" s="185">
        <v>40178</v>
      </c>
      <c r="M72" s="3"/>
      <c r="N72" s="185">
        <v>0</v>
      </c>
      <c r="O72" s="185">
        <v>239436</v>
      </c>
      <c r="P72" s="184"/>
      <c r="Q72" s="185">
        <v>7216664</v>
      </c>
      <c r="R72" s="185">
        <v>-187967</v>
      </c>
      <c r="S72" s="185">
        <v>7028697</v>
      </c>
      <c r="T72" s="185">
        <v>3819764</v>
      </c>
      <c r="U72" s="185">
        <v>4862106</v>
      </c>
      <c r="W72" s="185">
        <f t="shared" si="0"/>
        <v>1973120512.4231625</v>
      </c>
      <c r="X72" s="185">
        <f t="shared" si="1"/>
        <v>2511548117.1548119</v>
      </c>
    </row>
    <row r="73" spans="1:24">
      <c r="A73" s="198">
        <v>30300</v>
      </c>
      <c r="B73" s="178" t="s">
        <v>60</v>
      </c>
      <c r="C73" s="182">
        <v>6.3809999999999995E-4</v>
      </c>
      <c r="D73" s="182">
        <v>6.3259999999999998E-4</v>
      </c>
      <c r="E73" s="185">
        <v>6615155</v>
      </c>
      <c r="F73" s="232"/>
      <c r="G73" s="185">
        <v>553350</v>
      </c>
      <c r="H73" s="185">
        <v>126803</v>
      </c>
      <c r="I73" s="185">
        <v>704871</v>
      </c>
      <c r="J73" s="185">
        <v>1503</v>
      </c>
      <c r="K73" s="184"/>
      <c r="L73" s="185">
        <v>13243</v>
      </c>
      <c r="M73" s="3"/>
      <c r="N73" s="185">
        <v>0</v>
      </c>
      <c r="O73" s="185">
        <v>67720</v>
      </c>
      <c r="P73" s="184"/>
      <c r="Q73" s="185">
        <v>2378714</v>
      </c>
      <c r="R73" s="185">
        <v>-62810</v>
      </c>
      <c r="S73" s="185">
        <v>2315904</v>
      </c>
      <c r="T73" s="185">
        <v>1259048</v>
      </c>
      <c r="U73" s="185">
        <v>1602619</v>
      </c>
      <c r="W73" s="185">
        <f t="shared" ref="W73:W136" si="2">+T73/C73</f>
        <v>1973120200.5955181</v>
      </c>
      <c r="X73" s="185">
        <f t="shared" ref="X73:X136" si="3">+U73/C73</f>
        <v>2511548346.6541295</v>
      </c>
    </row>
    <row r="74" spans="1:24">
      <c r="A74" s="198">
        <v>30400</v>
      </c>
      <c r="B74" s="178" t="s">
        <v>61</v>
      </c>
      <c r="C74" s="182">
        <v>1.1613999999999999E-3</v>
      </c>
      <c r="D74" s="182">
        <v>1.1585E-3</v>
      </c>
      <c r="E74" s="185">
        <v>12040184</v>
      </c>
      <c r="F74" s="232"/>
      <c r="G74" s="185">
        <v>1007147</v>
      </c>
      <c r="H74" s="185">
        <v>230793</v>
      </c>
      <c r="I74" s="185">
        <v>1282929</v>
      </c>
      <c r="J74" s="185">
        <v>124105</v>
      </c>
      <c r="K74" s="184"/>
      <c r="L74" s="185">
        <v>24104</v>
      </c>
      <c r="M74" s="3"/>
      <c r="N74" s="185">
        <v>0</v>
      </c>
      <c r="O74" s="185">
        <v>237626</v>
      </c>
      <c r="P74" s="184"/>
      <c r="Q74" s="185">
        <v>4329476</v>
      </c>
      <c r="R74" s="185">
        <v>-79787</v>
      </c>
      <c r="S74" s="185">
        <v>4249689</v>
      </c>
      <c r="T74" s="185">
        <v>2291582</v>
      </c>
      <c r="U74" s="185">
        <v>2916912</v>
      </c>
      <c r="W74" s="185">
        <f t="shared" si="2"/>
        <v>1973120371.9648702</v>
      </c>
      <c r="X74" s="185">
        <f t="shared" si="3"/>
        <v>2511548131.5653524</v>
      </c>
    </row>
    <row r="75" spans="1:24">
      <c r="A75" s="198">
        <v>30405</v>
      </c>
      <c r="B75" s="178" t="s">
        <v>62</v>
      </c>
      <c r="C75" s="182">
        <v>6.8550000000000002E-4</v>
      </c>
      <c r="D75" s="182">
        <v>7.674E-4</v>
      </c>
      <c r="E75" s="185">
        <v>7106549</v>
      </c>
      <c r="F75" s="232"/>
      <c r="G75" s="185">
        <v>594455</v>
      </c>
      <c r="H75" s="185">
        <v>136223</v>
      </c>
      <c r="I75" s="185">
        <v>757231</v>
      </c>
      <c r="J75" s="185">
        <v>12737</v>
      </c>
      <c r="K75" s="184"/>
      <c r="L75" s="185">
        <v>14227</v>
      </c>
      <c r="M75" s="3"/>
      <c r="N75" s="185">
        <v>0</v>
      </c>
      <c r="O75" s="185">
        <v>636331</v>
      </c>
      <c r="P75" s="184"/>
      <c r="Q75" s="185">
        <v>2555412</v>
      </c>
      <c r="R75" s="185">
        <v>-192017</v>
      </c>
      <c r="S75" s="185">
        <v>2363395</v>
      </c>
      <c r="T75" s="185">
        <v>1352574</v>
      </c>
      <c r="U75" s="185">
        <v>1721666</v>
      </c>
      <c r="W75" s="185">
        <f t="shared" si="2"/>
        <v>1973120350.1094091</v>
      </c>
      <c r="X75" s="185">
        <f t="shared" si="3"/>
        <v>2511547775.3464622</v>
      </c>
    </row>
    <row r="76" spans="1:24">
      <c r="A76" s="198">
        <v>30500</v>
      </c>
      <c r="B76" s="178" t="s">
        <v>63</v>
      </c>
      <c r="C76" s="182">
        <v>1.2527E-3</v>
      </c>
      <c r="D76" s="182">
        <v>1.2714E-3</v>
      </c>
      <c r="E76" s="185">
        <v>12986687</v>
      </c>
      <c r="F76" s="232"/>
      <c r="G76" s="185">
        <v>1086321</v>
      </c>
      <c r="H76" s="185">
        <v>248937</v>
      </c>
      <c r="I76" s="185">
        <v>1383783</v>
      </c>
      <c r="J76" s="185">
        <v>0</v>
      </c>
      <c r="K76" s="184"/>
      <c r="L76" s="185">
        <v>25999</v>
      </c>
      <c r="M76" s="3"/>
      <c r="N76" s="185">
        <v>0</v>
      </c>
      <c r="O76" s="185">
        <v>181842</v>
      </c>
      <c r="P76" s="184"/>
      <c r="Q76" s="185">
        <v>4669825</v>
      </c>
      <c r="R76" s="185">
        <v>-105415</v>
      </c>
      <c r="S76" s="185">
        <v>4564410</v>
      </c>
      <c r="T76" s="185">
        <v>2471728</v>
      </c>
      <c r="U76" s="185">
        <v>3146216</v>
      </c>
      <c r="W76" s="185">
        <f t="shared" si="2"/>
        <v>1973120459.8068173</v>
      </c>
      <c r="X76" s="185">
        <f t="shared" si="3"/>
        <v>2511547856.6296797</v>
      </c>
    </row>
    <row r="77" spans="1:24">
      <c r="A77" s="198">
        <v>30600</v>
      </c>
      <c r="B77" s="178" t="s">
        <v>64</v>
      </c>
      <c r="C77" s="182">
        <v>9.1410000000000005E-4</v>
      </c>
      <c r="D77" s="182">
        <v>9.6159999999999995E-4</v>
      </c>
      <c r="E77" s="185">
        <v>9476435</v>
      </c>
      <c r="F77" s="232"/>
      <c r="G77" s="185">
        <v>792693</v>
      </c>
      <c r="H77" s="185">
        <v>181650</v>
      </c>
      <c r="I77" s="185">
        <v>1009751</v>
      </c>
      <c r="J77" s="185">
        <v>0</v>
      </c>
      <c r="K77" s="184"/>
      <c r="L77" s="185">
        <v>18971</v>
      </c>
      <c r="M77" s="3"/>
      <c r="N77" s="185">
        <v>0</v>
      </c>
      <c r="O77" s="185">
        <v>385980</v>
      </c>
      <c r="P77" s="184"/>
      <c r="Q77" s="185">
        <v>3407589</v>
      </c>
      <c r="R77" s="185">
        <v>-170719</v>
      </c>
      <c r="S77" s="185">
        <v>3236870</v>
      </c>
      <c r="T77" s="185">
        <v>1803629</v>
      </c>
      <c r="U77" s="185">
        <v>2295806</v>
      </c>
      <c r="W77" s="185">
        <f t="shared" si="2"/>
        <v>1973120008.7517776</v>
      </c>
      <c r="X77" s="185">
        <f t="shared" si="3"/>
        <v>2511547970.6815448</v>
      </c>
    </row>
    <row r="78" spans="1:24">
      <c r="A78" s="198">
        <v>30601</v>
      </c>
      <c r="B78" s="178" t="s">
        <v>65</v>
      </c>
      <c r="C78" s="182">
        <v>9.7000000000000003E-6</v>
      </c>
      <c r="D78" s="182">
        <v>2.3099999999999999E-5</v>
      </c>
      <c r="E78" s="185">
        <v>100559</v>
      </c>
      <c r="F78" s="232"/>
      <c r="G78" s="185">
        <v>8412</v>
      </c>
      <c r="H78" s="185">
        <v>1928</v>
      </c>
      <c r="I78" s="185">
        <v>10715</v>
      </c>
      <c r="J78" s="185">
        <v>2052</v>
      </c>
      <c r="K78" s="184"/>
      <c r="L78" s="185">
        <v>201</v>
      </c>
      <c r="M78" s="3"/>
      <c r="N78" s="185">
        <v>0</v>
      </c>
      <c r="O78" s="185">
        <v>57348</v>
      </c>
      <c r="P78" s="184"/>
      <c r="Q78" s="185">
        <v>36160</v>
      </c>
      <c r="R78" s="185">
        <v>-19101</v>
      </c>
      <c r="S78" s="185">
        <v>17059</v>
      </c>
      <c r="T78" s="185">
        <v>19139</v>
      </c>
      <c r="U78" s="185">
        <v>24362</v>
      </c>
      <c r="W78" s="185">
        <f t="shared" si="2"/>
        <v>1973092783.5051546</v>
      </c>
      <c r="X78" s="185">
        <f t="shared" si="3"/>
        <v>2511546391.7525773</v>
      </c>
    </row>
    <row r="79" spans="1:24">
      <c r="A79" s="198">
        <v>30700</v>
      </c>
      <c r="B79" s="178" t="s">
        <v>66</v>
      </c>
      <c r="C79" s="182">
        <v>2.4683999999999999E-3</v>
      </c>
      <c r="D79" s="182">
        <v>2.5178000000000002E-3</v>
      </c>
      <c r="E79" s="185">
        <v>25589797</v>
      </c>
      <c r="F79" s="232"/>
      <c r="G79" s="185">
        <v>2140557</v>
      </c>
      <c r="H79" s="185">
        <v>490520</v>
      </c>
      <c r="I79" s="185">
        <v>2726693</v>
      </c>
      <c r="J79" s="185">
        <v>0</v>
      </c>
      <c r="K79" s="184"/>
      <c r="L79" s="185">
        <v>51229</v>
      </c>
      <c r="M79" s="3"/>
      <c r="N79" s="185">
        <v>0</v>
      </c>
      <c r="O79" s="185">
        <v>416989</v>
      </c>
      <c r="P79" s="184"/>
      <c r="Q79" s="185">
        <v>9201721</v>
      </c>
      <c r="R79" s="185">
        <v>-171338</v>
      </c>
      <c r="S79" s="185">
        <v>9030383</v>
      </c>
      <c r="T79" s="185">
        <v>4870450</v>
      </c>
      <c r="U79" s="185">
        <v>6199505</v>
      </c>
      <c r="W79" s="185">
        <f t="shared" si="2"/>
        <v>1973120239.8314698</v>
      </c>
      <c r="X79" s="185">
        <f t="shared" si="3"/>
        <v>2511547966.2939558</v>
      </c>
    </row>
    <row r="80" spans="1:24">
      <c r="A80" s="198">
        <v>30705</v>
      </c>
      <c r="B80" s="178" t="s">
        <v>67</v>
      </c>
      <c r="C80" s="182">
        <v>4.8789999999999999E-4</v>
      </c>
      <c r="D80" s="182">
        <v>4.772E-4</v>
      </c>
      <c r="E80" s="185">
        <v>5058038</v>
      </c>
      <c r="F80" s="232"/>
      <c r="G80" s="185">
        <v>423099</v>
      </c>
      <c r="H80" s="185">
        <v>96955</v>
      </c>
      <c r="I80" s="185">
        <v>538954</v>
      </c>
      <c r="J80" s="185">
        <v>51517</v>
      </c>
      <c r="K80" s="184"/>
      <c r="L80" s="185">
        <v>10126</v>
      </c>
      <c r="M80" s="3"/>
      <c r="N80" s="185">
        <v>0</v>
      </c>
      <c r="O80" s="185">
        <v>96828</v>
      </c>
      <c r="P80" s="184"/>
      <c r="Q80" s="185">
        <v>1818798</v>
      </c>
      <c r="R80" s="185">
        <v>-20865</v>
      </c>
      <c r="S80" s="185">
        <v>1797933</v>
      </c>
      <c r="T80" s="185">
        <v>962685</v>
      </c>
      <c r="U80" s="185">
        <v>1225384</v>
      </c>
      <c r="W80" s="185">
        <f t="shared" si="2"/>
        <v>1973119491.6991186</v>
      </c>
      <c r="X80" s="185">
        <f t="shared" si="3"/>
        <v>2511547448.247592</v>
      </c>
    </row>
    <row r="81" spans="1:24">
      <c r="A81" s="198">
        <v>30800</v>
      </c>
      <c r="B81" s="178" t="s">
        <v>68</v>
      </c>
      <c r="C81" s="182">
        <v>8.2280000000000005E-4</v>
      </c>
      <c r="D81" s="182">
        <v>8.4789999999999996E-4</v>
      </c>
      <c r="E81" s="185">
        <v>8529932</v>
      </c>
      <c r="F81" s="232"/>
      <c r="G81" s="185">
        <v>713519</v>
      </c>
      <c r="H81" s="185">
        <v>163507</v>
      </c>
      <c r="I81" s="185">
        <v>908898</v>
      </c>
      <c r="J81" s="185">
        <v>0</v>
      </c>
      <c r="K81" s="184"/>
      <c r="L81" s="185">
        <v>17076</v>
      </c>
      <c r="M81" s="3"/>
      <c r="N81" s="185">
        <v>0</v>
      </c>
      <c r="O81" s="185">
        <v>497451</v>
      </c>
      <c r="P81" s="184"/>
      <c r="Q81" s="185">
        <v>3067240</v>
      </c>
      <c r="R81" s="185">
        <v>-345488</v>
      </c>
      <c r="S81" s="185">
        <v>2721752</v>
      </c>
      <c r="T81" s="185">
        <v>1623483</v>
      </c>
      <c r="U81" s="185">
        <v>2066502</v>
      </c>
      <c r="W81" s="185">
        <f t="shared" si="2"/>
        <v>1973119834.7107437</v>
      </c>
      <c r="X81" s="185">
        <f t="shared" si="3"/>
        <v>2511548371.4146814</v>
      </c>
    </row>
    <row r="82" spans="1:24">
      <c r="A82" s="198">
        <v>30900</v>
      </c>
      <c r="B82" s="178" t="s">
        <v>69</v>
      </c>
      <c r="C82" s="182">
        <v>1.5772E-3</v>
      </c>
      <c r="D82" s="182">
        <v>1.6498000000000001E-3</v>
      </c>
      <c r="E82" s="185">
        <v>16350765</v>
      </c>
      <c r="F82" s="232"/>
      <c r="G82" s="185">
        <v>1367723</v>
      </c>
      <c r="H82" s="185">
        <v>313421</v>
      </c>
      <c r="I82" s="185">
        <v>1742238</v>
      </c>
      <c r="J82" s="185">
        <v>0</v>
      </c>
      <c r="K82" s="184"/>
      <c r="L82" s="185">
        <v>32733</v>
      </c>
      <c r="M82" s="3"/>
      <c r="N82" s="185">
        <v>0</v>
      </c>
      <c r="O82" s="185">
        <v>300236</v>
      </c>
      <c r="P82" s="184"/>
      <c r="Q82" s="185">
        <v>5879499</v>
      </c>
      <c r="R82" s="185">
        <v>-188240</v>
      </c>
      <c r="S82" s="185">
        <v>5691259</v>
      </c>
      <c r="T82" s="185">
        <v>3112005</v>
      </c>
      <c r="U82" s="185">
        <v>3961214</v>
      </c>
      <c r="W82" s="185">
        <f t="shared" si="2"/>
        <v>1973120086.2287598</v>
      </c>
      <c r="X82" s="185">
        <f t="shared" si="3"/>
        <v>2511548313.4669032</v>
      </c>
    </row>
    <row r="83" spans="1:24">
      <c r="A83" s="198">
        <v>30905</v>
      </c>
      <c r="B83" s="178" t="s">
        <v>70</v>
      </c>
      <c r="C83" s="182">
        <v>3.2229999999999997E-4</v>
      </c>
      <c r="D83" s="182">
        <v>3.2430000000000002E-4</v>
      </c>
      <c r="E83" s="185">
        <v>3341270</v>
      </c>
      <c r="F83" s="232"/>
      <c r="G83" s="185">
        <v>279493</v>
      </c>
      <c r="H83" s="185">
        <v>64047</v>
      </c>
      <c r="I83" s="185">
        <v>356025</v>
      </c>
      <c r="J83" s="185">
        <v>143383</v>
      </c>
      <c r="K83" s="184"/>
      <c r="L83" s="185">
        <v>6689</v>
      </c>
      <c r="M83" s="3"/>
      <c r="N83" s="185">
        <v>0</v>
      </c>
      <c r="O83" s="185">
        <v>4164</v>
      </c>
      <c r="P83" s="184"/>
      <c r="Q83" s="185">
        <v>1201473</v>
      </c>
      <c r="R83" s="185">
        <v>34647</v>
      </c>
      <c r="S83" s="185">
        <v>1236120</v>
      </c>
      <c r="T83" s="185">
        <v>635937</v>
      </c>
      <c r="U83" s="185">
        <v>809472</v>
      </c>
      <c r="W83" s="185">
        <f t="shared" si="2"/>
        <v>1973121315.544524</v>
      </c>
      <c r="X83" s="185">
        <f t="shared" si="3"/>
        <v>2511548246.9748683</v>
      </c>
    </row>
    <row r="84" spans="1:24">
      <c r="A84" s="198">
        <v>31000</v>
      </c>
      <c r="B84" s="178" t="s">
        <v>71</v>
      </c>
      <c r="C84" s="182">
        <v>4.8533999999999999E-3</v>
      </c>
      <c r="D84" s="182">
        <v>4.8752999999999999E-3</v>
      </c>
      <c r="E84" s="185">
        <v>50314989</v>
      </c>
      <c r="F84" s="232"/>
      <c r="G84" s="185">
        <v>4208791</v>
      </c>
      <c r="H84" s="185">
        <v>964468</v>
      </c>
      <c r="I84" s="185">
        <v>5361260</v>
      </c>
      <c r="J84" s="185">
        <v>115154</v>
      </c>
      <c r="K84" s="184"/>
      <c r="L84" s="185">
        <v>100727</v>
      </c>
      <c r="M84" s="3"/>
      <c r="N84" s="185">
        <v>0</v>
      </c>
      <c r="O84" s="185">
        <v>161630</v>
      </c>
      <c r="P84" s="184"/>
      <c r="Q84" s="185">
        <v>18092543</v>
      </c>
      <c r="R84" s="185">
        <v>-775</v>
      </c>
      <c r="S84" s="185">
        <v>18091768</v>
      </c>
      <c r="T84" s="185">
        <v>9576342</v>
      </c>
      <c r="U84" s="185">
        <v>12189547</v>
      </c>
      <c r="W84" s="185">
        <f t="shared" si="2"/>
        <v>1973120286.8092473</v>
      </c>
      <c r="X84" s="185">
        <f t="shared" si="3"/>
        <v>2511547986.9782009</v>
      </c>
    </row>
    <row r="85" spans="1:24">
      <c r="A85" s="198">
        <v>31005</v>
      </c>
      <c r="B85" s="178" t="s">
        <v>72</v>
      </c>
      <c r="C85" s="182">
        <v>4.371E-4</v>
      </c>
      <c r="D85" s="182">
        <v>4.4329999999999999E-4</v>
      </c>
      <c r="E85" s="185">
        <v>4531397</v>
      </c>
      <c r="F85" s="232"/>
      <c r="G85" s="185">
        <v>379046</v>
      </c>
      <c r="H85" s="185">
        <v>86861</v>
      </c>
      <c r="I85" s="185">
        <v>482838</v>
      </c>
      <c r="J85" s="185">
        <v>70483</v>
      </c>
      <c r="K85" s="184"/>
      <c r="L85" s="185">
        <v>9072</v>
      </c>
      <c r="M85" s="3"/>
      <c r="N85" s="185">
        <v>0</v>
      </c>
      <c r="O85" s="185">
        <v>10914</v>
      </c>
      <c r="P85" s="184"/>
      <c r="Q85" s="185">
        <v>1629425</v>
      </c>
      <c r="R85" s="185">
        <v>52570</v>
      </c>
      <c r="S85" s="185">
        <v>1681995</v>
      </c>
      <c r="T85" s="185">
        <v>862451</v>
      </c>
      <c r="U85" s="185">
        <v>1097798</v>
      </c>
      <c r="W85" s="185">
        <f t="shared" si="2"/>
        <v>1973120567.3758864</v>
      </c>
      <c r="X85" s="185">
        <f t="shared" si="3"/>
        <v>2511548844.6579728</v>
      </c>
    </row>
    <row r="86" spans="1:24">
      <c r="A86" s="198">
        <v>31100</v>
      </c>
      <c r="B86" s="178" t="s">
        <v>73</v>
      </c>
      <c r="C86" s="182">
        <v>1.00734E-2</v>
      </c>
      <c r="D86" s="182">
        <v>1.00693E-2</v>
      </c>
      <c r="E86" s="185">
        <v>104430505</v>
      </c>
      <c r="F86" s="232"/>
      <c r="G86" s="185">
        <v>8735491</v>
      </c>
      <c r="H86" s="185">
        <v>2001786</v>
      </c>
      <c r="I86" s="185">
        <v>11127481</v>
      </c>
      <c r="J86" s="185">
        <v>134139</v>
      </c>
      <c r="K86" s="184"/>
      <c r="L86" s="185">
        <v>209063</v>
      </c>
      <c r="M86" s="3"/>
      <c r="N86" s="185">
        <v>0</v>
      </c>
      <c r="O86" s="185">
        <v>670567</v>
      </c>
      <c r="P86" s="184"/>
      <c r="Q86" s="185">
        <v>37551701</v>
      </c>
      <c r="R86" s="185">
        <v>-378495</v>
      </c>
      <c r="S86" s="185">
        <v>37173206</v>
      </c>
      <c r="T86" s="185">
        <v>19876030</v>
      </c>
      <c r="U86" s="185">
        <v>25299828</v>
      </c>
      <c r="W86" s="185">
        <f t="shared" si="2"/>
        <v>1973120297.0198741</v>
      </c>
      <c r="X86" s="185">
        <f t="shared" si="3"/>
        <v>2511548037.4054441</v>
      </c>
    </row>
    <row r="87" spans="1:24">
      <c r="A87" s="198">
        <v>31101</v>
      </c>
      <c r="B87" s="178" t="s">
        <v>74</v>
      </c>
      <c r="C87" s="182">
        <v>5.6900000000000001E-5</v>
      </c>
      <c r="D87" s="182">
        <v>6.7399999999999998E-5</v>
      </c>
      <c r="E87" s="185">
        <v>589880</v>
      </c>
      <c r="F87" s="232"/>
      <c r="G87" s="185">
        <v>49343</v>
      </c>
      <c r="H87" s="185">
        <v>11307</v>
      </c>
      <c r="I87" s="185">
        <v>62854</v>
      </c>
      <c r="J87" s="185">
        <v>0</v>
      </c>
      <c r="K87" s="184"/>
      <c r="L87" s="185">
        <v>1181</v>
      </c>
      <c r="M87" s="3"/>
      <c r="N87" s="185">
        <v>0</v>
      </c>
      <c r="O87" s="185">
        <v>69735</v>
      </c>
      <c r="P87" s="184"/>
      <c r="Q87" s="185">
        <v>212112</v>
      </c>
      <c r="R87" s="185">
        <v>-38521</v>
      </c>
      <c r="S87" s="185">
        <v>173591</v>
      </c>
      <c r="T87" s="185">
        <v>112271</v>
      </c>
      <c r="U87" s="185">
        <v>142907</v>
      </c>
      <c r="W87" s="185">
        <f t="shared" si="2"/>
        <v>1973128295.254833</v>
      </c>
      <c r="X87" s="185">
        <f t="shared" si="3"/>
        <v>2511546572.9349737</v>
      </c>
    </row>
    <row r="88" spans="1:24">
      <c r="A88" s="198">
        <v>31102</v>
      </c>
      <c r="B88" s="178" t="s">
        <v>75</v>
      </c>
      <c r="C88" s="182">
        <v>1.9550000000000001E-4</v>
      </c>
      <c r="D88" s="182">
        <v>1.7249999999999999E-4</v>
      </c>
      <c r="E88" s="185">
        <v>2026740</v>
      </c>
      <c r="F88" s="232"/>
      <c r="G88" s="185">
        <v>169534</v>
      </c>
      <c r="H88" s="185">
        <v>38850</v>
      </c>
      <c r="I88" s="185">
        <v>215957</v>
      </c>
      <c r="J88" s="185">
        <v>64862</v>
      </c>
      <c r="K88" s="184"/>
      <c r="L88" s="185">
        <v>4057</v>
      </c>
      <c r="M88" s="3"/>
      <c r="N88" s="185">
        <v>0</v>
      </c>
      <c r="O88" s="185">
        <v>4689</v>
      </c>
      <c r="P88" s="184"/>
      <c r="Q88" s="185">
        <v>728786</v>
      </c>
      <c r="R88" s="185">
        <v>10863</v>
      </c>
      <c r="S88" s="185">
        <v>739649</v>
      </c>
      <c r="T88" s="185">
        <v>385745</v>
      </c>
      <c r="U88" s="185">
        <v>491008</v>
      </c>
      <c r="W88" s="185">
        <f t="shared" si="2"/>
        <v>1973120204.6035805</v>
      </c>
      <c r="X88" s="185">
        <f t="shared" si="3"/>
        <v>2511549872.1227622</v>
      </c>
    </row>
    <row r="89" spans="1:24">
      <c r="A89" s="198">
        <v>31105</v>
      </c>
      <c r="B89" s="178" t="s">
        <v>76</v>
      </c>
      <c r="C89" s="182">
        <v>1.5671000000000001E-3</v>
      </c>
      <c r="D89" s="182">
        <v>1.6073999999999999E-3</v>
      </c>
      <c r="E89" s="185">
        <v>16246058</v>
      </c>
      <c r="F89" s="232"/>
      <c r="G89" s="185">
        <v>1358964</v>
      </c>
      <c r="H89" s="185">
        <v>311414</v>
      </c>
      <c r="I89" s="185">
        <v>1731081</v>
      </c>
      <c r="J89" s="185">
        <v>161129</v>
      </c>
      <c r="K89" s="184"/>
      <c r="L89" s="185">
        <v>32524</v>
      </c>
      <c r="M89" s="3"/>
      <c r="N89" s="185">
        <v>0</v>
      </c>
      <c r="O89" s="185">
        <v>192401</v>
      </c>
      <c r="P89" s="184"/>
      <c r="Q89" s="185">
        <v>5841848</v>
      </c>
      <c r="R89" s="185">
        <v>57546</v>
      </c>
      <c r="S89" s="185">
        <v>5899394</v>
      </c>
      <c r="T89" s="185">
        <v>3092077</v>
      </c>
      <c r="U89" s="185">
        <v>3935847</v>
      </c>
      <c r="W89" s="185">
        <f t="shared" si="2"/>
        <v>1973120413.5026481</v>
      </c>
      <c r="X89" s="185">
        <f t="shared" si="3"/>
        <v>2511548082.445281</v>
      </c>
    </row>
    <row r="90" spans="1:24">
      <c r="A90" s="198">
        <v>31110</v>
      </c>
      <c r="B90" s="178" t="s">
        <v>77</v>
      </c>
      <c r="C90" s="182">
        <v>2.4916999999999999E-3</v>
      </c>
      <c r="D90" s="182">
        <v>2.3568E-3</v>
      </c>
      <c r="E90" s="185">
        <v>25831347</v>
      </c>
      <c r="F90" s="232"/>
      <c r="G90" s="185">
        <v>2160762</v>
      </c>
      <c r="H90" s="185">
        <v>495151</v>
      </c>
      <c r="I90" s="185">
        <v>2752431</v>
      </c>
      <c r="J90" s="185">
        <v>593683</v>
      </c>
      <c r="K90" s="184"/>
      <c r="L90" s="185">
        <v>51713</v>
      </c>
      <c r="M90" s="3"/>
      <c r="N90" s="185">
        <v>0</v>
      </c>
      <c r="O90" s="185">
        <v>171644</v>
      </c>
      <c r="P90" s="184"/>
      <c r="Q90" s="185">
        <v>9288579</v>
      </c>
      <c r="R90" s="185">
        <v>48027</v>
      </c>
      <c r="S90" s="185">
        <v>9336606</v>
      </c>
      <c r="T90" s="185">
        <v>4916424</v>
      </c>
      <c r="U90" s="185">
        <v>6258024</v>
      </c>
      <c r="W90" s="185">
        <f t="shared" si="2"/>
        <v>1973120359.5938516</v>
      </c>
      <c r="X90" s="185">
        <f t="shared" si="3"/>
        <v>2511547939.1580048</v>
      </c>
    </row>
    <row r="91" spans="1:24">
      <c r="A91" s="198">
        <v>31200</v>
      </c>
      <c r="B91" s="178" t="s">
        <v>78</v>
      </c>
      <c r="C91" s="182">
        <v>4.2965E-3</v>
      </c>
      <c r="D91" s="182">
        <v>4.3593E-3</v>
      </c>
      <c r="E91" s="185">
        <v>44541631</v>
      </c>
      <c r="F91" s="232"/>
      <c r="G91" s="185">
        <v>3725856</v>
      </c>
      <c r="H91" s="185">
        <v>853800</v>
      </c>
      <c r="I91" s="185">
        <v>4746086</v>
      </c>
      <c r="J91" s="185">
        <v>0</v>
      </c>
      <c r="K91" s="184"/>
      <c r="L91" s="185">
        <v>89170</v>
      </c>
      <c r="M91" s="3"/>
      <c r="N91" s="185">
        <v>0</v>
      </c>
      <c r="O91" s="185">
        <v>1149164</v>
      </c>
      <c r="P91" s="184"/>
      <c r="Q91" s="185">
        <v>16016527</v>
      </c>
      <c r="R91" s="185">
        <v>-1003143</v>
      </c>
      <c r="S91" s="185">
        <v>15013384</v>
      </c>
      <c r="T91" s="185">
        <v>8477511</v>
      </c>
      <c r="U91" s="185">
        <v>10790866</v>
      </c>
      <c r="W91" s="185">
        <f t="shared" si="2"/>
        <v>1973120214.1277785</v>
      </c>
      <c r="X91" s="185">
        <f t="shared" si="3"/>
        <v>2511548004.1894565</v>
      </c>
    </row>
    <row r="92" spans="1:24">
      <c r="A92" s="198">
        <v>31205</v>
      </c>
      <c r="B92" s="178" t="s">
        <v>79</v>
      </c>
      <c r="C92" s="182">
        <v>4.8470000000000002E-4</v>
      </c>
      <c r="D92" s="182">
        <v>5.287E-4</v>
      </c>
      <c r="E92" s="185">
        <v>5024864</v>
      </c>
      <c r="F92" s="232"/>
      <c r="G92" s="185">
        <v>420324</v>
      </c>
      <c r="H92" s="185">
        <v>96320</v>
      </c>
      <c r="I92" s="185">
        <v>535419</v>
      </c>
      <c r="J92" s="185">
        <v>7684</v>
      </c>
      <c r="K92" s="184"/>
      <c r="L92" s="185">
        <v>10059</v>
      </c>
      <c r="M92" s="3"/>
      <c r="N92" s="185">
        <v>0</v>
      </c>
      <c r="O92" s="185">
        <v>188336</v>
      </c>
      <c r="P92" s="184"/>
      <c r="Q92" s="185">
        <v>1806869</v>
      </c>
      <c r="R92" s="185">
        <v>-141387</v>
      </c>
      <c r="S92" s="185">
        <v>1665482</v>
      </c>
      <c r="T92" s="185">
        <v>956371</v>
      </c>
      <c r="U92" s="185">
        <v>1217347</v>
      </c>
      <c r="W92" s="185">
        <f t="shared" si="2"/>
        <v>1973119455.3331957</v>
      </c>
      <c r="X92" s="185">
        <f t="shared" si="3"/>
        <v>2511547348.8755932</v>
      </c>
    </row>
    <row r="93" spans="1:24">
      <c r="A93" s="198">
        <v>31300</v>
      </c>
      <c r="B93" s="178" t="s">
        <v>80</v>
      </c>
      <c r="C93" s="182">
        <v>1.2324399999999999E-2</v>
      </c>
      <c r="D93" s="182">
        <v>1.2189500000000001E-2</v>
      </c>
      <c r="E93" s="185">
        <v>127766525</v>
      </c>
      <c r="F93" s="232"/>
      <c r="G93" s="185">
        <v>10687522</v>
      </c>
      <c r="H93" s="185">
        <v>2449105</v>
      </c>
      <c r="I93" s="185">
        <v>13614025</v>
      </c>
      <c r="J93" s="185">
        <v>127206</v>
      </c>
      <c r="K93" s="184"/>
      <c r="L93" s="185">
        <v>255781</v>
      </c>
      <c r="M93" s="3"/>
      <c r="N93" s="185">
        <v>0</v>
      </c>
      <c r="O93" s="185">
        <v>1170672</v>
      </c>
      <c r="P93" s="184"/>
      <c r="Q93" s="185">
        <v>45942997</v>
      </c>
      <c r="R93" s="185">
        <v>19366</v>
      </c>
      <c r="S93" s="185">
        <v>45962363</v>
      </c>
      <c r="T93" s="185">
        <v>24317524</v>
      </c>
      <c r="U93" s="185">
        <v>30953322</v>
      </c>
      <c r="W93" s="185">
        <f t="shared" si="2"/>
        <v>1973120314.1735096</v>
      </c>
      <c r="X93" s="185">
        <f t="shared" si="3"/>
        <v>2511547986.1088572</v>
      </c>
    </row>
    <row r="94" spans="1:24">
      <c r="A94" s="198">
        <v>31301</v>
      </c>
      <c r="B94" s="178" t="s">
        <v>81</v>
      </c>
      <c r="C94" s="182">
        <v>2.6150000000000001E-4</v>
      </c>
      <c r="D94" s="182">
        <v>2.7389999999999999E-4</v>
      </c>
      <c r="E94" s="185">
        <v>2710959</v>
      </c>
      <c r="F94" s="232"/>
      <c r="G94" s="185">
        <v>226769</v>
      </c>
      <c r="H94" s="185">
        <v>51965</v>
      </c>
      <c r="I94" s="185">
        <v>288863</v>
      </c>
      <c r="J94" s="185">
        <v>70673</v>
      </c>
      <c r="K94" s="184"/>
      <c r="L94" s="185">
        <v>5427</v>
      </c>
      <c r="M94" s="3"/>
      <c r="N94" s="185">
        <v>0</v>
      </c>
      <c r="O94" s="185">
        <v>212266</v>
      </c>
      <c r="P94" s="184"/>
      <c r="Q94" s="185">
        <v>974822</v>
      </c>
      <c r="R94" s="185">
        <v>5107</v>
      </c>
      <c r="S94" s="185">
        <v>979929</v>
      </c>
      <c r="T94" s="185">
        <v>515971</v>
      </c>
      <c r="U94" s="185">
        <v>656770</v>
      </c>
      <c r="W94" s="185">
        <f t="shared" si="2"/>
        <v>1973120458.8910134</v>
      </c>
      <c r="X94" s="185">
        <f t="shared" si="3"/>
        <v>2511548757.1701717</v>
      </c>
    </row>
    <row r="95" spans="1:24">
      <c r="A95" s="198">
        <v>31320</v>
      </c>
      <c r="B95" s="178" t="s">
        <v>82</v>
      </c>
      <c r="C95" s="182">
        <v>2.1592999999999998E-3</v>
      </c>
      <c r="D95" s="182">
        <v>2.1432000000000001E-3</v>
      </c>
      <c r="E95" s="185">
        <v>22385370</v>
      </c>
      <c r="F95" s="232"/>
      <c r="G95" s="185">
        <v>1872510</v>
      </c>
      <c r="H95" s="185">
        <v>429096</v>
      </c>
      <c r="I95" s="185">
        <v>2385249</v>
      </c>
      <c r="J95" s="185">
        <v>0</v>
      </c>
      <c r="K95" s="184"/>
      <c r="L95" s="185">
        <v>44814</v>
      </c>
      <c r="M95" s="3"/>
      <c r="N95" s="185">
        <v>0</v>
      </c>
      <c r="O95" s="185">
        <v>487933</v>
      </c>
      <c r="P95" s="184"/>
      <c r="Q95" s="185">
        <v>8049456</v>
      </c>
      <c r="R95" s="185">
        <v>-342812</v>
      </c>
      <c r="S95" s="185">
        <v>7706644</v>
      </c>
      <c r="T95" s="185">
        <v>4260559</v>
      </c>
      <c r="U95" s="185">
        <v>5423186</v>
      </c>
      <c r="W95" s="185">
        <f t="shared" si="2"/>
        <v>1973120455.7032373</v>
      </c>
      <c r="X95" s="185">
        <f t="shared" si="3"/>
        <v>2511548186.9124255</v>
      </c>
    </row>
    <row r="96" spans="1:24">
      <c r="A96" s="198">
        <v>31400</v>
      </c>
      <c r="B96" s="178" t="s">
        <v>83</v>
      </c>
      <c r="C96" s="182">
        <v>4.4514999999999997E-3</v>
      </c>
      <c r="D96" s="182">
        <v>4.5700999999999997E-3</v>
      </c>
      <c r="E96" s="185">
        <v>46148509</v>
      </c>
      <c r="F96" s="232"/>
      <c r="G96" s="185">
        <v>3860270</v>
      </c>
      <c r="H96" s="185">
        <v>884602</v>
      </c>
      <c r="I96" s="185">
        <v>4917305</v>
      </c>
      <c r="J96" s="185">
        <v>0</v>
      </c>
      <c r="K96" s="184"/>
      <c r="L96" s="185">
        <v>92386</v>
      </c>
      <c r="M96" s="3"/>
      <c r="N96" s="185">
        <v>0</v>
      </c>
      <c r="O96" s="185">
        <v>819427</v>
      </c>
      <c r="P96" s="184"/>
      <c r="Q96" s="185">
        <v>16594337</v>
      </c>
      <c r="R96" s="185">
        <v>-448657</v>
      </c>
      <c r="S96" s="185">
        <v>16145680</v>
      </c>
      <c r="T96" s="185">
        <v>8783345</v>
      </c>
      <c r="U96" s="185">
        <v>11180156</v>
      </c>
      <c r="W96" s="185">
        <f t="shared" si="2"/>
        <v>1973120296.5292599</v>
      </c>
      <c r="X96" s="185">
        <f t="shared" si="3"/>
        <v>2511548017.5221839</v>
      </c>
    </row>
    <row r="97" spans="1:24">
      <c r="A97" s="198">
        <v>31405</v>
      </c>
      <c r="B97" s="178" t="s">
        <v>84</v>
      </c>
      <c r="C97" s="182">
        <v>8.8230000000000003E-4</v>
      </c>
      <c r="D97" s="182">
        <v>9.343E-4</v>
      </c>
      <c r="E97" s="185">
        <v>9146766</v>
      </c>
      <c r="F97" s="232"/>
      <c r="G97" s="185">
        <v>765116</v>
      </c>
      <c r="H97" s="185">
        <v>175331</v>
      </c>
      <c r="I97" s="185">
        <v>974624</v>
      </c>
      <c r="J97" s="185">
        <v>143127</v>
      </c>
      <c r="K97" s="184"/>
      <c r="L97" s="185">
        <v>18311</v>
      </c>
      <c r="M97" s="3"/>
      <c r="N97" s="185">
        <v>0</v>
      </c>
      <c r="O97" s="185">
        <v>101679</v>
      </c>
      <c r="P97" s="184"/>
      <c r="Q97" s="185">
        <v>3289045</v>
      </c>
      <c r="R97" s="185">
        <v>887</v>
      </c>
      <c r="S97" s="185">
        <v>3289932</v>
      </c>
      <c r="T97" s="185">
        <v>1740884</v>
      </c>
      <c r="U97" s="185">
        <v>2215939</v>
      </c>
      <c r="W97" s="185">
        <f t="shared" si="2"/>
        <v>1973120253.8818996</v>
      </c>
      <c r="X97" s="185">
        <f t="shared" si="3"/>
        <v>2511548226.2269068</v>
      </c>
    </row>
    <row r="98" spans="1:24">
      <c r="A98" s="198">
        <v>31500</v>
      </c>
      <c r="B98" s="178" t="s">
        <v>85</v>
      </c>
      <c r="C98" s="182">
        <v>7.2499999999999995E-4</v>
      </c>
      <c r="D98" s="182">
        <v>7.1190000000000001E-4</v>
      </c>
      <c r="E98" s="185">
        <v>7516044</v>
      </c>
      <c r="F98" s="232"/>
      <c r="G98" s="185">
        <v>628708</v>
      </c>
      <c r="H98" s="185">
        <v>144072</v>
      </c>
      <c r="I98" s="185">
        <v>800864</v>
      </c>
      <c r="J98" s="185">
        <v>109120</v>
      </c>
      <c r="K98" s="184"/>
      <c r="L98" s="185">
        <v>15047</v>
      </c>
      <c r="M98" s="3"/>
      <c r="N98" s="185">
        <v>0</v>
      </c>
      <c r="O98" s="185">
        <v>21796</v>
      </c>
      <c r="P98" s="184"/>
      <c r="Q98" s="185">
        <v>2702661</v>
      </c>
      <c r="R98" s="185">
        <v>-6604</v>
      </c>
      <c r="S98" s="185">
        <v>2696057</v>
      </c>
      <c r="T98" s="185">
        <v>1430512</v>
      </c>
      <c r="U98" s="185">
        <v>1820872</v>
      </c>
      <c r="W98" s="185">
        <f t="shared" si="2"/>
        <v>1973120000.0000002</v>
      </c>
      <c r="X98" s="185">
        <f t="shared" si="3"/>
        <v>2511547586.2068968</v>
      </c>
    </row>
    <row r="99" spans="1:24">
      <c r="A99" s="198">
        <v>31600</v>
      </c>
      <c r="B99" s="178" t="s">
        <v>86</v>
      </c>
      <c r="C99" s="182">
        <v>3.2540999999999998E-3</v>
      </c>
      <c r="D99" s="182">
        <v>3.2139E-3</v>
      </c>
      <c r="E99" s="185">
        <v>33735115</v>
      </c>
      <c r="F99" s="232"/>
      <c r="G99" s="185">
        <v>2821903</v>
      </c>
      <c r="H99" s="185">
        <v>646655</v>
      </c>
      <c r="I99" s="185">
        <v>3594609</v>
      </c>
      <c r="J99" s="185">
        <v>157584</v>
      </c>
      <c r="K99" s="184"/>
      <c r="L99" s="185">
        <v>67536</v>
      </c>
      <c r="M99" s="3"/>
      <c r="N99" s="185">
        <v>0</v>
      </c>
      <c r="O99" s="185">
        <v>165696</v>
      </c>
      <c r="P99" s="184"/>
      <c r="Q99" s="185">
        <v>12130660</v>
      </c>
      <c r="R99" s="185">
        <v>-25607</v>
      </c>
      <c r="S99" s="185">
        <v>12105053</v>
      </c>
      <c r="T99" s="185">
        <v>6420731</v>
      </c>
      <c r="U99" s="185">
        <v>8172828</v>
      </c>
      <c r="W99" s="185">
        <f t="shared" si="2"/>
        <v>1973120371.2239945</v>
      </c>
      <c r="X99" s="185">
        <f t="shared" si="3"/>
        <v>2511547893.426754</v>
      </c>
    </row>
    <row r="100" spans="1:24">
      <c r="A100" s="198">
        <v>31601</v>
      </c>
      <c r="B100" s="178" t="s">
        <v>284</v>
      </c>
      <c r="C100" s="182">
        <v>0</v>
      </c>
      <c r="D100" s="182">
        <v>0</v>
      </c>
      <c r="E100" s="185">
        <v>0</v>
      </c>
      <c r="F100" s="232"/>
      <c r="G100" s="185">
        <v>0</v>
      </c>
      <c r="H100" s="185">
        <v>0</v>
      </c>
      <c r="I100" s="185">
        <v>0</v>
      </c>
      <c r="J100" s="185">
        <v>0</v>
      </c>
      <c r="K100" s="184"/>
      <c r="L100" s="185">
        <v>0</v>
      </c>
      <c r="M100" s="3"/>
      <c r="N100" s="185">
        <v>0</v>
      </c>
      <c r="O100" s="185">
        <v>0</v>
      </c>
      <c r="P100" s="184"/>
      <c r="Q100" s="185">
        <v>0</v>
      </c>
      <c r="R100" s="185">
        <v>-6438</v>
      </c>
      <c r="S100" s="185">
        <v>-6438</v>
      </c>
      <c r="T100" s="185">
        <v>0</v>
      </c>
      <c r="U100" s="185">
        <v>0</v>
      </c>
      <c r="W100" s="185"/>
      <c r="X100" s="185"/>
    </row>
    <row r="101" spans="1:24">
      <c r="A101" s="198">
        <v>31605</v>
      </c>
      <c r="B101" s="178" t="s">
        <v>87</v>
      </c>
      <c r="C101" s="182">
        <v>4.706E-4</v>
      </c>
      <c r="D101" s="182">
        <v>4.6969999999999998E-4</v>
      </c>
      <c r="E101" s="185">
        <v>4878690</v>
      </c>
      <c r="F101" s="232"/>
      <c r="G101" s="185">
        <v>408097</v>
      </c>
      <c r="H101" s="185">
        <v>93518</v>
      </c>
      <c r="I101" s="185">
        <v>519844</v>
      </c>
      <c r="J101" s="185">
        <v>137859</v>
      </c>
      <c r="K101" s="184"/>
      <c r="L101" s="185">
        <v>9767</v>
      </c>
      <c r="M101" s="3"/>
      <c r="N101" s="185">
        <v>0</v>
      </c>
      <c r="O101" s="185">
        <v>22873</v>
      </c>
      <c r="P101" s="184"/>
      <c r="Q101" s="185">
        <v>1754306</v>
      </c>
      <c r="R101" s="185">
        <v>77809</v>
      </c>
      <c r="S101" s="185">
        <v>1832115</v>
      </c>
      <c r="T101" s="185">
        <v>928550</v>
      </c>
      <c r="U101" s="185">
        <v>1181934</v>
      </c>
      <c r="W101" s="185">
        <f t="shared" si="2"/>
        <v>1973119422.0144496</v>
      </c>
      <c r="X101" s="185">
        <f t="shared" si="3"/>
        <v>2511546961.3259668</v>
      </c>
    </row>
    <row r="102" spans="1:24">
      <c r="A102" s="198">
        <v>31700</v>
      </c>
      <c r="B102" s="178" t="s">
        <v>88</v>
      </c>
      <c r="C102" s="182">
        <v>9.4660000000000002E-4</v>
      </c>
      <c r="D102" s="182">
        <v>1.0036000000000001E-3</v>
      </c>
      <c r="E102" s="185">
        <v>9813361</v>
      </c>
      <c r="F102" s="232"/>
      <c r="G102" s="185">
        <v>820876</v>
      </c>
      <c r="H102" s="185">
        <v>188108</v>
      </c>
      <c r="I102" s="185">
        <v>1045652</v>
      </c>
      <c r="J102" s="185">
        <v>105998</v>
      </c>
      <c r="K102" s="184"/>
      <c r="L102" s="185">
        <v>19646</v>
      </c>
      <c r="M102" s="3"/>
      <c r="N102" s="185">
        <v>0</v>
      </c>
      <c r="O102" s="185">
        <v>196697</v>
      </c>
      <c r="P102" s="184"/>
      <c r="Q102" s="185">
        <v>3528743</v>
      </c>
      <c r="R102" s="185">
        <v>37207</v>
      </c>
      <c r="S102" s="185">
        <v>3565950</v>
      </c>
      <c r="T102" s="185">
        <v>1867756</v>
      </c>
      <c r="U102" s="185">
        <v>2377431</v>
      </c>
      <c r="W102" s="185">
        <f t="shared" si="2"/>
        <v>1973120642.2987535</v>
      </c>
      <c r="X102" s="185">
        <f t="shared" si="3"/>
        <v>2511547644.2002959</v>
      </c>
    </row>
    <row r="103" spans="1:24">
      <c r="A103" s="198">
        <v>31800</v>
      </c>
      <c r="B103" s="178" t="s">
        <v>89</v>
      </c>
      <c r="C103" s="182">
        <v>5.6547000000000004E-3</v>
      </c>
      <c r="D103" s="182">
        <v>5.7215E-3</v>
      </c>
      <c r="E103" s="185">
        <v>58622032</v>
      </c>
      <c r="F103" s="232"/>
      <c r="G103" s="185">
        <v>4903665</v>
      </c>
      <c r="H103" s="185">
        <v>1123702</v>
      </c>
      <c r="I103" s="185">
        <v>6246408</v>
      </c>
      <c r="J103" s="185">
        <v>0</v>
      </c>
      <c r="K103" s="184"/>
      <c r="L103" s="185">
        <v>117358</v>
      </c>
      <c r="M103" s="3"/>
      <c r="N103" s="185">
        <v>0</v>
      </c>
      <c r="O103" s="185">
        <v>1211748</v>
      </c>
      <c r="P103" s="184"/>
      <c r="Q103" s="185">
        <v>21079636</v>
      </c>
      <c r="R103" s="185">
        <v>-837968</v>
      </c>
      <c r="S103" s="185">
        <v>20241668</v>
      </c>
      <c r="T103" s="185">
        <v>11157403</v>
      </c>
      <c r="U103" s="185">
        <v>14202050</v>
      </c>
      <c r="W103" s="185">
        <f t="shared" si="2"/>
        <v>1973120236.263639</v>
      </c>
      <c r="X103" s="185">
        <f t="shared" si="3"/>
        <v>2511547915.8929739</v>
      </c>
    </row>
    <row r="104" spans="1:24">
      <c r="A104" s="198">
        <v>31805</v>
      </c>
      <c r="B104" s="178" t="s">
        <v>90</v>
      </c>
      <c r="C104" s="182">
        <v>1.2141999999999999E-3</v>
      </c>
      <c r="D104" s="182">
        <v>1.1616E-3</v>
      </c>
      <c r="E104" s="185">
        <v>12587559</v>
      </c>
      <c r="F104" s="232"/>
      <c r="G104" s="185">
        <v>1052935</v>
      </c>
      <c r="H104" s="185">
        <v>241286</v>
      </c>
      <c r="I104" s="185">
        <v>1341254</v>
      </c>
      <c r="J104" s="185">
        <v>481617</v>
      </c>
      <c r="K104" s="184"/>
      <c r="L104" s="185">
        <v>25200</v>
      </c>
      <c r="M104" s="3"/>
      <c r="N104" s="185">
        <v>0</v>
      </c>
      <c r="O104" s="185">
        <v>0</v>
      </c>
      <c r="P104" s="184"/>
      <c r="Q104" s="185">
        <v>4526304</v>
      </c>
      <c r="R104" s="185">
        <v>182881</v>
      </c>
      <c r="S104" s="185">
        <v>4709185</v>
      </c>
      <c r="T104" s="185">
        <v>2395763</v>
      </c>
      <c r="U104" s="185">
        <v>3049522</v>
      </c>
      <c r="W104" s="185">
        <f t="shared" si="2"/>
        <v>1973120573.216933</v>
      </c>
      <c r="X104" s="185">
        <f t="shared" si="3"/>
        <v>2511548344.5890298</v>
      </c>
    </row>
    <row r="105" spans="1:24">
      <c r="A105" s="198">
        <v>31810</v>
      </c>
      <c r="B105" s="178" t="s">
        <v>91</v>
      </c>
      <c r="C105" s="182">
        <v>1.4528E-3</v>
      </c>
      <c r="D105" s="182">
        <v>1.5347E-3</v>
      </c>
      <c r="E105" s="185">
        <v>15061115</v>
      </c>
      <c r="F105" s="232"/>
      <c r="G105" s="185">
        <v>1259845</v>
      </c>
      <c r="H105" s="185">
        <v>288700</v>
      </c>
      <c r="I105" s="185">
        <v>1604821</v>
      </c>
      <c r="J105" s="185">
        <v>14465</v>
      </c>
      <c r="K105" s="184"/>
      <c r="L105" s="185">
        <v>30151</v>
      </c>
      <c r="M105" s="3"/>
      <c r="N105" s="185">
        <v>0</v>
      </c>
      <c r="O105" s="185">
        <v>452914</v>
      </c>
      <c r="P105" s="184"/>
      <c r="Q105" s="185">
        <v>5415759</v>
      </c>
      <c r="R105" s="185">
        <v>-143645</v>
      </c>
      <c r="S105" s="185">
        <v>5272114</v>
      </c>
      <c r="T105" s="185">
        <v>2866549</v>
      </c>
      <c r="U105" s="185">
        <v>3648777</v>
      </c>
      <c r="W105" s="185">
        <f t="shared" si="2"/>
        <v>1973120181.7180617</v>
      </c>
      <c r="X105" s="185">
        <f t="shared" si="3"/>
        <v>2511548045.1541853</v>
      </c>
    </row>
    <row r="106" spans="1:24">
      <c r="A106" s="198">
        <v>31820</v>
      </c>
      <c r="B106" s="178" t="s">
        <v>92</v>
      </c>
      <c r="C106" s="182">
        <v>1.2444000000000001E-3</v>
      </c>
      <c r="D106" s="182">
        <v>1.2945999999999999E-3</v>
      </c>
      <c r="E106" s="185">
        <v>12900641</v>
      </c>
      <c r="F106" s="232"/>
      <c r="G106" s="185">
        <v>1079124</v>
      </c>
      <c r="H106" s="185">
        <v>247287</v>
      </c>
      <c r="I106" s="185">
        <v>1374614</v>
      </c>
      <c r="J106" s="185">
        <v>18576</v>
      </c>
      <c r="K106" s="184"/>
      <c r="L106" s="185">
        <v>25826</v>
      </c>
      <c r="M106" s="3"/>
      <c r="N106" s="185">
        <v>0</v>
      </c>
      <c r="O106" s="185">
        <v>556853</v>
      </c>
      <c r="P106" s="184"/>
      <c r="Q106" s="185">
        <v>4638884</v>
      </c>
      <c r="R106" s="185">
        <v>-228039</v>
      </c>
      <c r="S106" s="185">
        <v>4410845</v>
      </c>
      <c r="T106" s="185">
        <v>2455351</v>
      </c>
      <c r="U106" s="185">
        <v>3125370</v>
      </c>
      <c r="W106" s="185">
        <f t="shared" si="2"/>
        <v>1973120379.2992606</v>
      </c>
      <c r="X106" s="185">
        <f t="shared" si="3"/>
        <v>2511547733.8476372</v>
      </c>
    </row>
    <row r="107" spans="1:24">
      <c r="A107" s="198">
        <v>31900</v>
      </c>
      <c r="B107" s="178" t="s">
        <v>93</v>
      </c>
      <c r="C107" s="182">
        <v>3.7003000000000001E-3</v>
      </c>
      <c r="D107" s="182">
        <v>3.6540000000000001E-3</v>
      </c>
      <c r="E107" s="185">
        <v>38360851</v>
      </c>
      <c r="F107" s="232"/>
      <c r="G107" s="185">
        <v>3208841</v>
      </c>
      <c r="H107" s="185">
        <v>735324</v>
      </c>
      <c r="I107" s="185">
        <v>4087499</v>
      </c>
      <c r="J107" s="185">
        <v>178548</v>
      </c>
      <c r="K107" s="184"/>
      <c r="L107" s="185">
        <v>76796</v>
      </c>
      <c r="M107" s="3"/>
      <c r="N107" s="185">
        <v>0</v>
      </c>
      <c r="O107" s="185">
        <v>217517</v>
      </c>
      <c r="P107" s="184"/>
      <c r="Q107" s="185">
        <v>13794008</v>
      </c>
      <c r="R107" s="185">
        <v>8152</v>
      </c>
      <c r="S107" s="185">
        <v>13802160</v>
      </c>
      <c r="T107" s="185">
        <v>7301137</v>
      </c>
      <c r="U107" s="185">
        <v>9293481</v>
      </c>
      <c r="W107" s="185">
        <f t="shared" si="2"/>
        <v>1973120287.5442531</v>
      </c>
      <c r="X107" s="185">
        <f t="shared" si="3"/>
        <v>2511547982.5960054</v>
      </c>
    </row>
    <row r="108" spans="1:24">
      <c r="A108" s="198">
        <v>32000</v>
      </c>
      <c r="B108" s="178" t="s">
        <v>94</v>
      </c>
      <c r="C108" s="182">
        <v>1.4946E-3</v>
      </c>
      <c r="D108" s="182">
        <v>1.4878999999999999E-3</v>
      </c>
      <c r="E108" s="185">
        <v>15494454</v>
      </c>
      <c r="F108" s="232"/>
      <c r="G108" s="185">
        <v>1296093</v>
      </c>
      <c r="H108" s="185">
        <v>297007</v>
      </c>
      <c r="I108" s="185">
        <v>1650995</v>
      </c>
      <c r="J108" s="185">
        <v>57943</v>
      </c>
      <c r="K108" s="184"/>
      <c r="L108" s="185">
        <v>31019</v>
      </c>
      <c r="M108" s="3"/>
      <c r="N108" s="185">
        <v>0</v>
      </c>
      <c r="O108" s="185">
        <v>39163</v>
      </c>
      <c r="P108" s="184"/>
      <c r="Q108" s="185">
        <v>5571582</v>
      </c>
      <c r="R108" s="185">
        <v>87538</v>
      </c>
      <c r="S108" s="185">
        <v>5659120</v>
      </c>
      <c r="T108" s="185">
        <v>2949026</v>
      </c>
      <c r="U108" s="185">
        <v>3753760</v>
      </c>
      <c r="W108" s="185">
        <f t="shared" si="2"/>
        <v>1973120567.3758864</v>
      </c>
      <c r="X108" s="185">
        <f t="shared" si="3"/>
        <v>2511548240.3318615</v>
      </c>
    </row>
    <row r="109" spans="1:24">
      <c r="A109" s="198">
        <v>32005</v>
      </c>
      <c r="B109" s="178" t="s">
        <v>95</v>
      </c>
      <c r="C109" s="182">
        <v>3.0079999999999999E-4</v>
      </c>
      <c r="D109" s="182">
        <v>3.2190000000000002E-4</v>
      </c>
      <c r="E109" s="185">
        <v>3118381</v>
      </c>
      <c r="F109" s="232"/>
      <c r="G109" s="185">
        <v>260849</v>
      </c>
      <c r="H109" s="185">
        <v>59775</v>
      </c>
      <c r="I109" s="185">
        <v>332276</v>
      </c>
      <c r="J109" s="185">
        <v>13437</v>
      </c>
      <c r="K109" s="184"/>
      <c r="L109" s="185">
        <v>6243</v>
      </c>
      <c r="M109" s="3"/>
      <c r="N109" s="185">
        <v>0</v>
      </c>
      <c r="O109" s="185">
        <v>96519</v>
      </c>
      <c r="P109" s="184"/>
      <c r="Q109" s="185">
        <v>1121325</v>
      </c>
      <c r="R109" s="185">
        <v>-10978</v>
      </c>
      <c r="S109" s="185">
        <v>1110347</v>
      </c>
      <c r="T109" s="185">
        <v>593515</v>
      </c>
      <c r="U109" s="185">
        <v>755474</v>
      </c>
      <c r="W109" s="185">
        <f t="shared" si="2"/>
        <v>1973121675.5319149</v>
      </c>
      <c r="X109" s="185">
        <f t="shared" si="3"/>
        <v>2511549202.1276598</v>
      </c>
    </row>
    <row r="110" spans="1:24">
      <c r="A110" s="198">
        <v>32100</v>
      </c>
      <c r="B110" s="178" t="s">
        <v>96</v>
      </c>
      <c r="C110" s="182">
        <v>8.4409999999999997E-4</v>
      </c>
      <c r="D110" s="182">
        <v>8.2339999999999996E-4</v>
      </c>
      <c r="E110" s="185">
        <v>8750748</v>
      </c>
      <c r="F110" s="232"/>
      <c r="G110" s="185">
        <v>731990</v>
      </c>
      <c r="H110" s="185">
        <v>167740</v>
      </c>
      <c r="I110" s="185">
        <v>932427</v>
      </c>
      <c r="J110" s="185">
        <v>106159</v>
      </c>
      <c r="K110" s="184"/>
      <c r="L110" s="185">
        <v>17518</v>
      </c>
      <c r="M110" s="3"/>
      <c r="N110" s="185">
        <v>0</v>
      </c>
      <c r="O110" s="185">
        <v>75411</v>
      </c>
      <c r="P110" s="184"/>
      <c r="Q110" s="185">
        <v>3146643</v>
      </c>
      <c r="R110" s="185">
        <v>-82191</v>
      </c>
      <c r="S110" s="185">
        <v>3064452</v>
      </c>
      <c r="T110" s="185">
        <v>1665511</v>
      </c>
      <c r="U110" s="185">
        <v>2119998</v>
      </c>
      <c r="W110" s="185">
        <f t="shared" si="2"/>
        <v>1973120483.3550527</v>
      </c>
      <c r="X110" s="185">
        <f t="shared" si="3"/>
        <v>2511548394.7399597</v>
      </c>
    </row>
    <row r="111" spans="1:24">
      <c r="A111" s="198">
        <v>32200</v>
      </c>
      <c r="B111" s="178" t="s">
        <v>97</v>
      </c>
      <c r="C111" s="182">
        <v>5.6510000000000002E-4</v>
      </c>
      <c r="D111" s="182">
        <v>5.664E-4</v>
      </c>
      <c r="E111" s="185">
        <v>5858367</v>
      </c>
      <c r="F111" s="232"/>
      <c r="G111" s="185">
        <v>490046</v>
      </c>
      <c r="H111" s="185">
        <v>112297</v>
      </c>
      <c r="I111" s="185">
        <v>624232</v>
      </c>
      <c r="J111" s="185">
        <v>36398</v>
      </c>
      <c r="K111" s="184"/>
      <c r="L111" s="185">
        <v>11728</v>
      </c>
      <c r="M111" s="3"/>
      <c r="N111" s="185">
        <v>0</v>
      </c>
      <c r="O111" s="185">
        <v>3005</v>
      </c>
      <c r="P111" s="184"/>
      <c r="Q111" s="185">
        <v>2106584</v>
      </c>
      <c r="R111" s="185">
        <v>29435</v>
      </c>
      <c r="S111" s="185">
        <v>2136019</v>
      </c>
      <c r="T111" s="185">
        <v>1115010</v>
      </c>
      <c r="U111" s="185">
        <v>1419276</v>
      </c>
      <c r="W111" s="185">
        <f t="shared" si="2"/>
        <v>1973119801.8049903</v>
      </c>
      <c r="X111" s="185">
        <f t="shared" si="3"/>
        <v>2511548398.5135374</v>
      </c>
    </row>
    <row r="112" spans="1:24">
      <c r="A112" s="198">
        <v>32300</v>
      </c>
      <c r="B112" s="178" t="s">
        <v>98</v>
      </c>
      <c r="C112" s="182">
        <v>5.6765000000000001E-3</v>
      </c>
      <c r="D112" s="182">
        <v>6.0267000000000003E-3</v>
      </c>
      <c r="E112" s="185">
        <v>58848031</v>
      </c>
      <c r="F112" s="232"/>
      <c r="G112" s="185">
        <v>4922570</v>
      </c>
      <c r="H112" s="185">
        <v>1128034</v>
      </c>
      <c r="I112" s="185">
        <v>6270489</v>
      </c>
      <c r="J112" s="185">
        <v>0</v>
      </c>
      <c r="K112" s="184"/>
      <c r="L112" s="185">
        <v>117810</v>
      </c>
      <c r="M112" s="3"/>
      <c r="N112" s="185">
        <v>0</v>
      </c>
      <c r="O112" s="185">
        <v>2877097</v>
      </c>
      <c r="P112" s="184"/>
      <c r="Q112" s="185">
        <v>21160902</v>
      </c>
      <c r="R112" s="185">
        <v>-1377951</v>
      </c>
      <c r="S112" s="185">
        <v>19782951</v>
      </c>
      <c r="T112" s="185">
        <v>11200417</v>
      </c>
      <c r="U112" s="185">
        <v>14256802</v>
      </c>
      <c r="W112" s="185">
        <f t="shared" si="2"/>
        <v>1973120232.5376551</v>
      </c>
      <c r="X112" s="185">
        <f t="shared" si="3"/>
        <v>2511547960.8913941</v>
      </c>
    </row>
    <row r="113" spans="1:24">
      <c r="A113" s="198">
        <v>32305</v>
      </c>
      <c r="B113" s="178" t="s">
        <v>388</v>
      </c>
      <c r="C113" s="182">
        <v>6.2859999999999999E-4</v>
      </c>
      <c r="D113" s="182">
        <v>5.9329999999999995E-4</v>
      </c>
      <c r="E113" s="185">
        <v>6516669</v>
      </c>
      <c r="F113" s="232"/>
      <c r="G113" s="185">
        <v>545112</v>
      </c>
      <c r="H113" s="185">
        <v>124915</v>
      </c>
      <c r="I113" s="185">
        <v>694377</v>
      </c>
      <c r="J113" s="185">
        <v>219961</v>
      </c>
      <c r="K113" s="184"/>
      <c r="L113" s="185">
        <v>13046</v>
      </c>
      <c r="M113" s="3"/>
      <c r="N113" s="185">
        <v>0</v>
      </c>
      <c r="O113" s="185">
        <v>40490</v>
      </c>
      <c r="P113" s="184"/>
      <c r="Q113" s="185">
        <v>2343300</v>
      </c>
      <c r="R113" s="185">
        <v>116893</v>
      </c>
      <c r="S113" s="185">
        <v>2460193</v>
      </c>
      <c r="T113" s="185">
        <v>1240303</v>
      </c>
      <c r="U113" s="185">
        <v>1578759</v>
      </c>
      <c r="W113" s="185">
        <f t="shared" si="2"/>
        <v>1973119630.9258671</v>
      </c>
      <c r="X113" s="185">
        <f t="shared" si="3"/>
        <v>2511547884.1870823</v>
      </c>
    </row>
    <row r="114" spans="1:24">
      <c r="A114" s="198">
        <v>32400</v>
      </c>
      <c r="B114" s="178" t="s">
        <v>100</v>
      </c>
      <c r="C114" s="182">
        <v>2.0027999999999999E-3</v>
      </c>
      <c r="D114" s="182">
        <v>2.1170999999999998E-3</v>
      </c>
      <c r="E114" s="185">
        <v>20762941</v>
      </c>
      <c r="F114" s="232"/>
      <c r="G114" s="185">
        <v>1736796</v>
      </c>
      <c r="H114" s="185">
        <v>397996</v>
      </c>
      <c r="I114" s="185">
        <v>2212373</v>
      </c>
      <c r="J114" s="185">
        <v>6843</v>
      </c>
      <c r="K114" s="184"/>
      <c r="L114" s="185">
        <v>41566</v>
      </c>
      <c r="M114" s="3"/>
      <c r="N114" s="185">
        <v>0</v>
      </c>
      <c r="O114" s="185">
        <v>681264</v>
      </c>
      <c r="P114" s="184"/>
      <c r="Q114" s="185">
        <v>7466054</v>
      </c>
      <c r="R114" s="185">
        <v>-205219</v>
      </c>
      <c r="S114" s="185">
        <v>7260835</v>
      </c>
      <c r="T114" s="185">
        <v>3951765</v>
      </c>
      <c r="U114" s="185">
        <v>5030128</v>
      </c>
      <c r="W114" s="185">
        <f t="shared" si="2"/>
        <v>1973120131.8154585</v>
      </c>
      <c r="X114" s="185">
        <f t="shared" si="3"/>
        <v>2511547833.0337529</v>
      </c>
    </row>
    <row r="115" spans="1:24">
      <c r="A115" s="198">
        <v>32405</v>
      </c>
      <c r="B115" s="178" t="s">
        <v>101</v>
      </c>
      <c r="C115" s="182">
        <v>5.6039999999999996E-4</v>
      </c>
      <c r="D115" s="182">
        <v>5.6950000000000002E-4</v>
      </c>
      <c r="E115" s="185">
        <v>5809643</v>
      </c>
      <c r="F115" s="232"/>
      <c r="G115" s="185">
        <v>485970</v>
      </c>
      <c r="H115" s="185">
        <v>111363</v>
      </c>
      <c r="I115" s="185">
        <v>619040</v>
      </c>
      <c r="J115" s="185">
        <v>56542</v>
      </c>
      <c r="K115" s="184"/>
      <c r="L115" s="185">
        <v>11631</v>
      </c>
      <c r="M115" s="3"/>
      <c r="N115" s="185">
        <v>0</v>
      </c>
      <c r="O115" s="185">
        <v>0</v>
      </c>
      <c r="P115" s="184"/>
      <c r="Q115" s="185">
        <v>2089064</v>
      </c>
      <c r="R115" s="185">
        <v>27182</v>
      </c>
      <c r="S115" s="185">
        <v>2116246</v>
      </c>
      <c r="T115" s="185">
        <v>1105737</v>
      </c>
      <c r="U115" s="185">
        <v>1407471</v>
      </c>
      <c r="W115" s="185">
        <f t="shared" si="2"/>
        <v>1973120985.0107067</v>
      </c>
      <c r="X115" s="185">
        <f t="shared" si="3"/>
        <v>2511547109.2077088</v>
      </c>
    </row>
    <row r="116" spans="1:24">
      <c r="A116" s="198">
        <v>32410</v>
      </c>
      <c r="B116" s="178" t="s">
        <v>102</v>
      </c>
      <c r="C116" s="182">
        <v>8.4210000000000003E-4</v>
      </c>
      <c r="D116" s="182">
        <v>8.2589999999999996E-4</v>
      </c>
      <c r="E116" s="185">
        <v>8730014</v>
      </c>
      <c r="F116" s="232"/>
      <c r="G116" s="185">
        <v>730256</v>
      </c>
      <c r="H116" s="185">
        <v>167342</v>
      </c>
      <c r="I116" s="185">
        <v>930217</v>
      </c>
      <c r="J116" s="185">
        <v>172917</v>
      </c>
      <c r="K116" s="184"/>
      <c r="L116" s="185">
        <v>17477</v>
      </c>
      <c r="M116" s="3"/>
      <c r="N116" s="185">
        <v>0</v>
      </c>
      <c r="O116" s="185">
        <v>43090</v>
      </c>
      <c r="P116" s="184"/>
      <c r="Q116" s="185">
        <v>3139187</v>
      </c>
      <c r="R116" s="185">
        <v>52165</v>
      </c>
      <c r="S116" s="185">
        <v>3191352</v>
      </c>
      <c r="T116" s="185">
        <v>1661565</v>
      </c>
      <c r="U116" s="185">
        <v>2114975</v>
      </c>
      <c r="W116" s="185">
        <f t="shared" si="2"/>
        <v>1973120769.5048094</v>
      </c>
      <c r="X116" s="185">
        <f t="shared" si="3"/>
        <v>2511548509.6781855</v>
      </c>
    </row>
    <row r="117" spans="1:24">
      <c r="A117" s="198">
        <v>32420</v>
      </c>
      <c r="B117" s="178" t="s">
        <v>103</v>
      </c>
      <c r="C117" s="182">
        <v>0</v>
      </c>
      <c r="D117" s="182">
        <v>0</v>
      </c>
      <c r="E117" s="185">
        <v>0</v>
      </c>
      <c r="F117" s="232"/>
      <c r="G117" s="185">
        <v>0</v>
      </c>
      <c r="H117" s="185">
        <v>0</v>
      </c>
      <c r="I117" s="185">
        <v>0</v>
      </c>
      <c r="J117" s="185">
        <v>0</v>
      </c>
      <c r="K117" s="184"/>
      <c r="L117" s="185">
        <v>0</v>
      </c>
      <c r="M117" s="3"/>
      <c r="N117" s="185">
        <v>0</v>
      </c>
      <c r="O117" s="185">
        <v>13219</v>
      </c>
      <c r="P117" s="184"/>
      <c r="Q117" s="185">
        <v>0</v>
      </c>
      <c r="R117" s="185">
        <v>-28041</v>
      </c>
      <c r="S117" s="185">
        <v>-28041</v>
      </c>
      <c r="T117" s="185">
        <v>0</v>
      </c>
      <c r="U117" s="185">
        <v>0</v>
      </c>
      <c r="W117" s="185"/>
      <c r="X117" s="185"/>
    </row>
    <row r="118" spans="1:24">
      <c r="A118" s="198">
        <v>32500</v>
      </c>
      <c r="B118" s="178" t="s">
        <v>389</v>
      </c>
      <c r="C118" s="182">
        <v>4.8861E-3</v>
      </c>
      <c r="D118" s="182">
        <v>4.7694E-3</v>
      </c>
      <c r="E118" s="185">
        <v>50653989</v>
      </c>
      <c r="F118" s="232"/>
      <c r="G118" s="185">
        <v>4237148</v>
      </c>
      <c r="H118" s="185">
        <v>970966</v>
      </c>
      <c r="I118" s="185">
        <v>5397382</v>
      </c>
      <c r="J118" s="185">
        <v>441263</v>
      </c>
      <c r="K118" s="184"/>
      <c r="L118" s="185">
        <v>101406</v>
      </c>
      <c r="M118" s="3"/>
      <c r="N118" s="185">
        <v>0</v>
      </c>
      <c r="O118" s="185">
        <v>508906</v>
      </c>
      <c r="P118" s="184"/>
      <c r="Q118" s="185">
        <v>18214443</v>
      </c>
      <c r="R118" s="185">
        <v>-343573</v>
      </c>
      <c r="S118" s="185">
        <v>17870870</v>
      </c>
      <c r="T118" s="185">
        <v>9640863</v>
      </c>
      <c r="U118" s="185">
        <v>12271675</v>
      </c>
      <c r="W118" s="185">
        <f t="shared" si="2"/>
        <v>1973120279.9778965</v>
      </c>
      <c r="X118" s="185">
        <f t="shared" si="3"/>
        <v>2511548064.9188514</v>
      </c>
    </row>
    <row r="119" spans="1:24">
      <c r="A119" s="198">
        <v>32505</v>
      </c>
      <c r="B119" s="178" t="s">
        <v>105</v>
      </c>
      <c r="C119" s="182">
        <v>7.3459999999999997E-4</v>
      </c>
      <c r="D119" s="182">
        <v>7.7439999999999996E-4</v>
      </c>
      <c r="E119" s="185">
        <v>7615567</v>
      </c>
      <c r="F119" s="232"/>
      <c r="G119" s="185">
        <v>637033</v>
      </c>
      <c r="H119" s="185">
        <v>145980</v>
      </c>
      <c r="I119" s="185">
        <v>811469</v>
      </c>
      <c r="J119" s="185">
        <v>98005</v>
      </c>
      <c r="K119" s="184"/>
      <c r="L119" s="185">
        <v>15246</v>
      </c>
      <c r="M119" s="3"/>
      <c r="N119" s="185">
        <v>0</v>
      </c>
      <c r="O119" s="185">
        <v>172024</v>
      </c>
      <c r="P119" s="184"/>
      <c r="Q119" s="185">
        <v>2738448</v>
      </c>
      <c r="R119" s="185">
        <v>18032</v>
      </c>
      <c r="S119" s="185">
        <v>2756480</v>
      </c>
      <c r="T119" s="185">
        <v>1449454</v>
      </c>
      <c r="U119" s="185">
        <v>1844983</v>
      </c>
      <c r="W119" s="185">
        <f t="shared" si="2"/>
        <v>1973120065.3416827</v>
      </c>
      <c r="X119" s="185">
        <f t="shared" si="3"/>
        <v>2511547781.1053634</v>
      </c>
    </row>
    <row r="120" spans="1:24">
      <c r="A120" s="198">
        <v>32600</v>
      </c>
      <c r="B120" s="178" t="s">
        <v>106</v>
      </c>
      <c r="C120" s="182">
        <v>1.7727300000000001E-2</v>
      </c>
      <c r="D120" s="182">
        <v>1.7152299999999999E-2</v>
      </c>
      <c r="E120" s="185">
        <v>183778157</v>
      </c>
      <c r="F120" s="232"/>
      <c r="G120" s="185">
        <v>15372831</v>
      </c>
      <c r="H120" s="185">
        <v>3522769</v>
      </c>
      <c r="I120" s="185">
        <v>19582285</v>
      </c>
      <c r="J120" s="185">
        <v>2140065</v>
      </c>
      <c r="K120" s="184"/>
      <c r="L120" s="185">
        <v>367912</v>
      </c>
      <c r="M120" s="3"/>
      <c r="N120" s="185">
        <v>0</v>
      </c>
      <c r="O120" s="185">
        <v>1424372</v>
      </c>
      <c r="P120" s="184"/>
      <c r="Q120" s="185">
        <v>66083971</v>
      </c>
      <c r="R120" s="185">
        <v>-1329722</v>
      </c>
      <c r="S120" s="185">
        <v>64754249</v>
      </c>
      <c r="T120" s="185">
        <v>34978095</v>
      </c>
      <c r="U120" s="185">
        <v>44522965</v>
      </c>
      <c r="W120" s="185">
        <f t="shared" si="2"/>
        <v>1973120272.122658</v>
      </c>
      <c r="X120" s="185">
        <f t="shared" si="3"/>
        <v>2511548007.8748593</v>
      </c>
    </row>
    <row r="121" spans="1:24">
      <c r="A121" s="198">
        <v>32605</v>
      </c>
      <c r="B121" s="178" t="s">
        <v>107</v>
      </c>
      <c r="C121" s="182">
        <v>2.5588E-3</v>
      </c>
      <c r="D121" s="182">
        <v>2.5419000000000001E-3</v>
      </c>
      <c r="E121" s="185">
        <v>26526970</v>
      </c>
      <c r="F121" s="232"/>
      <c r="G121" s="185">
        <v>2218950</v>
      </c>
      <c r="H121" s="185">
        <v>508485</v>
      </c>
      <c r="I121" s="185">
        <v>2826553</v>
      </c>
      <c r="J121" s="185">
        <v>502062</v>
      </c>
      <c r="K121" s="184"/>
      <c r="L121" s="185">
        <v>53105</v>
      </c>
      <c r="M121" s="3"/>
      <c r="N121" s="185">
        <v>0</v>
      </c>
      <c r="O121" s="185">
        <v>0</v>
      </c>
      <c r="P121" s="184"/>
      <c r="Q121" s="185">
        <v>9538715</v>
      </c>
      <c r="R121" s="185">
        <v>341720</v>
      </c>
      <c r="S121" s="185">
        <v>9880435</v>
      </c>
      <c r="T121" s="185">
        <v>5048820</v>
      </c>
      <c r="U121" s="185">
        <v>6426549</v>
      </c>
      <c r="W121" s="185">
        <f t="shared" si="2"/>
        <v>1973120212.5996561</v>
      </c>
      <c r="X121" s="185">
        <f t="shared" si="3"/>
        <v>2511547991.2458963</v>
      </c>
    </row>
    <row r="122" spans="1:24">
      <c r="A122" s="198">
        <v>32700</v>
      </c>
      <c r="B122" s="178" t="s">
        <v>108</v>
      </c>
      <c r="C122" s="182">
        <v>1.6184000000000001E-3</v>
      </c>
      <c r="D122" s="182">
        <v>1.6067E-3</v>
      </c>
      <c r="E122" s="185">
        <v>16777883</v>
      </c>
      <c r="F122" s="232"/>
      <c r="G122" s="185">
        <v>1403451</v>
      </c>
      <c r="H122" s="185">
        <v>321608</v>
      </c>
      <c r="I122" s="185">
        <v>1787749</v>
      </c>
      <c r="J122" s="185">
        <v>114685</v>
      </c>
      <c r="K122" s="184"/>
      <c r="L122" s="185">
        <v>33588</v>
      </c>
      <c r="M122" s="3"/>
      <c r="N122" s="185">
        <v>0</v>
      </c>
      <c r="O122" s="185">
        <v>63877</v>
      </c>
      <c r="P122" s="184"/>
      <c r="Q122" s="185">
        <v>6033084</v>
      </c>
      <c r="R122" s="185">
        <v>115092</v>
      </c>
      <c r="S122" s="185">
        <v>6148176</v>
      </c>
      <c r="T122" s="185">
        <v>3193298</v>
      </c>
      <c r="U122" s="185">
        <v>4064689</v>
      </c>
      <c r="W122" s="185">
        <f t="shared" si="2"/>
        <v>1973120365.793376</v>
      </c>
      <c r="X122" s="185">
        <f t="shared" si="3"/>
        <v>2511547825.0123577</v>
      </c>
    </row>
    <row r="123" spans="1:24">
      <c r="A123" s="198">
        <v>32800</v>
      </c>
      <c r="B123" s="178" t="s">
        <v>109</v>
      </c>
      <c r="C123" s="182">
        <v>2.3178000000000001E-3</v>
      </c>
      <c r="D123" s="182">
        <v>2.2322000000000002E-3</v>
      </c>
      <c r="E123" s="185">
        <v>24028533</v>
      </c>
      <c r="F123" s="232"/>
      <c r="G123" s="185">
        <v>2009959</v>
      </c>
      <c r="H123" s="185">
        <v>460593</v>
      </c>
      <c r="I123" s="185">
        <v>2560335</v>
      </c>
      <c r="J123" s="185">
        <v>840450</v>
      </c>
      <c r="K123" s="184"/>
      <c r="L123" s="185">
        <v>48104</v>
      </c>
      <c r="M123" s="3"/>
      <c r="N123" s="185">
        <v>0</v>
      </c>
      <c r="O123" s="185">
        <v>0</v>
      </c>
      <c r="P123" s="184"/>
      <c r="Q123" s="185">
        <v>8640313</v>
      </c>
      <c r="R123" s="185">
        <v>491068</v>
      </c>
      <c r="S123" s="185">
        <v>9131381</v>
      </c>
      <c r="T123" s="185">
        <v>4573298</v>
      </c>
      <c r="U123" s="185">
        <v>5821266</v>
      </c>
      <c r="W123" s="185">
        <f t="shared" si="2"/>
        <v>1973120200.1898351</v>
      </c>
      <c r="X123" s="185">
        <f t="shared" si="3"/>
        <v>2511548019.6738286</v>
      </c>
    </row>
    <row r="124" spans="1:24">
      <c r="A124" s="198">
        <v>32900</v>
      </c>
      <c r="B124" s="178" t="s">
        <v>110</v>
      </c>
      <c r="C124" s="182">
        <v>6.4688000000000002E-3</v>
      </c>
      <c r="D124" s="182">
        <v>6.5721E-3</v>
      </c>
      <c r="E124" s="185">
        <v>67061771</v>
      </c>
      <c r="F124" s="232"/>
      <c r="G124" s="185">
        <v>5609640</v>
      </c>
      <c r="H124" s="185">
        <v>1285480</v>
      </c>
      <c r="I124" s="185">
        <v>7145695</v>
      </c>
      <c r="J124" s="185">
        <v>0</v>
      </c>
      <c r="K124" s="184"/>
      <c r="L124" s="185">
        <v>134253</v>
      </c>
      <c r="M124" s="3"/>
      <c r="N124" s="185">
        <v>0</v>
      </c>
      <c r="O124" s="185">
        <v>1233228</v>
      </c>
      <c r="P124" s="184"/>
      <c r="Q124" s="185">
        <v>24114444</v>
      </c>
      <c r="R124" s="185">
        <v>-565113</v>
      </c>
      <c r="S124" s="185">
        <v>23549331</v>
      </c>
      <c r="T124" s="185">
        <v>12763721</v>
      </c>
      <c r="U124" s="185">
        <v>16246702</v>
      </c>
      <c r="W124" s="185">
        <f t="shared" si="2"/>
        <v>1973120362.354687</v>
      </c>
      <c r="X124" s="185">
        <f t="shared" si="3"/>
        <v>2511548046.0054412</v>
      </c>
    </row>
    <row r="125" spans="1:24">
      <c r="A125" s="198">
        <v>32901</v>
      </c>
      <c r="B125" s="178" t="s">
        <v>390</v>
      </c>
      <c r="C125" s="182">
        <v>1.2579999999999999E-4</v>
      </c>
      <c r="D125" s="182">
        <v>1.6789999999999999E-4</v>
      </c>
      <c r="E125" s="185">
        <v>1304163</v>
      </c>
      <c r="F125" s="232"/>
      <c r="G125" s="185">
        <v>109092</v>
      </c>
      <c r="H125" s="185">
        <v>24999</v>
      </c>
      <c r="I125" s="185">
        <v>138964</v>
      </c>
      <c r="J125" s="185">
        <v>54985</v>
      </c>
      <c r="K125" s="184"/>
      <c r="L125" s="185">
        <v>2611</v>
      </c>
      <c r="M125" s="3"/>
      <c r="N125" s="185">
        <v>0</v>
      </c>
      <c r="O125" s="185">
        <v>302705</v>
      </c>
      <c r="P125" s="184"/>
      <c r="Q125" s="185">
        <v>468958</v>
      </c>
      <c r="R125" s="185">
        <v>-3764</v>
      </c>
      <c r="S125" s="185">
        <v>465194</v>
      </c>
      <c r="T125" s="185">
        <v>248219</v>
      </c>
      <c r="U125" s="185">
        <v>315953</v>
      </c>
      <c r="W125" s="185">
        <f t="shared" si="2"/>
        <v>1973124006.3593006</v>
      </c>
      <c r="X125" s="185">
        <f t="shared" si="3"/>
        <v>2511550079.4912562</v>
      </c>
    </row>
    <row r="126" spans="1:24">
      <c r="A126" s="198">
        <v>32905</v>
      </c>
      <c r="B126" s="178" t="s">
        <v>111</v>
      </c>
      <c r="C126" s="182">
        <v>8.7589999999999999E-4</v>
      </c>
      <c r="D126" s="182">
        <v>9.3470000000000001E-4</v>
      </c>
      <c r="E126" s="185">
        <v>9080418</v>
      </c>
      <c r="F126" s="232"/>
      <c r="G126" s="185">
        <v>759566</v>
      </c>
      <c r="H126" s="185">
        <v>174059</v>
      </c>
      <c r="I126" s="185">
        <v>967554</v>
      </c>
      <c r="J126" s="185">
        <v>53716</v>
      </c>
      <c r="K126" s="184"/>
      <c r="L126" s="185">
        <v>18178</v>
      </c>
      <c r="M126" s="3"/>
      <c r="N126" s="185">
        <v>0</v>
      </c>
      <c r="O126" s="185">
        <v>272681</v>
      </c>
      <c r="P126" s="184"/>
      <c r="Q126" s="185">
        <v>3265187</v>
      </c>
      <c r="R126" s="185">
        <v>-89518</v>
      </c>
      <c r="S126" s="185">
        <v>3175669</v>
      </c>
      <c r="T126" s="185">
        <v>1728256</v>
      </c>
      <c r="U126" s="185">
        <v>2199865</v>
      </c>
      <c r="W126" s="185">
        <f t="shared" si="2"/>
        <v>1973120219.2031054</v>
      </c>
      <c r="X126" s="185">
        <f t="shared" si="3"/>
        <v>2511548121.9317274</v>
      </c>
    </row>
    <row r="127" spans="1:24">
      <c r="A127" s="198">
        <v>32910</v>
      </c>
      <c r="B127" s="178" t="s">
        <v>112</v>
      </c>
      <c r="C127" s="182">
        <v>1.2367999999999999E-3</v>
      </c>
      <c r="D127" s="182">
        <v>1.2187999999999999E-3</v>
      </c>
      <c r="E127" s="185">
        <v>12821852</v>
      </c>
      <c r="F127" s="232"/>
      <c r="G127" s="185">
        <v>1072533</v>
      </c>
      <c r="H127" s="185">
        <v>245777</v>
      </c>
      <c r="I127" s="185">
        <v>1366219</v>
      </c>
      <c r="J127" s="185">
        <v>112180</v>
      </c>
      <c r="K127" s="184"/>
      <c r="L127" s="185">
        <v>25669</v>
      </c>
      <c r="M127" s="3"/>
      <c r="N127" s="185">
        <v>0</v>
      </c>
      <c r="O127" s="185">
        <v>10075</v>
      </c>
      <c r="P127" s="184"/>
      <c r="Q127" s="185">
        <v>4610553</v>
      </c>
      <c r="R127" s="185">
        <v>-14002</v>
      </c>
      <c r="S127" s="185">
        <v>4596551</v>
      </c>
      <c r="T127" s="185">
        <v>2440355</v>
      </c>
      <c r="U127" s="185">
        <v>3106283</v>
      </c>
      <c r="W127" s="185">
        <f t="shared" si="2"/>
        <v>1973120148.7710221</v>
      </c>
      <c r="X127" s="185">
        <f t="shared" si="3"/>
        <v>2511548350.5821476</v>
      </c>
    </row>
    <row r="128" spans="1:24">
      <c r="A128" s="198">
        <v>32920</v>
      </c>
      <c r="B128" s="178" t="s">
        <v>113</v>
      </c>
      <c r="C128" s="182">
        <v>1.0413E-3</v>
      </c>
      <c r="D128" s="182">
        <v>1.0493E-3</v>
      </c>
      <c r="E128" s="185">
        <v>10795112</v>
      </c>
      <c r="F128" s="232"/>
      <c r="G128" s="185">
        <v>902999</v>
      </c>
      <c r="H128" s="185">
        <v>206927</v>
      </c>
      <c r="I128" s="185">
        <v>1150262</v>
      </c>
      <c r="J128" s="185">
        <v>49545</v>
      </c>
      <c r="K128" s="184"/>
      <c r="L128" s="185">
        <v>21611</v>
      </c>
      <c r="M128" s="3"/>
      <c r="N128" s="185">
        <v>0</v>
      </c>
      <c r="O128" s="185">
        <v>139145</v>
      </c>
      <c r="P128" s="184"/>
      <c r="Q128" s="185">
        <v>3881766</v>
      </c>
      <c r="R128" s="185">
        <v>-39810</v>
      </c>
      <c r="S128" s="185">
        <v>3841956</v>
      </c>
      <c r="T128" s="185">
        <v>2054610</v>
      </c>
      <c r="U128" s="185">
        <v>2615275</v>
      </c>
      <c r="W128" s="185">
        <f t="shared" si="2"/>
        <v>1973120138.2886777</v>
      </c>
      <c r="X128" s="185">
        <f t="shared" si="3"/>
        <v>2511548064.9188514</v>
      </c>
    </row>
    <row r="129" spans="1:24">
      <c r="A129" s="198">
        <v>33000</v>
      </c>
      <c r="B129" s="178" t="s">
        <v>114</v>
      </c>
      <c r="C129" s="182">
        <v>2.4646E-3</v>
      </c>
      <c r="D129" s="182">
        <v>2.4895E-3</v>
      </c>
      <c r="E129" s="185">
        <v>25550402</v>
      </c>
      <c r="F129" s="232"/>
      <c r="G129" s="185">
        <v>2137262</v>
      </c>
      <c r="H129" s="185">
        <v>489765</v>
      </c>
      <c r="I129" s="185">
        <v>2722496</v>
      </c>
      <c r="J129" s="185">
        <v>0</v>
      </c>
      <c r="K129" s="184"/>
      <c r="L129" s="185">
        <v>51150</v>
      </c>
      <c r="M129" s="3"/>
      <c r="N129" s="185">
        <v>0</v>
      </c>
      <c r="O129" s="185">
        <v>553172</v>
      </c>
      <c r="P129" s="184"/>
      <c r="Q129" s="185">
        <v>9187556</v>
      </c>
      <c r="R129" s="185">
        <v>-361618</v>
      </c>
      <c r="S129" s="185">
        <v>8825938</v>
      </c>
      <c r="T129" s="185">
        <v>4862952</v>
      </c>
      <c r="U129" s="185">
        <v>6189961</v>
      </c>
      <c r="W129" s="185">
        <f t="shared" si="2"/>
        <v>1973120181.7739186</v>
      </c>
      <c r="X129" s="185">
        <f t="shared" si="3"/>
        <v>2511547918.5263329</v>
      </c>
    </row>
    <row r="130" spans="1:24">
      <c r="A130" s="198">
        <v>33001</v>
      </c>
      <c r="B130" s="178" t="s">
        <v>115</v>
      </c>
      <c r="C130" s="182">
        <v>5.9599999999999999E-5</v>
      </c>
      <c r="D130" s="182">
        <v>7.64E-5</v>
      </c>
      <c r="E130" s="185">
        <v>617871</v>
      </c>
      <c r="F130" s="232"/>
      <c r="G130" s="185">
        <v>51684</v>
      </c>
      <c r="H130" s="185">
        <v>11844</v>
      </c>
      <c r="I130" s="185">
        <v>65837</v>
      </c>
      <c r="J130" s="185">
        <v>14358</v>
      </c>
      <c r="K130" s="184"/>
      <c r="L130" s="185">
        <v>1237</v>
      </c>
      <c r="M130" s="3"/>
      <c r="N130" s="185">
        <v>0</v>
      </c>
      <c r="O130" s="185">
        <v>111515</v>
      </c>
      <c r="P130" s="184"/>
      <c r="Q130" s="185">
        <v>222177</v>
      </c>
      <c r="R130" s="185">
        <v>-13251</v>
      </c>
      <c r="S130" s="185">
        <v>208926</v>
      </c>
      <c r="T130" s="185">
        <v>117598</v>
      </c>
      <c r="U130" s="185">
        <v>149688</v>
      </c>
      <c r="W130" s="185">
        <f t="shared" si="2"/>
        <v>1973120805.3691275</v>
      </c>
      <c r="X130" s="185">
        <f t="shared" si="3"/>
        <v>2511543624.1610737</v>
      </c>
    </row>
    <row r="131" spans="1:24">
      <c r="A131" s="198">
        <v>33027</v>
      </c>
      <c r="B131" s="178" t="s">
        <v>116</v>
      </c>
      <c r="C131" s="182">
        <v>3.2840000000000001E-4</v>
      </c>
      <c r="D131" s="182">
        <v>3.0729999999999999E-4</v>
      </c>
      <c r="E131" s="185">
        <v>3404509</v>
      </c>
      <c r="F131" s="232"/>
      <c r="G131" s="185">
        <v>284783</v>
      </c>
      <c r="H131" s="185">
        <v>65260</v>
      </c>
      <c r="I131" s="185">
        <v>362764</v>
      </c>
      <c r="J131" s="185">
        <v>116689</v>
      </c>
      <c r="K131" s="184"/>
      <c r="L131" s="185">
        <v>6816</v>
      </c>
      <c r="M131" s="3"/>
      <c r="N131" s="185">
        <v>0</v>
      </c>
      <c r="O131" s="185">
        <v>0</v>
      </c>
      <c r="P131" s="184"/>
      <c r="Q131" s="185">
        <v>1224212</v>
      </c>
      <c r="R131" s="185">
        <v>126355</v>
      </c>
      <c r="S131" s="185">
        <v>1350567</v>
      </c>
      <c r="T131" s="185">
        <v>647973</v>
      </c>
      <c r="U131" s="185">
        <v>824792</v>
      </c>
      <c r="W131" s="185">
        <f t="shared" si="2"/>
        <v>1973121193.6662605</v>
      </c>
      <c r="X131" s="185">
        <f t="shared" si="3"/>
        <v>2511546894.0316687</v>
      </c>
    </row>
    <row r="132" spans="1:24">
      <c r="A132" s="198">
        <v>33100</v>
      </c>
      <c r="B132" s="178" t="s">
        <v>117</v>
      </c>
      <c r="C132" s="182">
        <v>3.339E-3</v>
      </c>
      <c r="D132" s="182">
        <v>3.4607000000000001E-3</v>
      </c>
      <c r="E132" s="185">
        <v>34615269</v>
      </c>
      <c r="F132" s="232"/>
      <c r="G132" s="185">
        <v>2895527</v>
      </c>
      <c r="H132" s="185">
        <v>663526</v>
      </c>
      <c r="I132" s="185">
        <v>3688393</v>
      </c>
      <c r="J132" s="185">
        <v>27021</v>
      </c>
      <c r="K132" s="184"/>
      <c r="L132" s="185">
        <v>69298</v>
      </c>
      <c r="M132" s="3"/>
      <c r="N132" s="185">
        <v>0</v>
      </c>
      <c r="O132" s="185">
        <v>1107774</v>
      </c>
      <c r="P132" s="184"/>
      <c r="Q132" s="185">
        <v>12447151</v>
      </c>
      <c r="R132" s="185">
        <v>-374602</v>
      </c>
      <c r="S132" s="185">
        <v>12072549</v>
      </c>
      <c r="T132" s="185">
        <v>6588249</v>
      </c>
      <c r="U132" s="185">
        <v>8386059</v>
      </c>
      <c r="W132" s="185">
        <f t="shared" si="2"/>
        <v>1973120395.3279426</v>
      </c>
      <c r="X132" s="185">
        <f t="shared" si="3"/>
        <v>2511548068.2839174</v>
      </c>
    </row>
    <row r="133" spans="1:24">
      <c r="A133" s="198">
        <v>33105</v>
      </c>
      <c r="B133" s="178" t="s">
        <v>118</v>
      </c>
      <c r="C133" s="182">
        <v>3.6719999999999998E-4</v>
      </c>
      <c r="D133" s="182">
        <v>3.9429999999999999E-4</v>
      </c>
      <c r="E133" s="185">
        <v>3806747</v>
      </c>
      <c r="F133" s="232"/>
      <c r="G133" s="185">
        <v>318430</v>
      </c>
      <c r="H133" s="185">
        <v>72970</v>
      </c>
      <c r="I133" s="185">
        <v>405624</v>
      </c>
      <c r="J133" s="185">
        <v>16197</v>
      </c>
      <c r="K133" s="184"/>
      <c r="L133" s="185">
        <v>7621</v>
      </c>
      <c r="M133" s="3"/>
      <c r="N133" s="185">
        <v>0</v>
      </c>
      <c r="O133" s="185">
        <v>145873</v>
      </c>
      <c r="P133" s="184"/>
      <c r="Q133" s="185">
        <v>1368851</v>
      </c>
      <c r="R133" s="185">
        <v>-76302</v>
      </c>
      <c r="S133" s="185">
        <v>1292549</v>
      </c>
      <c r="T133" s="185">
        <v>724530</v>
      </c>
      <c r="U133" s="185">
        <v>922240</v>
      </c>
      <c r="W133" s="185">
        <f t="shared" si="2"/>
        <v>1973120915.0326798</v>
      </c>
      <c r="X133" s="185">
        <f t="shared" si="3"/>
        <v>2511546840.9586058</v>
      </c>
    </row>
    <row r="134" spans="1:24">
      <c r="A134" s="198">
        <v>33200</v>
      </c>
      <c r="B134" s="178" t="s">
        <v>119</v>
      </c>
      <c r="C134" s="182">
        <v>1.57863E-2</v>
      </c>
      <c r="D134" s="182">
        <v>1.52535E-2</v>
      </c>
      <c r="E134" s="185">
        <v>163655893</v>
      </c>
      <c r="F134" s="232"/>
      <c r="G134" s="185">
        <v>13689627</v>
      </c>
      <c r="H134" s="185">
        <v>3137054</v>
      </c>
      <c r="I134" s="185">
        <v>17438178</v>
      </c>
      <c r="J134" s="185">
        <v>1392150</v>
      </c>
      <c r="K134" s="184"/>
      <c r="L134" s="185">
        <v>327629</v>
      </c>
      <c r="M134" s="3"/>
      <c r="N134" s="185">
        <v>0</v>
      </c>
      <c r="O134" s="185">
        <v>2090084</v>
      </c>
      <c r="P134" s="184"/>
      <c r="Q134" s="185">
        <v>58848295</v>
      </c>
      <c r="R134" s="185">
        <v>-546168</v>
      </c>
      <c r="S134" s="185">
        <v>58302127</v>
      </c>
      <c r="T134" s="185">
        <v>31148269</v>
      </c>
      <c r="U134" s="185">
        <v>39648050</v>
      </c>
      <c r="W134" s="185">
        <f t="shared" si="2"/>
        <v>1973120300.5137367</v>
      </c>
      <c r="X134" s="185">
        <f t="shared" si="3"/>
        <v>2511547987.8122168</v>
      </c>
    </row>
    <row r="135" spans="1:24">
      <c r="A135" s="198">
        <v>33202</v>
      </c>
      <c r="B135" s="178" t="s">
        <v>120</v>
      </c>
      <c r="C135" s="182">
        <v>2.587E-4</v>
      </c>
      <c r="D135" s="182">
        <v>2.653E-4</v>
      </c>
      <c r="E135" s="185">
        <v>2681932</v>
      </c>
      <c r="F135" s="232"/>
      <c r="G135" s="185">
        <v>224341</v>
      </c>
      <c r="H135" s="185">
        <v>51409</v>
      </c>
      <c r="I135" s="185">
        <v>285770</v>
      </c>
      <c r="J135" s="185">
        <v>118736</v>
      </c>
      <c r="K135" s="184"/>
      <c r="L135" s="185">
        <v>5369</v>
      </c>
      <c r="M135" s="3"/>
      <c r="N135" s="185">
        <v>0</v>
      </c>
      <c r="O135" s="185">
        <v>108874</v>
      </c>
      <c r="P135" s="184"/>
      <c r="Q135" s="185">
        <v>964384</v>
      </c>
      <c r="R135" s="185">
        <v>62181</v>
      </c>
      <c r="S135" s="185">
        <v>1026565</v>
      </c>
      <c r="T135" s="185">
        <v>510446</v>
      </c>
      <c r="U135" s="185">
        <v>649737</v>
      </c>
      <c r="W135" s="185">
        <f t="shared" si="2"/>
        <v>1973119443.3706996</v>
      </c>
      <c r="X135" s="185">
        <f t="shared" si="3"/>
        <v>2511546192.5009665</v>
      </c>
    </row>
    <row r="136" spans="1:24">
      <c r="A136" s="198">
        <v>33203</v>
      </c>
      <c r="B136" s="178" t="s">
        <v>121</v>
      </c>
      <c r="C136" s="182">
        <v>1.5019999999999999E-4</v>
      </c>
      <c r="D136" s="182">
        <v>1.3520000000000001E-4</v>
      </c>
      <c r="E136" s="185">
        <v>1557117</v>
      </c>
      <c r="F136" s="232"/>
      <c r="G136" s="185">
        <v>130251</v>
      </c>
      <c r="H136" s="185">
        <v>29848</v>
      </c>
      <c r="I136" s="185">
        <v>165917</v>
      </c>
      <c r="J136" s="185">
        <v>29881</v>
      </c>
      <c r="K136" s="184"/>
      <c r="L136" s="185">
        <v>3117</v>
      </c>
      <c r="M136" s="3"/>
      <c r="N136" s="185">
        <v>0</v>
      </c>
      <c r="O136" s="185">
        <v>49991</v>
      </c>
      <c r="P136" s="184"/>
      <c r="Q136" s="185">
        <v>559917</v>
      </c>
      <c r="R136" s="185">
        <v>-16632</v>
      </c>
      <c r="S136" s="185">
        <v>543285</v>
      </c>
      <c r="T136" s="185">
        <v>296363</v>
      </c>
      <c r="U136" s="185">
        <v>377235</v>
      </c>
      <c r="W136" s="185">
        <f t="shared" si="2"/>
        <v>1973122503.3288949</v>
      </c>
      <c r="X136" s="185">
        <f t="shared" si="3"/>
        <v>2511551264.9800267</v>
      </c>
    </row>
    <row r="137" spans="1:24">
      <c r="A137" s="198">
        <v>33204</v>
      </c>
      <c r="B137" s="178" t="s">
        <v>122</v>
      </c>
      <c r="C137" s="182">
        <v>4.459E-4</v>
      </c>
      <c r="D137" s="182">
        <v>4.1310000000000001E-4</v>
      </c>
      <c r="E137" s="185">
        <v>4622626</v>
      </c>
      <c r="F137" s="232"/>
      <c r="G137" s="185">
        <v>386677</v>
      </c>
      <c r="H137" s="185">
        <v>88609</v>
      </c>
      <c r="I137" s="185">
        <v>492559</v>
      </c>
      <c r="J137" s="185">
        <v>10570</v>
      </c>
      <c r="K137" s="184"/>
      <c r="L137" s="185">
        <v>9254</v>
      </c>
      <c r="M137" s="3"/>
      <c r="N137" s="185">
        <v>0</v>
      </c>
      <c r="O137" s="185">
        <v>202078</v>
      </c>
      <c r="P137" s="184"/>
      <c r="Q137" s="185">
        <v>1662230</v>
      </c>
      <c r="R137" s="185">
        <v>-99192</v>
      </c>
      <c r="S137" s="185">
        <v>1563038</v>
      </c>
      <c r="T137" s="185">
        <v>879814</v>
      </c>
      <c r="U137" s="185">
        <v>1119899</v>
      </c>
      <c r="W137" s="185">
        <f t="shared" ref="W137:W200" si="4">+T137/C137</f>
        <v>1973119533.5276968</v>
      </c>
      <c r="X137" s="185">
        <f t="shared" ref="X137:X200" si="5">+U137/C137</f>
        <v>2511547432.159677</v>
      </c>
    </row>
    <row r="138" spans="1:24">
      <c r="A138" s="198">
        <v>33205</v>
      </c>
      <c r="B138" s="178" t="s">
        <v>123</v>
      </c>
      <c r="C138" s="182">
        <v>1.2102E-3</v>
      </c>
      <c r="D138" s="182">
        <v>1.2589999999999999E-3</v>
      </c>
      <c r="E138" s="185">
        <v>12546091</v>
      </c>
      <c r="F138" s="232"/>
      <c r="G138" s="185">
        <v>1049466</v>
      </c>
      <c r="H138" s="185">
        <v>240491</v>
      </c>
      <c r="I138" s="185">
        <v>1336835</v>
      </c>
      <c r="J138" s="185">
        <v>89789</v>
      </c>
      <c r="K138" s="184"/>
      <c r="L138" s="185">
        <v>25116</v>
      </c>
      <c r="M138" s="3"/>
      <c r="N138" s="185">
        <v>0</v>
      </c>
      <c r="O138" s="185">
        <v>333471</v>
      </c>
      <c r="P138" s="184"/>
      <c r="Q138" s="185">
        <v>4511393</v>
      </c>
      <c r="R138" s="185">
        <v>-8504</v>
      </c>
      <c r="S138" s="185">
        <v>4502889</v>
      </c>
      <c r="T138" s="185">
        <v>2387870</v>
      </c>
      <c r="U138" s="185">
        <v>3039475</v>
      </c>
      <c r="W138" s="185">
        <f t="shared" si="4"/>
        <v>1973120145.4305072</v>
      </c>
      <c r="X138" s="185">
        <f t="shared" si="5"/>
        <v>2511547678.0697403</v>
      </c>
    </row>
    <row r="139" spans="1:24">
      <c r="A139" s="198">
        <v>33206</v>
      </c>
      <c r="B139" s="178" t="s">
        <v>124</v>
      </c>
      <c r="C139" s="182">
        <v>1.182E-4</v>
      </c>
      <c r="D139" s="182">
        <v>1.2180000000000001E-4</v>
      </c>
      <c r="E139" s="185">
        <v>1225374</v>
      </c>
      <c r="F139" s="232"/>
      <c r="G139" s="185">
        <v>102501</v>
      </c>
      <c r="H139" s="185">
        <v>23489</v>
      </c>
      <c r="I139" s="185">
        <v>130568</v>
      </c>
      <c r="J139" s="185">
        <v>29548</v>
      </c>
      <c r="K139" s="184"/>
      <c r="L139" s="185">
        <v>2453</v>
      </c>
      <c r="M139" s="3"/>
      <c r="N139" s="185">
        <v>0</v>
      </c>
      <c r="O139" s="185">
        <v>21912</v>
      </c>
      <c r="P139" s="184"/>
      <c r="Q139" s="185">
        <v>440627</v>
      </c>
      <c r="R139" s="185">
        <v>12291</v>
      </c>
      <c r="S139" s="185">
        <v>452918</v>
      </c>
      <c r="T139" s="185">
        <v>233223</v>
      </c>
      <c r="U139" s="185">
        <v>296865</v>
      </c>
      <c r="W139" s="185">
        <f t="shared" si="4"/>
        <v>1973121827.4111676</v>
      </c>
      <c r="X139" s="185">
        <f t="shared" si="5"/>
        <v>2511548223.3502536</v>
      </c>
    </row>
    <row r="140" spans="1:24">
      <c r="A140" s="198">
        <v>33207</v>
      </c>
      <c r="B140" s="178" t="s">
        <v>343</v>
      </c>
      <c r="C140" s="182">
        <v>4.0900000000000002E-4</v>
      </c>
      <c r="D140" s="182">
        <v>3.5290000000000001E-4</v>
      </c>
      <c r="E140" s="185">
        <v>4240085</v>
      </c>
      <c r="F140" s="232"/>
      <c r="G140" s="185">
        <v>354678</v>
      </c>
      <c r="H140" s="185">
        <v>81276</v>
      </c>
      <c r="I140" s="185">
        <v>451798</v>
      </c>
      <c r="J140" s="185">
        <v>309827</v>
      </c>
      <c r="K140" s="184"/>
      <c r="L140" s="185">
        <v>8488</v>
      </c>
      <c r="M140" s="3"/>
      <c r="N140" s="185">
        <v>0</v>
      </c>
      <c r="O140" s="185">
        <v>0</v>
      </c>
      <c r="P140" s="184"/>
      <c r="Q140" s="185">
        <v>1524673</v>
      </c>
      <c r="R140" s="185">
        <v>319519</v>
      </c>
      <c r="S140" s="185">
        <v>1844192</v>
      </c>
      <c r="T140" s="185">
        <v>807006</v>
      </c>
      <c r="U140" s="185">
        <v>1027223</v>
      </c>
      <c r="W140" s="185">
        <f t="shared" si="4"/>
        <v>1973119804.4009778</v>
      </c>
      <c r="X140" s="185">
        <f t="shared" si="5"/>
        <v>2511547677.2616134</v>
      </c>
    </row>
    <row r="141" spans="1:24">
      <c r="A141" s="198">
        <v>33208</v>
      </c>
      <c r="B141" s="178" t="s">
        <v>344</v>
      </c>
      <c r="C141" s="182">
        <v>0</v>
      </c>
      <c r="D141" s="182">
        <v>0</v>
      </c>
      <c r="E141" s="185">
        <v>0</v>
      </c>
      <c r="F141" s="232"/>
      <c r="G141" s="185">
        <v>0</v>
      </c>
      <c r="H141" s="185">
        <v>0</v>
      </c>
      <c r="I141" s="185">
        <v>0</v>
      </c>
      <c r="J141" s="185">
        <v>0</v>
      </c>
      <c r="K141" s="184"/>
      <c r="L141" s="185">
        <v>0</v>
      </c>
      <c r="M141" s="3"/>
      <c r="N141" s="185">
        <v>0</v>
      </c>
      <c r="O141" s="185">
        <v>46195</v>
      </c>
      <c r="P141" s="184"/>
      <c r="Q141" s="185">
        <v>0</v>
      </c>
      <c r="R141" s="185">
        <v>-27149</v>
      </c>
      <c r="S141" s="185">
        <v>-27149</v>
      </c>
      <c r="T141" s="185">
        <v>0</v>
      </c>
      <c r="U141" s="185">
        <v>0</v>
      </c>
      <c r="W141" s="185"/>
      <c r="X141" s="185"/>
    </row>
    <row r="142" spans="1:24">
      <c r="A142" s="198">
        <v>33209</v>
      </c>
      <c r="B142" s="178" t="s">
        <v>345</v>
      </c>
      <c r="C142" s="182">
        <v>1.175E-4</v>
      </c>
      <c r="D142" s="182">
        <v>1.036E-4</v>
      </c>
      <c r="E142" s="185">
        <v>1218117</v>
      </c>
      <c r="F142" s="232"/>
      <c r="G142" s="185">
        <v>101894</v>
      </c>
      <c r="H142" s="185">
        <v>23350</v>
      </c>
      <c r="I142" s="185">
        <v>129795</v>
      </c>
      <c r="J142" s="185">
        <v>124741</v>
      </c>
      <c r="K142" s="184"/>
      <c r="L142" s="185">
        <v>2439</v>
      </c>
      <c r="M142" s="3"/>
      <c r="N142" s="185">
        <v>0</v>
      </c>
      <c r="O142" s="185">
        <v>0</v>
      </c>
      <c r="P142" s="184"/>
      <c r="Q142" s="185">
        <v>438017</v>
      </c>
      <c r="R142" s="185">
        <v>104191</v>
      </c>
      <c r="S142" s="185">
        <v>542208</v>
      </c>
      <c r="T142" s="185">
        <v>231842</v>
      </c>
      <c r="U142" s="185">
        <v>295107</v>
      </c>
      <c r="W142" s="185">
        <f t="shared" si="4"/>
        <v>1973123404.2553191</v>
      </c>
      <c r="X142" s="185">
        <f t="shared" si="5"/>
        <v>2511548936.1702127</v>
      </c>
    </row>
    <row r="143" spans="1:24">
      <c r="A143" s="198">
        <v>33300</v>
      </c>
      <c r="B143" s="178" t="s">
        <v>125</v>
      </c>
      <c r="C143" s="182">
        <v>2.2691999999999999E-3</v>
      </c>
      <c r="D143" s="182">
        <v>2.3040000000000001E-3</v>
      </c>
      <c r="E143" s="185">
        <v>23524699</v>
      </c>
      <c r="F143" s="232"/>
      <c r="G143" s="185">
        <v>1967814</v>
      </c>
      <c r="H143" s="185">
        <v>450935</v>
      </c>
      <c r="I143" s="185">
        <v>2506649</v>
      </c>
      <c r="J143" s="185">
        <v>0</v>
      </c>
      <c r="K143" s="184"/>
      <c r="L143" s="185">
        <v>47095</v>
      </c>
      <c r="M143" s="3"/>
      <c r="N143" s="185">
        <v>0</v>
      </c>
      <c r="O143" s="185">
        <v>287748</v>
      </c>
      <c r="P143" s="184"/>
      <c r="Q143" s="185">
        <v>8459142</v>
      </c>
      <c r="R143" s="185">
        <v>-117221</v>
      </c>
      <c r="S143" s="185">
        <v>8341921</v>
      </c>
      <c r="T143" s="185">
        <v>4477405</v>
      </c>
      <c r="U143" s="185">
        <v>5699205</v>
      </c>
      <c r="W143" s="185">
        <f t="shared" si="4"/>
        <v>1973120482.9895999</v>
      </c>
      <c r="X143" s="185">
        <f t="shared" si="5"/>
        <v>2511548122.6864095</v>
      </c>
    </row>
    <row r="144" spans="1:24">
      <c r="A144" s="198">
        <v>33305</v>
      </c>
      <c r="B144" s="178" t="s">
        <v>126</v>
      </c>
      <c r="C144" s="182">
        <v>5.3930000000000004E-4</v>
      </c>
      <c r="D144" s="182">
        <v>5.5380000000000002E-4</v>
      </c>
      <c r="E144" s="185">
        <v>5590900</v>
      </c>
      <c r="F144" s="232"/>
      <c r="G144" s="185">
        <v>467672</v>
      </c>
      <c r="H144" s="185">
        <v>107170</v>
      </c>
      <c r="I144" s="185">
        <v>595732</v>
      </c>
      <c r="J144" s="185">
        <v>88357</v>
      </c>
      <c r="K144" s="184"/>
      <c r="L144" s="185">
        <v>11193</v>
      </c>
      <c r="M144" s="3"/>
      <c r="N144" s="185">
        <v>0</v>
      </c>
      <c r="O144" s="185">
        <v>8320</v>
      </c>
      <c r="P144" s="184"/>
      <c r="Q144" s="185">
        <v>2010407</v>
      </c>
      <c r="R144" s="185">
        <v>34849</v>
      </c>
      <c r="S144" s="185">
        <v>2045256</v>
      </c>
      <c r="T144" s="185">
        <v>1064104</v>
      </c>
      <c r="U144" s="185">
        <v>1354478</v>
      </c>
      <c r="W144" s="185">
        <f t="shared" si="4"/>
        <v>1973120712.0341182</v>
      </c>
      <c r="X144" s="185">
        <f t="shared" si="5"/>
        <v>2511548303.3562021</v>
      </c>
    </row>
    <row r="145" spans="1:24">
      <c r="A145" s="198">
        <v>33400</v>
      </c>
      <c r="B145" s="178" t="s">
        <v>127</v>
      </c>
      <c r="C145" s="182">
        <v>2.0634099999999999E-2</v>
      </c>
      <c r="D145" s="182">
        <v>2.06883E-2</v>
      </c>
      <c r="E145" s="185">
        <v>213912827</v>
      </c>
      <c r="F145" s="232"/>
      <c r="G145" s="185">
        <v>17893561</v>
      </c>
      <c r="H145" s="185">
        <v>4100408</v>
      </c>
      <c r="I145" s="185">
        <v>22793252</v>
      </c>
      <c r="J145" s="185">
        <v>412990</v>
      </c>
      <c r="K145" s="184"/>
      <c r="L145" s="185">
        <v>428240</v>
      </c>
      <c r="M145" s="3"/>
      <c r="N145" s="185">
        <v>0</v>
      </c>
      <c r="O145" s="185">
        <v>2779468</v>
      </c>
      <c r="P145" s="184"/>
      <c r="Q145" s="185">
        <v>76919963</v>
      </c>
      <c r="R145" s="185">
        <v>-451396</v>
      </c>
      <c r="S145" s="185">
        <v>76468567</v>
      </c>
      <c r="T145" s="185">
        <v>40713562</v>
      </c>
      <c r="U145" s="185">
        <v>51823533</v>
      </c>
      <c r="W145" s="185">
        <f t="shared" si="4"/>
        <v>1973120320.2465823</v>
      </c>
      <c r="X145" s="185">
        <f t="shared" si="5"/>
        <v>2511548020.025104</v>
      </c>
    </row>
    <row r="146" spans="1:24">
      <c r="A146" s="198">
        <v>33402</v>
      </c>
      <c r="B146" s="178" t="s">
        <v>128</v>
      </c>
      <c r="C146" s="182">
        <v>1.7259999999999999E-4</v>
      </c>
      <c r="D146" s="182">
        <v>1.7430000000000001E-4</v>
      </c>
      <c r="E146" s="185">
        <v>1789337</v>
      </c>
      <c r="F146" s="232"/>
      <c r="G146" s="185">
        <v>149676</v>
      </c>
      <c r="H146" s="185">
        <v>34299</v>
      </c>
      <c r="I146" s="185">
        <v>190661</v>
      </c>
      <c r="J146" s="185">
        <v>10596</v>
      </c>
      <c r="K146" s="184"/>
      <c r="L146" s="185">
        <v>3582</v>
      </c>
      <c r="M146" s="3"/>
      <c r="N146" s="185">
        <v>0</v>
      </c>
      <c r="O146" s="185">
        <v>38717</v>
      </c>
      <c r="P146" s="184"/>
      <c r="Q146" s="185">
        <v>643420</v>
      </c>
      <c r="R146" s="185">
        <v>-4428</v>
      </c>
      <c r="S146" s="185">
        <v>638992</v>
      </c>
      <c r="T146" s="185">
        <v>340561</v>
      </c>
      <c r="U146" s="185">
        <v>433493</v>
      </c>
      <c r="W146" s="185">
        <f t="shared" si="4"/>
        <v>1973122827.3464658</v>
      </c>
      <c r="X146" s="185">
        <f t="shared" si="5"/>
        <v>2511546929.3163385</v>
      </c>
    </row>
    <row r="147" spans="1:24">
      <c r="A147" s="198">
        <v>33403</v>
      </c>
      <c r="B147" s="178" t="s">
        <v>286</v>
      </c>
      <c r="C147" s="182">
        <v>0</v>
      </c>
      <c r="D147" s="182">
        <v>0</v>
      </c>
      <c r="E147" s="185">
        <v>0</v>
      </c>
      <c r="F147" s="232"/>
      <c r="G147" s="185">
        <v>0</v>
      </c>
      <c r="H147" s="185">
        <v>0</v>
      </c>
      <c r="I147" s="185">
        <v>0</v>
      </c>
      <c r="J147" s="185">
        <v>0</v>
      </c>
      <c r="K147" s="184"/>
      <c r="L147" s="185">
        <v>0</v>
      </c>
      <c r="M147" s="3"/>
      <c r="N147" s="185">
        <v>0</v>
      </c>
      <c r="O147" s="185">
        <v>0</v>
      </c>
      <c r="P147" s="184"/>
      <c r="Q147" s="185">
        <v>0</v>
      </c>
      <c r="R147" s="185">
        <v>0</v>
      </c>
      <c r="S147" s="185">
        <v>0</v>
      </c>
      <c r="T147" s="185">
        <v>0</v>
      </c>
      <c r="U147" s="185">
        <v>0</v>
      </c>
      <c r="W147" s="185"/>
      <c r="X147" s="185"/>
    </row>
    <row r="148" spans="1:24">
      <c r="A148" s="198">
        <v>33405</v>
      </c>
      <c r="B148" s="178" t="s">
        <v>129</v>
      </c>
      <c r="C148" s="182">
        <v>1.8158E-3</v>
      </c>
      <c r="D148" s="182">
        <v>1.8523999999999999E-3</v>
      </c>
      <c r="E148" s="185">
        <v>18824321</v>
      </c>
      <c r="F148" s="232"/>
      <c r="G148" s="185">
        <v>1574633</v>
      </c>
      <c r="H148" s="185">
        <v>360836</v>
      </c>
      <c r="I148" s="185">
        <v>2005805</v>
      </c>
      <c r="J148" s="185">
        <v>37268</v>
      </c>
      <c r="K148" s="184"/>
      <c r="L148" s="185">
        <v>37685</v>
      </c>
      <c r="M148" s="3"/>
      <c r="N148" s="185">
        <v>0</v>
      </c>
      <c r="O148" s="185">
        <v>257159</v>
      </c>
      <c r="P148" s="184"/>
      <c r="Q148" s="185">
        <v>6768954</v>
      </c>
      <c r="R148" s="185">
        <v>-86591</v>
      </c>
      <c r="S148" s="185">
        <v>6682363</v>
      </c>
      <c r="T148" s="185">
        <v>3582792</v>
      </c>
      <c r="U148" s="185">
        <v>4560469</v>
      </c>
      <c r="W148" s="185">
        <f t="shared" si="4"/>
        <v>1973120387.7078974</v>
      </c>
      <c r="X148" s="185">
        <f t="shared" si="5"/>
        <v>2511548077.9821568</v>
      </c>
    </row>
    <row r="149" spans="1:24">
      <c r="A149" s="198">
        <v>33500</v>
      </c>
      <c r="B149" s="178" t="s">
        <v>130</v>
      </c>
      <c r="C149" s="182">
        <v>3.1164000000000001E-3</v>
      </c>
      <c r="D149" s="182">
        <v>3.1440000000000001E-3</v>
      </c>
      <c r="E149" s="185">
        <v>32307585</v>
      </c>
      <c r="F149" s="232"/>
      <c r="G149" s="185">
        <v>2702492</v>
      </c>
      <c r="H149" s="185">
        <v>619291</v>
      </c>
      <c r="I149" s="185">
        <v>3442500</v>
      </c>
      <c r="J149" s="185">
        <v>23378</v>
      </c>
      <c r="K149" s="184"/>
      <c r="L149" s="185">
        <v>64678</v>
      </c>
      <c r="M149" s="3"/>
      <c r="N149" s="185">
        <v>0</v>
      </c>
      <c r="O149" s="185">
        <v>1518131</v>
      </c>
      <c r="P149" s="184"/>
      <c r="Q149" s="185">
        <v>11617341</v>
      </c>
      <c r="R149" s="185">
        <v>-680404</v>
      </c>
      <c r="S149" s="185">
        <v>10936937</v>
      </c>
      <c r="T149" s="185">
        <v>6149032</v>
      </c>
      <c r="U149" s="185">
        <v>7826988</v>
      </c>
      <c r="W149" s="185">
        <f t="shared" si="4"/>
        <v>1973120266.9747143</v>
      </c>
      <c r="X149" s="185">
        <f t="shared" si="5"/>
        <v>2511547939.9306893</v>
      </c>
    </row>
    <row r="150" spans="1:24">
      <c r="A150" s="198">
        <v>33501</v>
      </c>
      <c r="B150" s="178" t="s">
        <v>131</v>
      </c>
      <c r="C150" s="182">
        <v>8.3399999999999994E-5</v>
      </c>
      <c r="D150" s="182">
        <v>7.5699999999999997E-5</v>
      </c>
      <c r="E150" s="185">
        <v>864604</v>
      </c>
      <c r="F150" s="232"/>
      <c r="G150" s="185">
        <v>72323</v>
      </c>
      <c r="H150" s="185">
        <v>16573</v>
      </c>
      <c r="I150" s="185">
        <v>92127</v>
      </c>
      <c r="J150" s="185">
        <v>40711</v>
      </c>
      <c r="K150" s="184"/>
      <c r="L150" s="185">
        <v>1731</v>
      </c>
      <c r="M150" s="3"/>
      <c r="N150" s="185">
        <v>0</v>
      </c>
      <c r="O150" s="185">
        <v>13557</v>
      </c>
      <c r="P150" s="184"/>
      <c r="Q150" s="185">
        <v>310899</v>
      </c>
      <c r="R150" s="185">
        <v>13742</v>
      </c>
      <c r="S150" s="185">
        <v>324641</v>
      </c>
      <c r="T150" s="185">
        <v>164558</v>
      </c>
      <c r="U150" s="185">
        <v>209463</v>
      </c>
      <c r="W150" s="185">
        <f t="shared" si="4"/>
        <v>1973117505.995204</v>
      </c>
      <c r="X150" s="185">
        <f t="shared" si="5"/>
        <v>2511546762.5899282</v>
      </c>
    </row>
    <row r="151" spans="1:24">
      <c r="A151" s="198">
        <v>33600</v>
      </c>
      <c r="B151" s="178" t="s">
        <v>132</v>
      </c>
      <c r="C151" s="182">
        <v>1.10314E-2</v>
      </c>
      <c r="D151" s="182">
        <v>1.1249E-2</v>
      </c>
      <c r="E151" s="185">
        <v>114362049</v>
      </c>
      <c r="F151" s="232"/>
      <c r="G151" s="185">
        <v>9566254</v>
      </c>
      <c r="H151" s="185">
        <v>2192160</v>
      </c>
      <c r="I151" s="185">
        <v>12185726</v>
      </c>
      <c r="J151" s="185">
        <v>370339</v>
      </c>
      <c r="K151" s="184"/>
      <c r="L151" s="185">
        <v>228946</v>
      </c>
      <c r="M151" s="3"/>
      <c r="N151" s="185">
        <v>0</v>
      </c>
      <c r="O151" s="185">
        <v>1816220</v>
      </c>
      <c r="P151" s="184"/>
      <c r="Q151" s="185">
        <v>41122941</v>
      </c>
      <c r="R151" s="185">
        <v>-240526</v>
      </c>
      <c r="S151" s="185">
        <v>40882415</v>
      </c>
      <c r="T151" s="185">
        <v>21766279</v>
      </c>
      <c r="U151" s="185">
        <v>27705891</v>
      </c>
      <c r="W151" s="185">
        <f t="shared" si="4"/>
        <v>1973120274.8517866</v>
      </c>
      <c r="X151" s="185">
        <f t="shared" si="5"/>
        <v>2511548035.6074476</v>
      </c>
    </row>
    <row r="152" spans="1:24">
      <c r="A152" s="198">
        <v>33605</v>
      </c>
      <c r="B152" s="178" t="s">
        <v>133</v>
      </c>
      <c r="C152" s="182">
        <v>1.3113999999999999E-3</v>
      </c>
      <c r="D152" s="182">
        <v>1.3757000000000001E-3</v>
      </c>
      <c r="E152" s="185">
        <v>13595227</v>
      </c>
      <c r="F152" s="232"/>
      <c r="G152" s="185">
        <v>1137225</v>
      </c>
      <c r="H152" s="185">
        <v>260601</v>
      </c>
      <c r="I152" s="185">
        <v>1448625</v>
      </c>
      <c r="J152" s="185">
        <v>30248</v>
      </c>
      <c r="K152" s="184"/>
      <c r="L152" s="185">
        <v>27217</v>
      </c>
      <c r="M152" s="3"/>
      <c r="N152" s="185">
        <v>0</v>
      </c>
      <c r="O152" s="185">
        <v>172044</v>
      </c>
      <c r="P152" s="184"/>
      <c r="Q152" s="185">
        <v>4888647</v>
      </c>
      <c r="R152" s="185">
        <v>-17626</v>
      </c>
      <c r="S152" s="185">
        <v>4871021</v>
      </c>
      <c r="T152" s="185">
        <v>2587550</v>
      </c>
      <c r="U152" s="185">
        <v>3293644</v>
      </c>
      <c r="W152" s="185">
        <f t="shared" si="4"/>
        <v>1973120329.4189417</v>
      </c>
      <c r="X152" s="185">
        <f t="shared" si="5"/>
        <v>2511547964.0079308</v>
      </c>
    </row>
    <row r="153" spans="1:24">
      <c r="A153" s="198">
        <v>33700</v>
      </c>
      <c r="B153" s="178" t="s">
        <v>134</v>
      </c>
      <c r="C153" s="182">
        <v>7.4089999999999996E-4</v>
      </c>
      <c r="D153" s="182">
        <v>7.4600000000000003E-4</v>
      </c>
      <c r="E153" s="185">
        <v>7680878</v>
      </c>
      <c r="F153" s="232"/>
      <c r="G153" s="185">
        <v>642497</v>
      </c>
      <c r="H153" s="185">
        <v>147232</v>
      </c>
      <c r="I153" s="185">
        <v>818428</v>
      </c>
      <c r="J153" s="185">
        <v>0</v>
      </c>
      <c r="K153" s="184"/>
      <c r="L153" s="185">
        <v>15377</v>
      </c>
      <c r="M153" s="3"/>
      <c r="N153" s="185">
        <v>0</v>
      </c>
      <c r="O153" s="185">
        <v>115327</v>
      </c>
      <c r="P153" s="184"/>
      <c r="Q153" s="185">
        <v>2761933</v>
      </c>
      <c r="R153" s="185">
        <v>-104529</v>
      </c>
      <c r="S153" s="185">
        <v>2657404</v>
      </c>
      <c r="T153" s="185">
        <v>1461885</v>
      </c>
      <c r="U153" s="185">
        <v>1860806</v>
      </c>
      <c r="W153" s="185">
        <f t="shared" si="4"/>
        <v>1973120529.0862465</v>
      </c>
      <c r="X153" s="185">
        <f t="shared" si="5"/>
        <v>2511548117.1548119</v>
      </c>
    </row>
    <row r="154" spans="1:24">
      <c r="A154" s="198">
        <v>33800</v>
      </c>
      <c r="B154" s="178" t="s">
        <v>135</v>
      </c>
      <c r="C154" s="182">
        <v>5.4410000000000005E-4</v>
      </c>
      <c r="D154" s="182">
        <v>5.622E-4</v>
      </c>
      <c r="E154" s="185">
        <v>5640661</v>
      </c>
      <c r="F154" s="232"/>
      <c r="G154" s="185">
        <v>471835</v>
      </c>
      <c r="H154" s="185">
        <v>108124</v>
      </c>
      <c r="I154" s="185">
        <v>601035</v>
      </c>
      <c r="J154" s="185">
        <v>2316</v>
      </c>
      <c r="K154" s="184"/>
      <c r="L154" s="185">
        <v>11292</v>
      </c>
      <c r="M154" s="3"/>
      <c r="N154" s="185">
        <v>0</v>
      </c>
      <c r="O154" s="185">
        <v>151518</v>
      </c>
      <c r="P154" s="184"/>
      <c r="Q154" s="185">
        <v>2028300</v>
      </c>
      <c r="R154" s="185">
        <v>-48148</v>
      </c>
      <c r="S154" s="185">
        <v>1980152</v>
      </c>
      <c r="T154" s="185">
        <v>1073575</v>
      </c>
      <c r="U154" s="185">
        <v>1366533</v>
      </c>
      <c r="W154" s="185">
        <f t="shared" si="4"/>
        <v>1973120749.8621576</v>
      </c>
      <c r="X154" s="185">
        <f t="shared" si="5"/>
        <v>2511547509.6489615</v>
      </c>
    </row>
    <row r="155" spans="1:24">
      <c r="A155" s="198">
        <v>33900</v>
      </c>
      <c r="B155" s="178" t="s">
        <v>436</v>
      </c>
      <c r="C155" s="182">
        <v>2.7558000000000001E-3</v>
      </c>
      <c r="D155" s="182">
        <v>2.7978E-3</v>
      </c>
      <c r="E155" s="185">
        <v>28569260</v>
      </c>
      <c r="F155" s="232"/>
      <c r="G155" s="185">
        <v>2389786</v>
      </c>
      <c r="H155" s="185">
        <v>547633</v>
      </c>
      <c r="I155" s="185">
        <v>3044167</v>
      </c>
      <c r="J155" s="185">
        <v>32227</v>
      </c>
      <c r="K155" s="184"/>
      <c r="L155" s="185">
        <v>57194</v>
      </c>
      <c r="M155" s="3"/>
      <c r="N155" s="185">
        <v>0</v>
      </c>
      <c r="O155" s="185">
        <v>619179</v>
      </c>
      <c r="P155" s="184"/>
      <c r="Q155" s="185">
        <v>10273093</v>
      </c>
      <c r="R155" s="185">
        <v>-356839</v>
      </c>
      <c r="S155" s="185">
        <v>9916254</v>
      </c>
      <c r="T155" s="185">
        <v>5437525</v>
      </c>
      <c r="U155" s="185">
        <v>6921324</v>
      </c>
      <c r="W155" s="185">
        <f t="shared" si="4"/>
        <v>1973120328.0354161</v>
      </c>
      <c r="X155" s="185">
        <f t="shared" si="5"/>
        <v>2511548007.8380141</v>
      </c>
    </row>
    <row r="156" spans="1:24">
      <c r="A156" s="198">
        <v>34000</v>
      </c>
      <c r="B156" s="178" t="s">
        <v>137</v>
      </c>
      <c r="C156" s="182">
        <v>1.2504E-3</v>
      </c>
      <c r="D156" s="182">
        <v>1.2891000000000001E-3</v>
      </c>
      <c r="E156" s="185">
        <v>12962843</v>
      </c>
      <c r="F156" s="232"/>
      <c r="G156" s="185">
        <v>1084327</v>
      </c>
      <c r="H156" s="185">
        <v>248479</v>
      </c>
      <c r="I156" s="185">
        <v>1381242</v>
      </c>
      <c r="J156" s="185">
        <v>0</v>
      </c>
      <c r="K156" s="184"/>
      <c r="L156" s="185">
        <v>25951</v>
      </c>
      <c r="M156" s="3"/>
      <c r="N156" s="185">
        <v>0</v>
      </c>
      <c r="O156" s="185">
        <v>443417</v>
      </c>
      <c r="P156" s="184"/>
      <c r="Q156" s="185">
        <v>4661251</v>
      </c>
      <c r="R156" s="185">
        <v>-259667</v>
      </c>
      <c r="S156" s="185">
        <v>4401584</v>
      </c>
      <c r="T156" s="185">
        <v>2467190</v>
      </c>
      <c r="U156" s="185">
        <v>3140440</v>
      </c>
      <c r="W156" s="185">
        <f t="shared" si="4"/>
        <v>1973120601.4075496</v>
      </c>
      <c r="X156" s="185">
        <f t="shared" si="5"/>
        <v>2511548304.5425463</v>
      </c>
    </row>
    <row r="157" spans="1:24">
      <c r="A157" s="198">
        <v>34100</v>
      </c>
      <c r="B157" s="178" t="s">
        <v>138</v>
      </c>
      <c r="C157" s="182">
        <v>2.9095900000000001E-2</v>
      </c>
      <c r="D157" s="182">
        <v>2.8813399999999999E-2</v>
      </c>
      <c r="E157" s="185">
        <v>301635944</v>
      </c>
      <c r="F157" s="232"/>
      <c r="G157" s="185">
        <v>25231499</v>
      </c>
      <c r="H157" s="185">
        <v>5781937</v>
      </c>
      <c r="I157" s="185">
        <v>32140495</v>
      </c>
      <c r="J157" s="185">
        <v>0</v>
      </c>
      <c r="K157" s="184"/>
      <c r="L157" s="185">
        <v>603856</v>
      </c>
      <c r="M157" s="3"/>
      <c r="N157" s="185">
        <v>0</v>
      </c>
      <c r="O157" s="185">
        <v>5273542</v>
      </c>
      <c r="P157" s="184"/>
      <c r="Q157" s="185">
        <v>108463929</v>
      </c>
      <c r="R157" s="185">
        <v>-4345642</v>
      </c>
      <c r="S157" s="185">
        <v>104118287</v>
      </c>
      <c r="T157" s="185">
        <v>57409711</v>
      </c>
      <c r="U157" s="185">
        <v>73075749</v>
      </c>
      <c r="W157" s="185">
        <f t="shared" si="4"/>
        <v>1973120302.1731584</v>
      </c>
      <c r="X157" s="185">
        <f t="shared" si="5"/>
        <v>2511547984.4239221</v>
      </c>
    </row>
    <row r="158" spans="1:24">
      <c r="A158" s="198">
        <v>34105</v>
      </c>
      <c r="B158" s="178" t="s">
        <v>139</v>
      </c>
      <c r="C158" s="182">
        <v>2.2555000000000001E-3</v>
      </c>
      <c r="D158" s="182">
        <v>2.346E-3</v>
      </c>
      <c r="E158" s="185">
        <v>23382672</v>
      </c>
      <c r="F158" s="232"/>
      <c r="G158" s="185">
        <v>1955934</v>
      </c>
      <c r="H158" s="185">
        <v>448213</v>
      </c>
      <c r="I158" s="185">
        <v>2491516</v>
      </c>
      <c r="J158" s="185">
        <v>109349</v>
      </c>
      <c r="K158" s="184"/>
      <c r="L158" s="185">
        <v>46811</v>
      </c>
      <c r="M158" s="3"/>
      <c r="N158" s="185">
        <v>0</v>
      </c>
      <c r="O158" s="185">
        <v>693009</v>
      </c>
      <c r="P158" s="184"/>
      <c r="Q158" s="185">
        <v>8408071</v>
      </c>
      <c r="R158" s="185">
        <v>-322382</v>
      </c>
      <c r="S158" s="185">
        <v>8085689</v>
      </c>
      <c r="T158" s="185">
        <v>4450373</v>
      </c>
      <c r="U158" s="185">
        <v>5664797</v>
      </c>
      <c r="W158" s="185">
        <f t="shared" si="4"/>
        <v>1973120372.422966</v>
      </c>
      <c r="X158" s="185">
        <f t="shared" si="5"/>
        <v>2511548215.4732876</v>
      </c>
    </row>
    <row r="159" spans="1:24">
      <c r="A159" s="198">
        <v>34200</v>
      </c>
      <c r="B159" s="178" t="s">
        <v>140</v>
      </c>
      <c r="C159" s="182">
        <v>1.0296000000000001E-3</v>
      </c>
      <c r="D159" s="182">
        <v>9.68E-4</v>
      </c>
      <c r="E159" s="185">
        <v>10673819</v>
      </c>
      <c r="F159" s="232"/>
      <c r="G159" s="185">
        <v>892853</v>
      </c>
      <c r="H159" s="185">
        <v>204602</v>
      </c>
      <c r="I159" s="185">
        <v>1137337</v>
      </c>
      <c r="J159" s="185">
        <v>430136</v>
      </c>
      <c r="K159" s="184"/>
      <c r="L159" s="185">
        <v>21368</v>
      </c>
      <c r="M159" s="3"/>
      <c r="N159" s="185">
        <v>0</v>
      </c>
      <c r="O159" s="185">
        <v>270759</v>
      </c>
      <c r="P159" s="184"/>
      <c r="Q159" s="185">
        <v>3838151</v>
      </c>
      <c r="R159" s="185">
        <v>-311119</v>
      </c>
      <c r="S159" s="185">
        <v>3527032</v>
      </c>
      <c r="T159" s="185">
        <v>2031525</v>
      </c>
      <c r="U159" s="185">
        <v>2585890</v>
      </c>
      <c r="W159" s="185">
        <f t="shared" si="4"/>
        <v>1973120629.3706293</v>
      </c>
      <c r="X159" s="185">
        <f t="shared" si="5"/>
        <v>2511548174.0481739</v>
      </c>
    </row>
    <row r="160" spans="1:24">
      <c r="A160" s="198">
        <v>34205</v>
      </c>
      <c r="B160" s="178" t="s">
        <v>141</v>
      </c>
      <c r="C160" s="182">
        <v>4.0850000000000001E-4</v>
      </c>
      <c r="D160" s="182">
        <v>4.2489999999999997E-4</v>
      </c>
      <c r="E160" s="185">
        <v>4234902</v>
      </c>
      <c r="F160" s="232"/>
      <c r="G160" s="185">
        <v>354245</v>
      </c>
      <c r="H160" s="185">
        <v>81177</v>
      </c>
      <c r="I160" s="185">
        <v>451245</v>
      </c>
      <c r="J160" s="185">
        <v>31246</v>
      </c>
      <c r="K160" s="184"/>
      <c r="L160" s="185">
        <v>8478</v>
      </c>
      <c r="M160" s="3"/>
      <c r="N160" s="185">
        <v>0</v>
      </c>
      <c r="O160" s="185">
        <v>123739</v>
      </c>
      <c r="P160" s="184"/>
      <c r="Q160" s="185">
        <v>1522810</v>
      </c>
      <c r="R160" s="185">
        <v>-48500</v>
      </c>
      <c r="S160" s="185">
        <v>1474310</v>
      </c>
      <c r="T160" s="185">
        <v>806020</v>
      </c>
      <c r="U160" s="185">
        <v>1025967</v>
      </c>
      <c r="W160" s="185">
        <f t="shared" si="4"/>
        <v>1973121175.0305996</v>
      </c>
      <c r="X160" s="185">
        <f t="shared" si="5"/>
        <v>2511547123.6230111</v>
      </c>
    </row>
    <row r="161" spans="1:24">
      <c r="A161" s="198">
        <v>34220</v>
      </c>
      <c r="B161" s="178" t="s">
        <v>142</v>
      </c>
      <c r="C161" s="182">
        <v>1.0988E-3</v>
      </c>
      <c r="D161" s="182">
        <v>1.1330999999999999E-3</v>
      </c>
      <c r="E161" s="185">
        <v>11391212</v>
      </c>
      <c r="F161" s="232"/>
      <c r="G161" s="185">
        <v>952862</v>
      </c>
      <c r="H161" s="185">
        <v>218354</v>
      </c>
      <c r="I161" s="185">
        <v>1213778</v>
      </c>
      <c r="J161" s="185">
        <v>184728</v>
      </c>
      <c r="K161" s="184"/>
      <c r="L161" s="185">
        <v>22804</v>
      </c>
      <c r="M161" s="3"/>
      <c r="N161" s="185">
        <v>0</v>
      </c>
      <c r="O161" s="185">
        <v>144816</v>
      </c>
      <c r="P161" s="184"/>
      <c r="Q161" s="185">
        <v>4096115</v>
      </c>
      <c r="R161" s="185">
        <v>81859</v>
      </c>
      <c r="S161" s="185">
        <v>4177974</v>
      </c>
      <c r="T161" s="185">
        <v>2168065</v>
      </c>
      <c r="U161" s="185">
        <v>2759689</v>
      </c>
      <c r="W161" s="185">
        <f t="shared" si="4"/>
        <v>1973120677.1022933</v>
      </c>
      <c r="X161" s="185">
        <f t="shared" si="5"/>
        <v>2511548052.4208226</v>
      </c>
    </row>
    <row r="162" spans="1:24">
      <c r="A162" s="198">
        <v>34230</v>
      </c>
      <c r="B162" s="178" t="s">
        <v>143</v>
      </c>
      <c r="C162" s="182">
        <v>3.6539999999999999E-4</v>
      </c>
      <c r="D162" s="182">
        <v>4.2299999999999998E-4</v>
      </c>
      <c r="E162" s="185">
        <v>3788086</v>
      </c>
      <c r="F162" s="232"/>
      <c r="G162" s="185">
        <v>316869</v>
      </c>
      <c r="H162" s="185">
        <v>72612</v>
      </c>
      <c r="I162" s="185">
        <v>403635</v>
      </c>
      <c r="J162" s="185">
        <v>0</v>
      </c>
      <c r="K162" s="184"/>
      <c r="L162" s="185">
        <v>7584</v>
      </c>
      <c r="M162" s="3"/>
      <c r="N162" s="185">
        <v>0</v>
      </c>
      <c r="O162" s="185">
        <v>320306</v>
      </c>
      <c r="P162" s="184"/>
      <c r="Q162" s="185">
        <v>1362141</v>
      </c>
      <c r="R162" s="185">
        <v>-163493</v>
      </c>
      <c r="S162" s="185">
        <v>1198648</v>
      </c>
      <c r="T162" s="185">
        <v>720978</v>
      </c>
      <c r="U162" s="185">
        <v>917720</v>
      </c>
      <c r="W162" s="185">
        <f t="shared" si="4"/>
        <v>1973119868.63711</v>
      </c>
      <c r="X162" s="185">
        <f t="shared" si="5"/>
        <v>2511548987.4110565</v>
      </c>
    </row>
    <row r="163" spans="1:24">
      <c r="A163" s="198">
        <v>34300</v>
      </c>
      <c r="B163" s="178" t="s">
        <v>144</v>
      </c>
      <c r="C163" s="182">
        <v>7.1031000000000002E-3</v>
      </c>
      <c r="D163" s="182">
        <v>7.1682999999999998E-3</v>
      </c>
      <c r="E163" s="185">
        <v>73637532</v>
      </c>
      <c r="F163" s="232"/>
      <c r="G163" s="185">
        <v>6159695</v>
      </c>
      <c r="H163" s="185">
        <v>1411528</v>
      </c>
      <c r="I163" s="185">
        <v>7846368</v>
      </c>
      <c r="J163" s="185">
        <v>0</v>
      </c>
      <c r="K163" s="184"/>
      <c r="L163" s="185">
        <v>147418</v>
      </c>
      <c r="M163" s="3"/>
      <c r="N163" s="185">
        <v>0</v>
      </c>
      <c r="O163" s="185">
        <v>1238133</v>
      </c>
      <c r="P163" s="184"/>
      <c r="Q163" s="185">
        <v>26478993</v>
      </c>
      <c r="R163" s="185">
        <v>-882088</v>
      </c>
      <c r="S163" s="185">
        <v>25596905</v>
      </c>
      <c r="T163" s="185">
        <v>14015271</v>
      </c>
      <c r="U163" s="185">
        <v>17839777</v>
      </c>
      <c r="W163" s="185">
        <f t="shared" si="4"/>
        <v>1973120327.7442243</v>
      </c>
      <c r="X163" s="185">
        <f t="shared" si="5"/>
        <v>2511548056.4823809</v>
      </c>
    </row>
    <row r="164" spans="1:24">
      <c r="A164" s="198">
        <v>34400</v>
      </c>
      <c r="B164" s="178" t="s">
        <v>145</v>
      </c>
      <c r="C164" s="182">
        <v>2.8321000000000002E-3</v>
      </c>
      <c r="D164" s="182">
        <v>2.7885000000000002E-3</v>
      </c>
      <c r="E164" s="185">
        <v>29360259</v>
      </c>
      <c r="F164" s="232"/>
      <c r="G164" s="185">
        <v>2455952</v>
      </c>
      <c r="H164" s="185">
        <v>562795</v>
      </c>
      <c r="I164" s="185">
        <v>3128451</v>
      </c>
      <c r="J164" s="185">
        <v>63147</v>
      </c>
      <c r="K164" s="184"/>
      <c r="L164" s="185">
        <v>58777</v>
      </c>
      <c r="M164" s="3"/>
      <c r="N164" s="185">
        <v>0</v>
      </c>
      <c r="O164" s="185">
        <v>452023</v>
      </c>
      <c r="P164" s="184"/>
      <c r="Q164" s="185">
        <v>10557525</v>
      </c>
      <c r="R164" s="185">
        <v>-347573</v>
      </c>
      <c r="S164" s="185">
        <v>10209952</v>
      </c>
      <c r="T164" s="185">
        <v>5588074</v>
      </c>
      <c r="U164" s="185">
        <v>7112955</v>
      </c>
      <c r="W164" s="185">
        <f t="shared" si="4"/>
        <v>1973120299.4244552</v>
      </c>
      <c r="X164" s="185">
        <f t="shared" si="5"/>
        <v>2511547967.9389849</v>
      </c>
    </row>
    <row r="165" spans="1:24">
      <c r="A165" s="198">
        <v>34405</v>
      </c>
      <c r="B165" s="178" t="s">
        <v>146</v>
      </c>
      <c r="C165" s="182">
        <v>5.6110000000000003E-4</v>
      </c>
      <c r="D165" s="182">
        <v>5.6010000000000001E-4</v>
      </c>
      <c r="E165" s="185">
        <v>5816900</v>
      </c>
      <c r="F165" s="232"/>
      <c r="G165" s="185">
        <v>486577</v>
      </c>
      <c r="H165" s="185">
        <v>111502</v>
      </c>
      <c r="I165" s="185">
        <v>619814</v>
      </c>
      <c r="J165" s="185">
        <v>0</v>
      </c>
      <c r="K165" s="184"/>
      <c r="L165" s="185">
        <v>11645</v>
      </c>
      <c r="M165" s="3"/>
      <c r="N165" s="185">
        <v>0</v>
      </c>
      <c r="O165" s="185">
        <v>87506</v>
      </c>
      <c r="P165" s="184"/>
      <c r="Q165" s="185">
        <v>2091673</v>
      </c>
      <c r="R165" s="185">
        <v>-85862</v>
      </c>
      <c r="S165" s="185">
        <v>2005811</v>
      </c>
      <c r="T165" s="185">
        <v>1107118</v>
      </c>
      <c r="U165" s="185">
        <v>1409230</v>
      </c>
      <c r="W165" s="185">
        <f t="shared" si="4"/>
        <v>1973120655.8545713</v>
      </c>
      <c r="X165" s="185">
        <f t="shared" si="5"/>
        <v>2511548743.5394759</v>
      </c>
    </row>
    <row r="166" spans="1:24">
      <c r="A166" s="198">
        <v>34500</v>
      </c>
      <c r="B166" s="178" t="s">
        <v>147</v>
      </c>
      <c r="C166" s="182">
        <v>5.1795000000000001E-3</v>
      </c>
      <c r="D166" s="182">
        <v>5.0958000000000002E-3</v>
      </c>
      <c r="E166" s="185">
        <v>53695654</v>
      </c>
      <c r="F166" s="232"/>
      <c r="G166" s="185">
        <v>4491580</v>
      </c>
      <c r="H166" s="185">
        <v>1029270</v>
      </c>
      <c r="I166" s="185">
        <v>5721483</v>
      </c>
      <c r="J166" s="185">
        <v>108423</v>
      </c>
      <c r="K166" s="184"/>
      <c r="L166" s="185">
        <v>107495</v>
      </c>
      <c r="M166" s="3"/>
      <c r="N166" s="185">
        <v>0</v>
      </c>
      <c r="O166" s="185">
        <v>292742</v>
      </c>
      <c r="P166" s="184"/>
      <c r="Q166" s="185">
        <v>19308182</v>
      </c>
      <c r="R166" s="185">
        <v>-89939</v>
      </c>
      <c r="S166" s="185">
        <v>19218243</v>
      </c>
      <c r="T166" s="185">
        <v>10219777</v>
      </c>
      <c r="U166" s="185">
        <v>13008563</v>
      </c>
      <c r="W166" s="185">
        <f t="shared" si="4"/>
        <v>1973120378.4149048</v>
      </c>
      <c r="X166" s="185">
        <f t="shared" si="5"/>
        <v>2511548025.871223</v>
      </c>
    </row>
    <row r="167" spans="1:24">
      <c r="A167" s="198">
        <v>34501</v>
      </c>
      <c r="B167" s="178" t="s">
        <v>148</v>
      </c>
      <c r="C167" s="182">
        <v>6.9200000000000002E-5</v>
      </c>
      <c r="D167" s="182">
        <v>6.9999999999999994E-5</v>
      </c>
      <c r="E167" s="185">
        <v>717393</v>
      </c>
      <c r="F167" s="232"/>
      <c r="G167" s="185">
        <v>60009</v>
      </c>
      <c r="H167" s="185">
        <v>13751</v>
      </c>
      <c r="I167" s="185">
        <v>76441</v>
      </c>
      <c r="J167" s="185">
        <v>14337</v>
      </c>
      <c r="K167" s="184"/>
      <c r="L167" s="185">
        <v>1436</v>
      </c>
      <c r="M167" s="3"/>
      <c r="N167" s="185">
        <v>0</v>
      </c>
      <c r="O167" s="185">
        <v>18511</v>
      </c>
      <c r="P167" s="184"/>
      <c r="Q167" s="185">
        <v>257964</v>
      </c>
      <c r="R167" s="185">
        <v>602</v>
      </c>
      <c r="S167" s="185">
        <v>258566</v>
      </c>
      <c r="T167" s="185">
        <v>136540</v>
      </c>
      <c r="U167" s="185">
        <v>173799</v>
      </c>
      <c r="W167" s="185">
        <f t="shared" si="4"/>
        <v>1973121387.283237</v>
      </c>
      <c r="X167" s="185">
        <f t="shared" si="5"/>
        <v>2511546242.7745667</v>
      </c>
    </row>
    <row r="168" spans="1:24">
      <c r="A168" s="198">
        <v>34505</v>
      </c>
      <c r="B168" s="178" t="s">
        <v>149</v>
      </c>
      <c r="C168" s="182">
        <v>6.4590000000000003E-4</v>
      </c>
      <c r="D168" s="182">
        <v>6.5709999999999998E-4</v>
      </c>
      <c r="E168" s="185">
        <v>6696018</v>
      </c>
      <c r="F168" s="232"/>
      <c r="G168" s="185">
        <v>560114</v>
      </c>
      <c r="H168" s="185">
        <v>128353</v>
      </c>
      <c r="I168" s="185">
        <v>713487</v>
      </c>
      <c r="J168" s="185">
        <v>97211</v>
      </c>
      <c r="K168" s="184"/>
      <c r="L168" s="185">
        <v>13405</v>
      </c>
      <c r="M168" s="3"/>
      <c r="N168" s="185">
        <v>0</v>
      </c>
      <c r="O168" s="185">
        <v>0</v>
      </c>
      <c r="P168" s="184"/>
      <c r="Q168" s="185">
        <v>2407791</v>
      </c>
      <c r="R168" s="185">
        <v>101889</v>
      </c>
      <c r="S168" s="185">
        <v>2509680</v>
      </c>
      <c r="T168" s="185">
        <v>1274438</v>
      </c>
      <c r="U168" s="185">
        <v>1622209</v>
      </c>
      <c r="W168" s="185">
        <f t="shared" si="4"/>
        <v>1973119677.9687257</v>
      </c>
      <c r="X168" s="185">
        <f t="shared" si="5"/>
        <v>2511548227.2797647</v>
      </c>
    </row>
    <row r="169" spans="1:24">
      <c r="A169" s="198">
        <v>34600</v>
      </c>
      <c r="B169" s="178" t="s">
        <v>150</v>
      </c>
      <c r="C169" s="182">
        <v>1.1515E-3</v>
      </c>
      <c r="D169" s="182">
        <v>1.209E-3</v>
      </c>
      <c r="E169" s="185">
        <v>11937551</v>
      </c>
      <c r="F169" s="232"/>
      <c r="G169" s="185">
        <v>998562</v>
      </c>
      <c r="H169" s="185">
        <v>228826</v>
      </c>
      <c r="I169" s="185">
        <v>1271993</v>
      </c>
      <c r="J169" s="185">
        <v>9657</v>
      </c>
      <c r="K169" s="184"/>
      <c r="L169" s="185">
        <v>23898</v>
      </c>
      <c r="M169" s="3"/>
      <c r="N169" s="185">
        <v>0</v>
      </c>
      <c r="O169" s="185">
        <v>229653</v>
      </c>
      <c r="P169" s="184"/>
      <c r="Q169" s="185">
        <v>4292571</v>
      </c>
      <c r="R169" s="185">
        <v>-103702</v>
      </c>
      <c r="S169" s="185">
        <v>4188869</v>
      </c>
      <c r="T169" s="185">
        <v>2272048</v>
      </c>
      <c r="U169" s="185">
        <v>2892048</v>
      </c>
      <c r="W169" s="185">
        <f t="shared" si="4"/>
        <v>1973120277.8983934</v>
      </c>
      <c r="X169" s="185">
        <f t="shared" si="5"/>
        <v>2511548415.1107254</v>
      </c>
    </row>
    <row r="170" spans="1:24">
      <c r="A170" s="198">
        <v>34605</v>
      </c>
      <c r="B170" s="178" t="s">
        <v>151</v>
      </c>
      <c r="C170" s="182">
        <v>2.1139999999999999E-4</v>
      </c>
      <c r="D170" s="182">
        <v>2.351E-4</v>
      </c>
      <c r="E170" s="185">
        <v>2191575</v>
      </c>
      <c r="F170" s="232"/>
      <c r="G170" s="185">
        <v>183323</v>
      </c>
      <c r="H170" s="185">
        <v>42009</v>
      </c>
      <c r="I170" s="185">
        <v>233521</v>
      </c>
      <c r="J170" s="185">
        <v>5991</v>
      </c>
      <c r="K170" s="184"/>
      <c r="L170" s="185">
        <v>4387</v>
      </c>
      <c r="M170" s="3"/>
      <c r="N170" s="185">
        <v>0</v>
      </c>
      <c r="O170" s="185">
        <v>138586</v>
      </c>
      <c r="P170" s="184"/>
      <c r="Q170" s="185">
        <v>788059</v>
      </c>
      <c r="R170" s="185">
        <v>-63193</v>
      </c>
      <c r="S170" s="185">
        <v>724866</v>
      </c>
      <c r="T170" s="185">
        <v>417118</v>
      </c>
      <c r="U170" s="185">
        <v>530941</v>
      </c>
      <c r="W170" s="185">
        <f t="shared" si="4"/>
        <v>1973122043.5193946</v>
      </c>
      <c r="X170" s="185">
        <f t="shared" si="5"/>
        <v>2511546830.652791</v>
      </c>
    </row>
    <row r="171" spans="1:24">
      <c r="A171" s="198">
        <v>34700</v>
      </c>
      <c r="B171" s="178" t="s">
        <v>152</v>
      </c>
      <c r="C171" s="182">
        <v>3.3346000000000001E-3</v>
      </c>
      <c r="D171" s="182">
        <v>3.3214999999999998E-3</v>
      </c>
      <c r="E171" s="185">
        <v>34569655</v>
      </c>
      <c r="F171" s="232"/>
      <c r="G171" s="185">
        <v>2891712</v>
      </c>
      <c r="H171" s="185">
        <v>662652</v>
      </c>
      <c r="I171" s="185">
        <v>3683533</v>
      </c>
      <c r="J171" s="185">
        <v>0</v>
      </c>
      <c r="K171" s="184"/>
      <c r="L171" s="185">
        <v>69206</v>
      </c>
      <c r="M171" s="3"/>
      <c r="N171" s="185">
        <v>0</v>
      </c>
      <c r="O171" s="185">
        <v>786216</v>
      </c>
      <c r="P171" s="184"/>
      <c r="Q171" s="185">
        <v>12430749</v>
      </c>
      <c r="R171" s="185">
        <v>-455396</v>
      </c>
      <c r="S171" s="185">
        <v>11975353</v>
      </c>
      <c r="T171" s="185">
        <v>6579567</v>
      </c>
      <c r="U171" s="185">
        <v>8375008</v>
      </c>
      <c r="W171" s="185">
        <f t="shared" si="4"/>
        <v>1973120314.2805734</v>
      </c>
      <c r="X171" s="185">
        <f t="shared" si="5"/>
        <v>2511548011.7555327</v>
      </c>
    </row>
    <row r="172" spans="1:24">
      <c r="A172" s="198">
        <v>34800</v>
      </c>
      <c r="B172" s="178" t="s">
        <v>153</v>
      </c>
      <c r="C172" s="182">
        <v>3.5510000000000001E-4</v>
      </c>
      <c r="D172" s="182">
        <v>3.8180000000000001E-4</v>
      </c>
      <c r="E172" s="185">
        <v>3681306</v>
      </c>
      <c r="F172" s="232"/>
      <c r="G172" s="185">
        <v>307937</v>
      </c>
      <c r="H172" s="185">
        <v>70565</v>
      </c>
      <c r="I172" s="185">
        <v>392258</v>
      </c>
      <c r="J172" s="185">
        <v>66763</v>
      </c>
      <c r="K172" s="184"/>
      <c r="L172" s="185">
        <v>7370</v>
      </c>
      <c r="M172" s="3"/>
      <c r="N172" s="185">
        <v>0</v>
      </c>
      <c r="O172" s="185">
        <v>97153</v>
      </c>
      <c r="P172" s="184"/>
      <c r="Q172" s="185">
        <v>1323745</v>
      </c>
      <c r="R172" s="185">
        <v>41124</v>
      </c>
      <c r="S172" s="185">
        <v>1364869</v>
      </c>
      <c r="T172" s="185">
        <v>700655</v>
      </c>
      <c r="U172" s="185">
        <v>891851</v>
      </c>
      <c r="W172" s="185">
        <f t="shared" si="4"/>
        <v>1973120247.8175161</v>
      </c>
      <c r="X172" s="185">
        <f t="shared" si="5"/>
        <v>2511548859.4762039</v>
      </c>
    </row>
    <row r="173" spans="1:24">
      <c r="A173" s="198">
        <v>34900</v>
      </c>
      <c r="B173" s="178" t="s">
        <v>391</v>
      </c>
      <c r="C173" s="182">
        <v>7.2302E-3</v>
      </c>
      <c r="D173" s="182">
        <v>7.2158999999999999E-3</v>
      </c>
      <c r="E173" s="185">
        <v>74955173</v>
      </c>
      <c r="F173" s="232"/>
      <c r="G173" s="185">
        <v>6269914</v>
      </c>
      <c r="H173" s="185">
        <v>1436785</v>
      </c>
      <c r="I173" s="185">
        <v>7986768</v>
      </c>
      <c r="J173" s="185">
        <v>0</v>
      </c>
      <c r="K173" s="184"/>
      <c r="L173" s="185">
        <v>150056</v>
      </c>
      <c r="M173" s="3"/>
      <c r="N173" s="185">
        <v>0</v>
      </c>
      <c r="O173" s="185">
        <v>895339</v>
      </c>
      <c r="P173" s="184"/>
      <c r="Q173" s="185">
        <v>26952797</v>
      </c>
      <c r="R173" s="185">
        <v>-715373</v>
      </c>
      <c r="S173" s="185">
        <v>26237424</v>
      </c>
      <c r="T173" s="185">
        <v>14266054</v>
      </c>
      <c r="U173" s="185">
        <v>18158994</v>
      </c>
      <c r="W173" s="185">
        <f t="shared" si="4"/>
        <v>1973120245.6363585</v>
      </c>
      <c r="X173" s="185">
        <f t="shared" si="5"/>
        <v>2511547951.6472573</v>
      </c>
    </row>
    <row r="174" spans="1:24">
      <c r="A174" s="198">
        <v>34901</v>
      </c>
      <c r="B174" s="178" t="s">
        <v>392</v>
      </c>
      <c r="C174" s="182">
        <v>1.9090000000000001E-4</v>
      </c>
      <c r="D174" s="182">
        <v>1.9239999999999999E-4</v>
      </c>
      <c r="E174" s="185">
        <v>1979052</v>
      </c>
      <c r="F174" s="232"/>
      <c r="G174" s="185">
        <v>165545</v>
      </c>
      <c r="H174" s="185">
        <v>37936</v>
      </c>
      <c r="I174" s="185">
        <v>210876</v>
      </c>
      <c r="J174" s="185">
        <v>9835</v>
      </c>
      <c r="K174" s="184"/>
      <c r="L174" s="185">
        <v>3962</v>
      </c>
      <c r="M174" s="3"/>
      <c r="N174" s="185">
        <v>0</v>
      </c>
      <c r="O174" s="185">
        <v>64215</v>
      </c>
      <c r="P174" s="184"/>
      <c r="Q174" s="185">
        <v>711639</v>
      </c>
      <c r="R174" s="185">
        <v>-44919</v>
      </c>
      <c r="S174" s="185">
        <v>666720</v>
      </c>
      <c r="T174" s="185">
        <v>376669</v>
      </c>
      <c r="U174" s="185">
        <v>479455</v>
      </c>
      <c r="W174" s="185">
        <f t="shared" si="4"/>
        <v>1973122053.4311156</v>
      </c>
      <c r="X174" s="185">
        <f t="shared" si="5"/>
        <v>2511550550.0261917</v>
      </c>
    </row>
    <row r="175" spans="1:24">
      <c r="A175" s="198">
        <v>34903</v>
      </c>
      <c r="B175" s="178" t="s">
        <v>154</v>
      </c>
      <c r="C175" s="182">
        <v>1.01E-5</v>
      </c>
      <c r="D175" s="182">
        <v>8.3999999999999992E-6</v>
      </c>
      <c r="E175" s="185">
        <v>104706</v>
      </c>
      <c r="F175" s="232"/>
      <c r="G175" s="185">
        <v>8759</v>
      </c>
      <c r="H175" s="185">
        <v>2007</v>
      </c>
      <c r="I175" s="185">
        <v>11157</v>
      </c>
      <c r="J175" s="185">
        <v>17894</v>
      </c>
      <c r="K175" s="184"/>
      <c r="L175" s="185">
        <v>210</v>
      </c>
      <c r="M175" s="3"/>
      <c r="N175" s="185">
        <v>0</v>
      </c>
      <c r="O175" s="185">
        <v>8252</v>
      </c>
      <c r="P175" s="184"/>
      <c r="Q175" s="185">
        <v>37651</v>
      </c>
      <c r="R175" s="185">
        <v>-1736</v>
      </c>
      <c r="S175" s="185">
        <v>35915</v>
      </c>
      <c r="T175" s="185">
        <v>19929</v>
      </c>
      <c r="U175" s="185">
        <v>25367</v>
      </c>
      <c r="W175" s="185">
        <f t="shared" si="4"/>
        <v>1973168316.8316832</v>
      </c>
      <c r="X175" s="185">
        <f t="shared" si="5"/>
        <v>2511584158.4158416</v>
      </c>
    </row>
    <row r="176" spans="1:24">
      <c r="A176" s="198">
        <v>34905</v>
      </c>
      <c r="B176" s="178" t="s">
        <v>155</v>
      </c>
      <c r="C176" s="182">
        <v>6.8559999999999997E-4</v>
      </c>
      <c r="D176" s="182">
        <v>7.0069999999999996E-4</v>
      </c>
      <c r="E176" s="185">
        <v>7107586</v>
      </c>
      <c r="F176" s="232"/>
      <c r="G176" s="185">
        <v>594541</v>
      </c>
      <c r="H176" s="185">
        <v>136242</v>
      </c>
      <c r="I176" s="185">
        <v>757341</v>
      </c>
      <c r="J176" s="185">
        <v>3445</v>
      </c>
      <c r="K176" s="184"/>
      <c r="L176" s="185">
        <v>14229</v>
      </c>
      <c r="M176" s="3"/>
      <c r="N176" s="185">
        <v>0</v>
      </c>
      <c r="O176" s="185">
        <v>151548</v>
      </c>
      <c r="P176" s="184"/>
      <c r="Q176" s="185">
        <v>2555785</v>
      </c>
      <c r="R176" s="185">
        <v>-96623</v>
      </c>
      <c r="S176" s="185">
        <v>2459162</v>
      </c>
      <c r="T176" s="185">
        <v>1352771</v>
      </c>
      <c r="U176" s="185">
        <v>1721917</v>
      </c>
      <c r="W176" s="185">
        <f t="shared" si="4"/>
        <v>1973119894.9824972</v>
      </c>
      <c r="X176" s="185">
        <f t="shared" si="5"/>
        <v>2511547549.5915985</v>
      </c>
    </row>
    <row r="177" spans="1:24">
      <c r="A177" s="198">
        <v>34910</v>
      </c>
      <c r="B177" s="178" t="s">
        <v>156</v>
      </c>
      <c r="C177" s="182">
        <v>2.3059999999999999E-3</v>
      </c>
      <c r="D177" s="182">
        <v>2.3126000000000002E-3</v>
      </c>
      <c r="E177" s="185">
        <v>23906203</v>
      </c>
      <c r="F177" s="232"/>
      <c r="G177" s="185">
        <v>1999726</v>
      </c>
      <c r="H177" s="185">
        <v>458248</v>
      </c>
      <c r="I177" s="185">
        <v>2547300</v>
      </c>
      <c r="J177" s="185">
        <v>26708</v>
      </c>
      <c r="K177" s="184"/>
      <c r="L177" s="185">
        <v>47859</v>
      </c>
      <c r="M177" s="3"/>
      <c r="N177" s="185">
        <v>0</v>
      </c>
      <c r="O177" s="185">
        <v>391413</v>
      </c>
      <c r="P177" s="184"/>
      <c r="Q177" s="185">
        <v>8596325</v>
      </c>
      <c r="R177" s="185">
        <v>-101639</v>
      </c>
      <c r="S177" s="185">
        <v>8494686</v>
      </c>
      <c r="T177" s="185">
        <v>4550015</v>
      </c>
      <c r="U177" s="185">
        <v>5791630</v>
      </c>
      <c r="W177" s="185">
        <f t="shared" si="4"/>
        <v>1973120121.4223764</v>
      </c>
      <c r="X177" s="185">
        <f t="shared" si="5"/>
        <v>2511548135.2992196</v>
      </c>
    </row>
    <row r="178" spans="1:24">
      <c r="A178" s="198">
        <v>35000</v>
      </c>
      <c r="B178" s="178" t="s">
        <v>157</v>
      </c>
      <c r="C178" s="182">
        <v>1.5169999999999999E-3</v>
      </c>
      <c r="D178" s="182">
        <v>1.4947000000000001E-3</v>
      </c>
      <c r="E178" s="185">
        <v>15726674</v>
      </c>
      <c r="F178" s="232"/>
      <c r="G178" s="185">
        <v>1315518</v>
      </c>
      <c r="H178" s="185">
        <v>301458</v>
      </c>
      <c r="I178" s="185">
        <v>1675739</v>
      </c>
      <c r="J178" s="185">
        <v>26170</v>
      </c>
      <c r="K178" s="184"/>
      <c r="L178" s="185">
        <v>31484</v>
      </c>
      <c r="M178" s="3"/>
      <c r="N178" s="185">
        <v>0</v>
      </c>
      <c r="O178" s="185">
        <v>185001</v>
      </c>
      <c r="P178" s="184"/>
      <c r="Q178" s="185">
        <v>5655085</v>
      </c>
      <c r="R178" s="185">
        <v>-75591</v>
      </c>
      <c r="S178" s="185">
        <v>5579494</v>
      </c>
      <c r="T178" s="185">
        <v>2993223</v>
      </c>
      <c r="U178" s="185">
        <v>3810018</v>
      </c>
      <c r="W178" s="185">
        <f t="shared" si="4"/>
        <v>1973119973.6321688</v>
      </c>
      <c r="X178" s="185">
        <f t="shared" si="5"/>
        <v>2511547791.6941333</v>
      </c>
    </row>
    <row r="179" spans="1:24">
      <c r="A179" s="198">
        <v>35005</v>
      </c>
      <c r="B179" s="178" t="s">
        <v>158</v>
      </c>
      <c r="C179" s="182">
        <v>6.8409999999999999E-4</v>
      </c>
      <c r="D179" s="182">
        <v>7.0200000000000004E-4</v>
      </c>
      <c r="E179" s="185">
        <v>7092035</v>
      </c>
      <c r="F179" s="232"/>
      <c r="G179" s="185">
        <v>593241</v>
      </c>
      <c r="H179" s="185">
        <v>135944</v>
      </c>
      <c r="I179" s="185">
        <v>755684</v>
      </c>
      <c r="J179" s="185">
        <v>6659</v>
      </c>
      <c r="K179" s="184"/>
      <c r="L179" s="185">
        <v>14198</v>
      </c>
      <c r="M179" s="3"/>
      <c r="N179" s="185">
        <v>0</v>
      </c>
      <c r="O179" s="185">
        <v>106750</v>
      </c>
      <c r="P179" s="184"/>
      <c r="Q179" s="185">
        <v>2550193</v>
      </c>
      <c r="R179" s="185">
        <v>-38263</v>
      </c>
      <c r="S179" s="185">
        <v>2511930</v>
      </c>
      <c r="T179" s="185">
        <v>1349812</v>
      </c>
      <c r="U179" s="185">
        <v>1718150</v>
      </c>
      <c r="W179" s="185">
        <f t="shared" si="4"/>
        <v>1973120888.7589533</v>
      </c>
      <c r="X179" s="185">
        <f t="shared" si="5"/>
        <v>2511548019.2954245</v>
      </c>
    </row>
    <row r="180" spans="1:24">
      <c r="A180" s="198">
        <v>35100</v>
      </c>
      <c r="B180" s="178" t="s">
        <v>159</v>
      </c>
      <c r="C180" s="182">
        <v>1.37482E-2</v>
      </c>
      <c r="D180" s="182">
        <v>1.34999E-2</v>
      </c>
      <c r="E180" s="185">
        <v>142526998</v>
      </c>
      <c r="F180" s="232"/>
      <c r="G180" s="185">
        <v>11922219</v>
      </c>
      <c r="H180" s="185">
        <v>2732042</v>
      </c>
      <c r="I180" s="185">
        <v>15186812</v>
      </c>
      <c r="J180" s="185">
        <v>0</v>
      </c>
      <c r="K180" s="184"/>
      <c r="L180" s="185">
        <v>285330</v>
      </c>
      <c r="M180" s="3"/>
      <c r="N180" s="185">
        <v>0</v>
      </c>
      <c r="O180" s="185">
        <v>786235</v>
      </c>
      <c r="P180" s="184"/>
      <c r="Q180" s="185">
        <v>51250650</v>
      </c>
      <c r="R180" s="185">
        <v>-434711</v>
      </c>
      <c r="S180" s="185">
        <v>50815939</v>
      </c>
      <c r="T180" s="185">
        <v>27126853</v>
      </c>
      <c r="U180" s="185">
        <v>34529264</v>
      </c>
      <c r="W180" s="185">
        <f t="shared" si="4"/>
        <v>1973120335.7530439</v>
      </c>
      <c r="X180" s="185">
        <f t="shared" si="5"/>
        <v>2511547984.4634204</v>
      </c>
    </row>
    <row r="181" spans="1:24">
      <c r="A181" s="198">
        <v>35105</v>
      </c>
      <c r="B181" s="178" t="s">
        <v>160</v>
      </c>
      <c r="C181" s="182">
        <v>1.1762999999999999E-3</v>
      </c>
      <c r="D181" s="182">
        <v>1.1528E-3</v>
      </c>
      <c r="E181" s="185">
        <v>12194652</v>
      </c>
      <c r="F181" s="232"/>
      <c r="G181" s="185">
        <v>1020069</v>
      </c>
      <c r="H181" s="185">
        <v>233754</v>
      </c>
      <c r="I181" s="185">
        <v>1299388</v>
      </c>
      <c r="J181" s="185">
        <v>85437</v>
      </c>
      <c r="K181" s="184"/>
      <c r="L181" s="185">
        <v>24413</v>
      </c>
      <c r="M181" s="3"/>
      <c r="N181" s="185">
        <v>0</v>
      </c>
      <c r="O181" s="185">
        <v>94004</v>
      </c>
      <c r="P181" s="184"/>
      <c r="Q181" s="185">
        <v>4385021</v>
      </c>
      <c r="R181" s="185">
        <v>-78455</v>
      </c>
      <c r="S181" s="185">
        <v>4306566</v>
      </c>
      <c r="T181" s="185">
        <v>2320981</v>
      </c>
      <c r="U181" s="185">
        <v>2954334</v>
      </c>
      <c r="W181" s="185">
        <f t="shared" si="4"/>
        <v>1973119952.3930972</v>
      </c>
      <c r="X181" s="185">
        <f t="shared" si="5"/>
        <v>2511548074.4707985</v>
      </c>
    </row>
    <row r="182" spans="1:24">
      <c r="A182" s="198">
        <v>35106</v>
      </c>
      <c r="B182" s="178" t="s">
        <v>161</v>
      </c>
      <c r="C182" s="182">
        <v>2.9540000000000002E-4</v>
      </c>
      <c r="D182" s="182">
        <v>2.944E-4</v>
      </c>
      <c r="E182" s="185">
        <v>3062399</v>
      </c>
      <c r="F182" s="232"/>
      <c r="G182" s="185">
        <v>256166</v>
      </c>
      <c r="H182" s="185">
        <v>58702</v>
      </c>
      <c r="I182" s="185">
        <v>326311</v>
      </c>
      <c r="J182" s="185">
        <v>9886</v>
      </c>
      <c r="K182" s="184"/>
      <c r="L182" s="185">
        <v>6131</v>
      </c>
      <c r="M182" s="3"/>
      <c r="N182" s="185">
        <v>0</v>
      </c>
      <c r="O182" s="185">
        <v>106683</v>
      </c>
      <c r="P182" s="184"/>
      <c r="Q182" s="185">
        <v>1101194</v>
      </c>
      <c r="R182" s="185">
        <v>-20420</v>
      </c>
      <c r="S182" s="185">
        <v>1080774</v>
      </c>
      <c r="T182" s="185">
        <v>582860</v>
      </c>
      <c r="U182" s="185">
        <v>741911</v>
      </c>
      <c r="W182" s="185">
        <f t="shared" si="4"/>
        <v>1973121191.6046038</v>
      </c>
      <c r="X182" s="185">
        <f t="shared" si="5"/>
        <v>2511547054.8408933</v>
      </c>
    </row>
    <row r="183" spans="1:24">
      <c r="A183" s="198">
        <v>35200</v>
      </c>
      <c r="B183" s="178" t="s">
        <v>162</v>
      </c>
      <c r="C183" s="182">
        <v>5.4429999999999995E-4</v>
      </c>
      <c r="D183" s="182">
        <v>5.6030000000000001E-4</v>
      </c>
      <c r="E183" s="185">
        <v>5642735</v>
      </c>
      <c r="F183" s="232"/>
      <c r="G183" s="185">
        <v>472008</v>
      </c>
      <c r="H183" s="185">
        <v>108163</v>
      </c>
      <c r="I183" s="185">
        <v>601256</v>
      </c>
      <c r="J183" s="185">
        <v>33595</v>
      </c>
      <c r="K183" s="184"/>
      <c r="L183" s="185">
        <v>11296</v>
      </c>
      <c r="M183" s="3"/>
      <c r="N183" s="185">
        <v>0</v>
      </c>
      <c r="O183" s="185">
        <v>41537</v>
      </c>
      <c r="P183" s="184"/>
      <c r="Q183" s="185">
        <v>2029046</v>
      </c>
      <c r="R183" s="185">
        <v>26399</v>
      </c>
      <c r="S183" s="185">
        <v>2055445</v>
      </c>
      <c r="T183" s="185">
        <v>1073969</v>
      </c>
      <c r="U183" s="185">
        <v>1367036</v>
      </c>
      <c r="W183" s="185">
        <f t="shared" si="4"/>
        <v>1973119603.1600223</v>
      </c>
      <c r="X183" s="185">
        <f t="shared" si="5"/>
        <v>2511548778.2472901</v>
      </c>
    </row>
    <row r="184" spans="1:24">
      <c r="A184" s="198">
        <v>35300</v>
      </c>
      <c r="B184" s="178" t="s">
        <v>437</v>
      </c>
      <c r="C184" s="182">
        <v>3.9890000000000004E-3</v>
      </c>
      <c r="D184" s="182">
        <v>4.1130999999999997E-3</v>
      </c>
      <c r="E184" s="185">
        <v>41353791</v>
      </c>
      <c r="F184" s="232"/>
      <c r="G184" s="185">
        <v>3459197</v>
      </c>
      <c r="H184" s="185">
        <v>792694</v>
      </c>
      <c r="I184" s="185">
        <v>4406409</v>
      </c>
      <c r="J184" s="185">
        <v>172074</v>
      </c>
      <c r="K184" s="184"/>
      <c r="L184" s="185">
        <v>82788</v>
      </c>
      <c r="M184" s="3"/>
      <c r="N184" s="185">
        <v>0</v>
      </c>
      <c r="O184" s="185">
        <v>1134164</v>
      </c>
      <c r="P184" s="184"/>
      <c r="Q184" s="185">
        <v>14870226</v>
      </c>
      <c r="R184" s="185">
        <v>-127903</v>
      </c>
      <c r="S184" s="185">
        <v>14742323</v>
      </c>
      <c r="T184" s="185">
        <v>7870777</v>
      </c>
      <c r="U184" s="185">
        <v>10018565</v>
      </c>
      <c r="W184" s="185">
        <f t="shared" si="4"/>
        <v>1973120330.9100022</v>
      </c>
      <c r="X184" s="185">
        <f t="shared" si="5"/>
        <v>2511548007.0193028</v>
      </c>
    </row>
    <row r="185" spans="1:24">
      <c r="A185" s="198">
        <v>35305</v>
      </c>
      <c r="B185" s="178" t="s">
        <v>164</v>
      </c>
      <c r="C185" s="182">
        <v>1.4300999999999999E-3</v>
      </c>
      <c r="D185" s="182">
        <v>1.4621E-3</v>
      </c>
      <c r="E185" s="185">
        <v>14825785</v>
      </c>
      <c r="F185" s="232"/>
      <c r="G185" s="185">
        <v>1240160</v>
      </c>
      <c r="H185" s="185">
        <v>284189</v>
      </c>
      <c r="I185" s="185">
        <v>1579746</v>
      </c>
      <c r="J185" s="185">
        <v>204313</v>
      </c>
      <c r="K185" s="184"/>
      <c r="L185" s="185">
        <v>29680</v>
      </c>
      <c r="M185" s="3"/>
      <c r="N185" s="185">
        <v>0</v>
      </c>
      <c r="O185" s="185">
        <v>108088</v>
      </c>
      <c r="P185" s="184"/>
      <c r="Q185" s="185">
        <v>5331138</v>
      </c>
      <c r="R185" s="185">
        <v>211234</v>
      </c>
      <c r="S185" s="185">
        <v>5542372</v>
      </c>
      <c r="T185" s="185">
        <v>2821759</v>
      </c>
      <c r="U185" s="185">
        <v>3591765</v>
      </c>
      <c r="W185" s="185">
        <f t="shared" si="4"/>
        <v>1973120061.5341585</v>
      </c>
      <c r="X185" s="185">
        <f t="shared" si="5"/>
        <v>2511548143.4864697</v>
      </c>
    </row>
    <row r="186" spans="1:24">
      <c r="A186" s="198">
        <v>35400</v>
      </c>
      <c r="B186" s="178" t="s">
        <v>165</v>
      </c>
      <c r="C186" s="182">
        <v>2.9683000000000001E-3</v>
      </c>
      <c r="D186" s="182">
        <v>2.9822E-3</v>
      </c>
      <c r="E186" s="185">
        <v>30772238</v>
      </c>
      <c r="F186" s="232"/>
      <c r="G186" s="185">
        <v>2574062</v>
      </c>
      <c r="H186" s="185">
        <v>589861</v>
      </c>
      <c r="I186" s="185">
        <v>3278903</v>
      </c>
      <c r="J186" s="185">
        <v>53349</v>
      </c>
      <c r="K186" s="184"/>
      <c r="L186" s="185">
        <v>61604</v>
      </c>
      <c r="M186" s="3"/>
      <c r="N186" s="185">
        <v>0</v>
      </c>
      <c r="O186" s="185">
        <v>329971</v>
      </c>
      <c r="P186" s="184"/>
      <c r="Q186" s="185">
        <v>11065252</v>
      </c>
      <c r="R186" s="185">
        <v>-234756</v>
      </c>
      <c r="S186" s="185">
        <v>10830496</v>
      </c>
      <c r="T186" s="185">
        <v>5856813</v>
      </c>
      <c r="U186" s="185">
        <v>7455028</v>
      </c>
      <c r="W186" s="185">
        <f t="shared" si="4"/>
        <v>1973120304.5514266</v>
      </c>
      <c r="X186" s="185">
        <f t="shared" si="5"/>
        <v>2511548024.121551</v>
      </c>
    </row>
    <row r="187" spans="1:24">
      <c r="A187" s="198">
        <v>35401</v>
      </c>
      <c r="B187" s="178" t="s">
        <v>166</v>
      </c>
      <c r="C187" s="182">
        <v>3.1199999999999999E-5</v>
      </c>
      <c r="D187" s="182">
        <v>3.2299999999999999E-5</v>
      </c>
      <c r="E187" s="185">
        <v>323449</v>
      </c>
      <c r="F187" s="232"/>
      <c r="G187" s="185">
        <v>27056</v>
      </c>
      <c r="H187" s="185">
        <v>6200</v>
      </c>
      <c r="I187" s="185">
        <v>34465</v>
      </c>
      <c r="J187" s="185">
        <v>9527</v>
      </c>
      <c r="K187" s="184"/>
      <c r="L187" s="185">
        <v>648</v>
      </c>
      <c r="M187" s="3"/>
      <c r="N187" s="185">
        <v>0</v>
      </c>
      <c r="O187" s="185">
        <v>22724</v>
      </c>
      <c r="P187" s="184"/>
      <c r="Q187" s="185">
        <v>116308</v>
      </c>
      <c r="R187" s="185">
        <v>1780</v>
      </c>
      <c r="S187" s="185">
        <v>118088</v>
      </c>
      <c r="T187" s="185">
        <v>61561</v>
      </c>
      <c r="U187" s="185">
        <v>78360</v>
      </c>
      <c r="W187" s="185">
        <f t="shared" si="4"/>
        <v>1973108974.3589745</v>
      </c>
      <c r="X187" s="185">
        <f t="shared" si="5"/>
        <v>2511538461.5384617</v>
      </c>
    </row>
    <row r="188" spans="1:24">
      <c r="A188" s="198">
        <v>35402</v>
      </c>
      <c r="B188" s="178" t="s">
        <v>167</v>
      </c>
      <c r="C188" s="182">
        <v>0</v>
      </c>
      <c r="D188" s="182">
        <v>0</v>
      </c>
      <c r="E188" s="185">
        <v>0</v>
      </c>
      <c r="F188" s="232"/>
      <c r="G188" s="185">
        <v>0</v>
      </c>
      <c r="H188" s="185">
        <v>0</v>
      </c>
      <c r="I188" s="185">
        <v>0</v>
      </c>
      <c r="J188" s="185">
        <v>0</v>
      </c>
      <c r="K188" s="184"/>
      <c r="L188" s="185">
        <v>0</v>
      </c>
      <c r="M188" s="3"/>
      <c r="N188" s="185">
        <v>0</v>
      </c>
      <c r="O188" s="185">
        <v>0</v>
      </c>
      <c r="P188" s="184"/>
      <c r="Q188" s="185">
        <v>0</v>
      </c>
      <c r="R188" s="185">
        <v>0</v>
      </c>
      <c r="S188" s="185">
        <v>0</v>
      </c>
      <c r="T188" s="185">
        <v>0</v>
      </c>
      <c r="U188" s="185">
        <v>0</v>
      </c>
      <c r="W188" s="185"/>
      <c r="X188" s="185"/>
    </row>
    <row r="189" spans="1:24">
      <c r="A189" s="198">
        <v>35405</v>
      </c>
      <c r="B189" s="178" t="s">
        <v>168</v>
      </c>
      <c r="C189" s="182">
        <v>9.7170000000000004E-4</v>
      </c>
      <c r="D189" s="182">
        <v>1.0081999999999999E-3</v>
      </c>
      <c r="E189" s="185">
        <v>10073572</v>
      </c>
      <c r="F189" s="232"/>
      <c r="G189" s="185">
        <v>842643</v>
      </c>
      <c r="H189" s="185">
        <v>193096</v>
      </c>
      <c r="I189" s="185">
        <v>1073379</v>
      </c>
      <c r="J189" s="185">
        <v>5387</v>
      </c>
      <c r="K189" s="184"/>
      <c r="L189" s="185">
        <v>20167</v>
      </c>
      <c r="M189" s="3"/>
      <c r="N189" s="185">
        <v>0</v>
      </c>
      <c r="O189" s="185">
        <v>398547</v>
      </c>
      <c r="P189" s="184"/>
      <c r="Q189" s="185">
        <v>3622311</v>
      </c>
      <c r="R189" s="185">
        <v>-198884</v>
      </c>
      <c r="S189" s="185">
        <v>3423427</v>
      </c>
      <c r="T189" s="185">
        <v>1917281</v>
      </c>
      <c r="U189" s="185">
        <v>2440471</v>
      </c>
      <c r="W189" s="185">
        <f t="shared" si="4"/>
        <v>1973120304.6207676</v>
      </c>
      <c r="X189" s="185">
        <f t="shared" si="5"/>
        <v>2511547802.8198004</v>
      </c>
    </row>
    <row r="190" spans="1:24">
      <c r="A190" s="198">
        <v>35500</v>
      </c>
      <c r="B190" s="178" t="s">
        <v>169</v>
      </c>
      <c r="C190" s="182">
        <v>4.0363999999999999E-3</v>
      </c>
      <c r="D190" s="182">
        <v>4.0768000000000002E-3</v>
      </c>
      <c r="E190" s="185">
        <v>41845185</v>
      </c>
      <c r="F190" s="232"/>
      <c r="G190" s="185">
        <v>3500301</v>
      </c>
      <c r="H190" s="185">
        <v>802113</v>
      </c>
      <c r="I190" s="185">
        <v>4458769</v>
      </c>
      <c r="J190" s="185">
        <v>0</v>
      </c>
      <c r="K190" s="184"/>
      <c r="L190" s="185">
        <v>83771</v>
      </c>
      <c r="M190" s="3"/>
      <c r="N190" s="185">
        <v>0</v>
      </c>
      <c r="O190" s="185">
        <v>1065778</v>
      </c>
      <c r="P190" s="184"/>
      <c r="Q190" s="185">
        <v>15046924</v>
      </c>
      <c r="R190" s="185">
        <v>-652854</v>
      </c>
      <c r="S190" s="185">
        <v>14394070</v>
      </c>
      <c r="T190" s="185">
        <v>7964303</v>
      </c>
      <c r="U190" s="185">
        <v>10137612</v>
      </c>
      <c r="W190" s="185">
        <f t="shared" si="4"/>
        <v>1973120354.7715788</v>
      </c>
      <c r="X190" s="185">
        <f t="shared" si="5"/>
        <v>2511547913.9827571</v>
      </c>
    </row>
    <row r="191" spans="1:24">
      <c r="A191" s="198">
        <v>35600</v>
      </c>
      <c r="B191" s="178" t="s">
        <v>170</v>
      </c>
      <c r="C191" s="182">
        <v>1.6775E-3</v>
      </c>
      <c r="D191" s="182">
        <v>1.7534E-3</v>
      </c>
      <c r="E191" s="185">
        <v>17390570</v>
      </c>
      <c r="F191" s="232"/>
      <c r="G191" s="185">
        <v>1454701</v>
      </c>
      <c r="H191" s="185">
        <v>333353</v>
      </c>
      <c r="I191" s="185">
        <v>1853034</v>
      </c>
      <c r="J191" s="185">
        <v>12705</v>
      </c>
      <c r="K191" s="184"/>
      <c r="L191" s="185">
        <v>34815</v>
      </c>
      <c r="M191" s="3"/>
      <c r="N191" s="185">
        <v>0</v>
      </c>
      <c r="O191" s="185">
        <v>374975</v>
      </c>
      <c r="P191" s="184"/>
      <c r="Q191" s="185">
        <v>6253398</v>
      </c>
      <c r="R191" s="185">
        <v>-119564</v>
      </c>
      <c r="S191" s="185">
        <v>6133834</v>
      </c>
      <c r="T191" s="185">
        <v>3309909</v>
      </c>
      <c r="U191" s="185">
        <v>4213122</v>
      </c>
      <c r="W191" s="185">
        <f t="shared" si="4"/>
        <v>1973120119.2250373</v>
      </c>
      <c r="X191" s="185">
        <f t="shared" si="5"/>
        <v>2511548137.1087928</v>
      </c>
    </row>
    <row r="192" spans="1:24">
      <c r="A192" s="198">
        <v>35700</v>
      </c>
      <c r="B192" s="178" t="s">
        <v>171</v>
      </c>
      <c r="C192" s="182">
        <v>9.2579999999999995E-4</v>
      </c>
      <c r="D192" s="182">
        <v>9.4209999999999997E-4</v>
      </c>
      <c r="E192" s="185">
        <v>9597729</v>
      </c>
      <c r="F192" s="232"/>
      <c r="G192" s="185">
        <v>802839</v>
      </c>
      <c r="H192" s="185">
        <v>183975</v>
      </c>
      <c r="I192" s="185">
        <v>1022676</v>
      </c>
      <c r="J192" s="185">
        <v>0</v>
      </c>
      <c r="K192" s="184"/>
      <c r="L192" s="185">
        <v>19214</v>
      </c>
      <c r="M192" s="3"/>
      <c r="N192" s="185">
        <v>0</v>
      </c>
      <c r="O192" s="185">
        <v>166325</v>
      </c>
      <c r="P192" s="184"/>
      <c r="Q192" s="185">
        <v>3451205</v>
      </c>
      <c r="R192" s="185">
        <v>-113847</v>
      </c>
      <c r="S192" s="185">
        <v>3337358</v>
      </c>
      <c r="T192" s="185">
        <v>1826715</v>
      </c>
      <c r="U192" s="185">
        <v>2325191</v>
      </c>
      <c r="W192" s="185">
        <f t="shared" si="4"/>
        <v>1973120544.3940377</v>
      </c>
      <c r="X192" s="185">
        <f t="shared" si="5"/>
        <v>2511547850.507669</v>
      </c>
    </row>
    <row r="193" spans="1:24">
      <c r="A193" s="198">
        <v>35800</v>
      </c>
      <c r="B193" s="178" t="s">
        <v>172</v>
      </c>
      <c r="C193" s="182">
        <v>1.2562999999999999E-3</v>
      </c>
      <c r="D193" s="182">
        <v>1.2757999999999999E-3</v>
      </c>
      <c r="E193" s="185">
        <v>13024008</v>
      </c>
      <c r="F193" s="232"/>
      <c r="G193" s="185">
        <v>1089443</v>
      </c>
      <c r="H193" s="185">
        <v>249652</v>
      </c>
      <c r="I193" s="185">
        <v>1387759</v>
      </c>
      <c r="J193" s="185">
        <v>67339</v>
      </c>
      <c r="K193" s="184"/>
      <c r="L193" s="185">
        <v>26073</v>
      </c>
      <c r="M193" s="3"/>
      <c r="N193" s="185">
        <v>0</v>
      </c>
      <c r="O193" s="185">
        <v>176069</v>
      </c>
      <c r="P193" s="184"/>
      <c r="Q193" s="185">
        <v>4683245</v>
      </c>
      <c r="R193" s="185">
        <v>-118877</v>
      </c>
      <c r="S193" s="185">
        <v>4564368</v>
      </c>
      <c r="T193" s="185">
        <v>2478831</v>
      </c>
      <c r="U193" s="185">
        <v>3155258</v>
      </c>
      <c r="W193" s="185">
        <f t="shared" si="4"/>
        <v>1973120273.8199477</v>
      </c>
      <c r="X193" s="185">
        <f t="shared" si="5"/>
        <v>2511548197.0866833</v>
      </c>
    </row>
    <row r="194" spans="1:24">
      <c r="A194" s="198">
        <v>35805</v>
      </c>
      <c r="B194" s="178" t="s">
        <v>173</v>
      </c>
      <c r="C194" s="182">
        <v>2.6640000000000002E-4</v>
      </c>
      <c r="D194" s="182">
        <v>2.433E-4</v>
      </c>
      <c r="E194" s="185">
        <v>2761757</v>
      </c>
      <c r="F194" s="232"/>
      <c r="G194" s="185">
        <v>231018</v>
      </c>
      <c r="H194" s="185">
        <v>52939</v>
      </c>
      <c r="I194" s="185">
        <v>294276</v>
      </c>
      <c r="J194" s="185">
        <v>275761</v>
      </c>
      <c r="K194" s="184"/>
      <c r="L194" s="185">
        <v>5529</v>
      </c>
      <c r="M194" s="3"/>
      <c r="N194" s="185">
        <v>0</v>
      </c>
      <c r="O194" s="185">
        <v>0</v>
      </c>
      <c r="P194" s="184"/>
      <c r="Q194" s="185">
        <v>993088</v>
      </c>
      <c r="R194" s="185">
        <v>161026</v>
      </c>
      <c r="S194" s="185">
        <v>1154114</v>
      </c>
      <c r="T194" s="185">
        <v>525639</v>
      </c>
      <c r="U194" s="185">
        <v>669076</v>
      </c>
      <c r="W194" s="185">
        <f t="shared" si="4"/>
        <v>1973119369.3693693</v>
      </c>
      <c r="X194" s="185">
        <f t="shared" si="5"/>
        <v>2511546546.5465465</v>
      </c>
    </row>
    <row r="195" spans="1:24">
      <c r="A195" s="198">
        <v>35900</v>
      </c>
      <c r="B195" s="178" t="s">
        <v>174</v>
      </c>
      <c r="C195" s="182">
        <v>2.4377999999999999E-3</v>
      </c>
      <c r="D195" s="182">
        <v>2.4933999999999998E-3</v>
      </c>
      <c r="E195" s="185">
        <v>25272568</v>
      </c>
      <c r="F195" s="232"/>
      <c r="G195" s="185">
        <v>2114021</v>
      </c>
      <c r="H195" s="185">
        <v>484440</v>
      </c>
      <c r="I195" s="185">
        <v>2692891</v>
      </c>
      <c r="J195" s="185">
        <v>0</v>
      </c>
      <c r="K195" s="184"/>
      <c r="L195" s="185">
        <v>50594</v>
      </c>
      <c r="M195" s="3"/>
      <c r="N195" s="185">
        <v>0</v>
      </c>
      <c r="O195" s="185">
        <v>585355</v>
      </c>
      <c r="P195" s="184"/>
      <c r="Q195" s="185">
        <v>9087650</v>
      </c>
      <c r="R195" s="185">
        <v>-345128</v>
      </c>
      <c r="S195" s="185">
        <v>8742522</v>
      </c>
      <c r="T195" s="185">
        <v>4810073</v>
      </c>
      <c r="U195" s="185">
        <v>6122652</v>
      </c>
      <c r="W195" s="185">
        <f t="shared" si="4"/>
        <v>1973120436.4591024</v>
      </c>
      <c r="X195" s="185">
        <f t="shared" si="5"/>
        <v>2511548117.1548119</v>
      </c>
    </row>
    <row r="196" spans="1:24">
      <c r="A196" s="198">
        <v>35905</v>
      </c>
      <c r="B196" s="178" t="s">
        <v>175</v>
      </c>
      <c r="C196" s="182">
        <v>2.8509999999999999E-4</v>
      </c>
      <c r="D196" s="182">
        <v>3.1530000000000002E-4</v>
      </c>
      <c r="E196" s="185">
        <v>2955619</v>
      </c>
      <c r="F196" s="232"/>
      <c r="G196" s="185">
        <v>247234</v>
      </c>
      <c r="H196" s="185">
        <v>56655</v>
      </c>
      <c r="I196" s="185">
        <v>314933</v>
      </c>
      <c r="J196" s="185">
        <v>20592</v>
      </c>
      <c r="K196" s="184"/>
      <c r="L196" s="185">
        <v>5917</v>
      </c>
      <c r="M196" s="3"/>
      <c r="N196" s="185">
        <v>0</v>
      </c>
      <c r="O196" s="185">
        <v>96659</v>
      </c>
      <c r="P196" s="184"/>
      <c r="Q196" s="185">
        <v>1062798</v>
      </c>
      <c r="R196" s="185">
        <v>-14521</v>
      </c>
      <c r="S196" s="185">
        <v>1048277</v>
      </c>
      <c r="T196" s="185">
        <v>562537</v>
      </c>
      <c r="U196" s="185">
        <v>716042</v>
      </c>
      <c r="W196" s="185">
        <f t="shared" si="4"/>
        <v>1973121711.6801124</v>
      </c>
      <c r="X196" s="185">
        <f t="shared" si="5"/>
        <v>2511546825.6752019</v>
      </c>
    </row>
    <row r="197" spans="1:24">
      <c r="A197" s="198">
        <v>36000</v>
      </c>
      <c r="B197" s="178" t="s">
        <v>176</v>
      </c>
      <c r="C197" s="182">
        <v>6.0041600000000001E-2</v>
      </c>
      <c r="D197" s="182">
        <v>6.0296500000000003E-2</v>
      </c>
      <c r="E197" s="185">
        <v>622448685</v>
      </c>
      <c r="F197" s="232"/>
      <c r="G197" s="185">
        <v>52067115</v>
      </c>
      <c r="H197" s="185">
        <v>11931467</v>
      </c>
      <c r="I197" s="185">
        <v>66324353</v>
      </c>
      <c r="J197" s="185">
        <v>180566</v>
      </c>
      <c r="K197" s="184"/>
      <c r="L197" s="185">
        <v>1246103</v>
      </c>
      <c r="M197" s="3"/>
      <c r="N197" s="185">
        <v>0</v>
      </c>
      <c r="O197" s="185">
        <v>11080869</v>
      </c>
      <c r="P197" s="184"/>
      <c r="Q197" s="185">
        <v>223823557</v>
      </c>
      <c r="R197" s="185">
        <v>-5078563</v>
      </c>
      <c r="S197" s="185">
        <v>218744994</v>
      </c>
      <c r="T197" s="185">
        <v>118469300</v>
      </c>
      <c r="U197" s="185">
        <v>150797360</v>
      </c>
      <c r="W197" s="185">
        <f t="shared" si="4"/>
        <v>1973120303.2564089</v>
      </c>
      <c r="X197" s="185">
        <f t="shared" si="5"/>
        <v>2511547993.3912487</v>
      </c>
    </row>
    <row r="198" spans="1:24">
      <c r="A198" s="198">
        <v>36001</v>
      </c>
      <c r="B198" s="178" t="s">
        <v>177</v>
      </c>
      <c r="C198" s="182">
        <v>0</v>
      </c>
      <c r="D198" s="182">
        <v>0</v>
      </c>
      <c r="E198" s="185">
        <v>0</v>
      </c>
      <c r="F198" s="232"/>
      <c r="G198" s="185">
        <v>0</v>
      </c>
      <c r="H198" s="185">
        <v>0</v>
      </c>
      <c r="I198" s="185">
        <v>0</v>
      </c>
      <c r="J198" s="185">
        <v>0</v>
      </c>
      <c r="K198" s="184"/>
      <c r="L198" s="185">
        <v>0</v>
      </c>
      <c r="M198" s="3"/>
      <c r="N198" s="185">
        <v>0</v>
      </c>
      <c r="O198" s="185">
        <v>87992</v>
      </c>
      <c r="P198" s="184"/>
      <c r="Q198" s="185">
        <v>0</v>
      </c>
      <c r="R198" s="185">
        <v>-62040</v>
      </c>
      <c r="S198" s="185">
        <v>-62040</v>
      </c>
      <c r="T198" s="185">
        <v>0</v>
      </c>
      <c r="U198" s="185">
        <v>0</v>
      </c>
      <c r="W198" s="185"/>
      <c r="X198" s="185"/>
    </row>
    <row r="199" spans="1:24">
      <c r="A199" s="198">
        <v>36002</v>
      </c>
      <c r="B199" s="178" t="s">
        <v>178</v>
      </c>
      <c r="C199" s="182">
        <v>0</v>
      </c>
      <c r="D199" s="182">
        <v>0</v>
      </c>
      <c r="E199" s="185">
        <v>0</v>
      </c>
      <c r="F199" s="232"/>
      <c r="G199" s="185">
        <v>0</v>
      </c>
      <c r="H199" s="185">
        <v>0</v>
      </c>
      <c r="I199" s="185">
        <v>0</v>
      </c>
      <c r="J199" s="185">
        <v>0</v>
      </c>
      <c r="K199" s="184"/>
      <c r="L199" s="185">
        <v>0</v>
      </c>
      <c r="M199" s="3"/>
      <c r="N199" s="185">
        <v>0</v>
      </c>
      <c r="O199" s="185">
        <v>226737</v>
      </c>
      <c r="P199" s="184"/>
      <c r="Q199" s="185">
        <v>0</v>
      </c>
      <c r="R199" s="185">
        <v>-285350</v>
      </c>
      <c r="S199" s="185">
        <v>-285350</v>
      </c>
      <c r="T199" s="185">
        <v>0</v>
      </c>
      <c r="U199" s="185">
        <v>0</v>
      </c>
      <c r="W199" s="185"/>
      <c r="X199" s="185"/>
    </row>
    <row r="200" spans="1:24">
      <c r="A200" s="198">
        <v>36003</v>
      </c>
      <c r="B200" s="178" t="s">
        <v>179</v>
      </c>
      <c r="C200" s="182">
        <v>4.2010000000000002E-4</v>
      </c>
      <c r="D200" s="182">
        <v>4.281E-4</v>
      </c>
      <c r="E200" s="185">
        <v>4355159</v>
      </c>
      <c r="F200" s="232"/>
      <c r="G200" s="185">
        <v>364304</v>
      </c>
      <c r="H200" s="185">
        <v>83482</v>
      </c>
      <c r="I200" s="185">
        <v>464059</v>
      </c>
      <c r="J200" s="185">
        <v>0</v>
      </c>
      <c r="K200" s="184"/>
      <c r="L200" s="185">
        <v>8719</v>
      </c>
      <c r="M200" s="3"/>
      <c r="N200" s="185">
        <v>0</v>
      </c>
      <c r="O200" s="185">
        <v>260802</v>
      </c>
      <c r="P200" s="184"/>
      <c r="Q200" s="185">
        <v>1566052</v>
      </c>
      <c r="R200" s="185">
        <v>-155052</v>
      </c>
      <c r="S200" s="185">
        <v>1411000</v>
      </c>
      <c r="T200" s="185">
        <v>828908</v>
      </c>
      <c r="U200" s="185">
        <v>1055101</v>
      </c>
      <c r="W200" s="185">
        <f t="shared" si="4"/>
        <v>1973120685.5510592</v>
      </c>
      <c r="X200" s="185">
        <f t="shared" si="5"/>
        <v>2511547250.6546059</v>
      </c>
    </row>
    <row r="201" spans="1:24">
      <c r="A201" s="198">
        <v>36004</v>
      </c>
      <c r="B201" s="178" t="s">
        <v>393</v>
      </c>
      <c r="C201" s="182">
        <v>2.7549999999999997E-4</v>
      </c>
      <c r="D201" s="182">
        <v>2.541E-4</v>
      </c>
      <c r="E201" s="185">
        <v>2856097</v>
      </c>
      <c r="F201" s="232"/>
      <c r="G201" s="185">
        <v>238909</v>
      </c>
      <c r="H201" s="185">
        <v>54747</v>
      </c>
      <c r="I201" s="185">
        <v>304328</v>
      </c>
      <c r="J201" s="185">
        <v>60466</v>
      </c>
      <c r="K201" s="184"/>
      <c r="L201" s="185">
        <v>5718</v>
      </c>
      <c r="M201" s="3"/>
      <c r="N201" s="185">
        <v>0</v>
      </c>
      <c r="O201" s="185">
        <v>0</v>
      </c>
      <c r="P201" s="184"/>
      <c r="Q201" s="185">
        <v>1027011</v>
      </c>
      <c r="R201" s="185">
        <v>112487</v>
      </c>
      <c r="S201" s="185">
        <v>1139498</v>
      </c>
      <c r="T201" s="185">
        <v>543595</v>
      </c>
      <c r="U201" s="185">
        <v>691931</v>
      </c>
      <c r="W201" s="185">
        <f t="shared" ref="W201:W264" si="6">+T201/C201</f>
        <v>1973121597.096189</v>
      </c>
      <c r="X201" s="185">
        <f t="shared" ref="X201:X264" si="7">+U201/C201</f>
        <v>2511546279.4918332</v>
      </c>
    </row>
    <row r="202" spans="1:24">
      <c r="A202" s="198">
        <v>36005</v>
      </c>
      <c r="B202" s="178" t="s">
        <v>180</v>
      </c>
      <c r="C202" s="182">
        <v>4.8085999999999997E-3</v>
      </c>
      <c r="D202" s="182">
        <v>5.0277999999999998E-3</v>
      </c>
      <c r="E202" s="185">
        <v>49850549</v>
      </c>
      <c r="F202" s="232"/>
      <c r="G202" s="185">
        <v>4169941</v>
      </c>
      <c r="H202" s="185">
        <v>955565</v>
      </c>
      <c r="I202" s="185">
        <v>5311772</v>
      </c>
      <c r="J202" s="185">
        <v>129018</v>
      </c>
      <c r="K202" s="184"/>
      <c r="L202" s="185">
        <v>99798</v>
      </c>
      <c r="M202" s="3"/>
      <c r="N202" s="185">
        <v>0</v>
      </c>
      <c r="O202" s="185">
        <v>1185949</v>
      </c>
      <c r="P202" s="184"/>
      <c r="Q202" s="185">
        <v>17925538</v>
      </c>
      <c r="R202" s="185">
        <v>11354</v>
      </c>
      <c r="S202" s="185">
        <v>17936892</v>
      </c>
      <c r="T202" s="185">
        <v>9487946</v>
      </c>
      <c r="U202" s="185">
        <v>12077030</v>
      </c>
      <c r="W202" s="185">
        <f t="shared" si="6"/>
        <v>1973120242.8981409</v>
      </c>
      <c r="X202" s="185">
        <f t="shared" si="7"/>
        <v>2511548059.7263236</v>
      </c>
    </row>
    <row r="203" spans="1:24">
      <c r="A203" s="198">
        <v>36006</v>
      </c>
      <c r="B203" s="178" t="s">
        <v>181</v>
      </c>
      <c r="C203" s="182">
        <v>6.9990000000000004E-4</v>
      </c>
      <c r="D203" s="182">
        <v>6.4610000000000004E-4</v>
      </c>
      <c r="E203" s="185">
        <v>7255833</v>
      </c>
      <c r="F203" s="232"/>
      <c r="G203" s="185">
        <v>606942</v>
      </c>
      <c r="H203" s="185">
        <v>139084</v>
      </c>
      <c r="I203" s="185">
        <v>773138</v>
      </c>
      <c r="J203" s="185">
        <v>281382</v>
      </c>
      <c r="K203" s="184"/>
      <c r="L203" s="185">
        <v>14526</v>
      </c>
      <c r="M203" s="3"/>
      <c r="N203" s="185">
        <v>0</v>
      </c>
      <c r="O203" s="185">
        <v>26117</v>
      </c>
      <c r="P203" s="184"/>
      <c r="Q203" s="185">
        <v>2609093</v>
      </c>
      <c r="R203" s="185">
        <v>70070</v>
      </c>
      <c r="S203" s="185">
        <v>2679163</v>
      </c>
      <c r="T203" s="185">
        <v>1380987</v>
      </c>
      <c r="U203" s="185">
        <v>1757832</v>
      </c>
      <c r="W203" s="185">
        <f t="shared" si="6"/>
        <v>1973120445.7779682</v>
      </c>
      <c r="X203" s="185">
        <f t="shared" si="7"/>
        <v>2511547363.9091296</v>
      </c>
    </row>
    <row r="204" spans="1:24">
      <c r="A204" s="198">
        <v>36007</v>
      </c>
      <c r="B204" s="178" t="s">
        <v>182</v>
      </c>
      <c r="C204" s="182">
        <v>2.173E-4</v>
      </c>
      <c r="D204" s="182">
        <v>2.028E-4</v>
      </c>
      <c r="E204" s="185">
        <v>2252740</v>
      </c>
      <c r="F204" s="232"/>
      <c r="G204" s="185">
        <v>188439</v>
      </c>
      <c r="H204" s="185">
        <v>43182</v>
      </c>
      <c r="I204" s="185">
        <v>240038</v>
      </c>
      <c r="J204" s="185">
        <v>49429</v>
      </c>
      <c r="K204" s="184"/>
      <c r="L204" s="185">
        <v>4510</v>
      </c>
      <c r="M204" s="3"/>
      <c r="N204" s="185">
        <v>0</v>
      </c>
      <c r="O204" s="185">
        <v>8009</v>
      </c>
      <c r="P204" s="184"/>
      <c r="Q204" s="185">
        <v>810053</v>
      </c>
      <c r="R204" s="185">
        <v>9335</v>
      </c>
      <c r="S204" s="185">
        <v>819388</v>
      </c>
      <c r="T204" s="185">
        <v>428759</v>
      </c>
      <c r="U204" s="185">
        <v>545759</v>
      </c>
      <c r="W204" s="185">
        <f t="shared" si="6"/>
        <v>1973120110.4463875</v>
      </c>
      <c r="X204" s="185">
        <f t="shared" si="7"/>
        <v>2511546249.4247584</v>
      </c>
    </row>
    <row r="205" spans="1:24">
      <c r="A205" s="198">
        <v>36008</v>
      </c>
      <c r="B205" s="178" t="s">
        <v>183</v>
      </c>
      <c r="C205" s="182">
        <v>6.0320000000000003E-4</v>
      </c>
      <c r="D205" s="182">
        <v>5.7669999999999998E-4</v>
      </c>
      <c r="E205" s="185">
        <v>6253348</v>
      </c>
      <c r="F205" s="232"/>
      <c r="G205" s="185">
        <v>523085</v>
      </c>
      <c r="H205" s="185">
        <v>119868</v>
      </c>
      <c r="I205" s="185">
        <v>666319</v>
      </c>
      <c r="J205" s="185">
        <v>37426</v>
      </c>
      <c r="K205" s="184"/>
      <c r="L205" s="185">
        <v>12519</v>
      </c>
      <c r="M205" s="3"/>
      <c r="N205" s="185">
        <v>0</v>
      </c>
      <c r="O205" s="185">
        <v>241214</v>
      </c>
      <c r="P205" s="184"/>
      <c r="Q205" s="185">
        <v>2248614</v>
      </c>
      <c r="R205" s="185">
        <v>-103363</v>
      </c>
      <c r="S205" s="185">
        <v>2145251</v>
      </c>
      <c r="T205" s="185">
        <v>1190186</v>
      </c>
      <c r="U205" s="185">
        <v>1514966</v>
      </c>
      <c r="W205" s="185">
        <f t="shared" si="6"/>
        <v>1973120026.5251989</v>
      </c>
      <c r="X205" s="185">
        <f t="shared" si="7"/>
        <v>2511548408.4880633</v>
      </c>
    </row>
    <row r="206" spans="1:24">
      <c r="A206" s="198">
        <v>36009</v>
      </c>
      <c r="B206" s="178" t="s">
        <v>184</v>
      </c>
      <c r="C206" s="182">
        <v>1.08E-4</v>
      </c>
      <c r="D206" s="182">
        <v>1.292E-4</v>
      </c>
      <c r="E206" s="185">
        <v>1119631</v>
      </c>
      <c r="F206" s="232"/>
      <c r="G206" s="185">
        <v>93656</v>
      </c>
      <c r="H206" s="185">
        <v>21462</v>
      </c>
      <c r="I206" s="185">
        <v>119301</v>
      </c>
      <c r="J206" s="185">
        <v>6376</v>
      </c>
      <c r="K206" s="184"/>
      <c r="L206" s="185">
        <v>2241</v>
      </c>
      <c r="M206" s="3"/>
      <c r="N206" s="185">
        <v>0</v>
      </c>
      <c r="O206" s="185">
        <v>242671</v>
      </c>
      <c r="P206" s="184"/>
      <c r="Q206" s="185">
        <v>402603</v>
      </c>
      <c r="R206" s="185">
        <v>-81859</v>
      </c>
      <c r="S206" s="185">
        <v>320744</v>
      </c>
      <c r="T206" s="185">
        <v>213097</v>
      </c>
      <c r="U206" s="185">
        <v>271247</v>
      </c>
      <c r="W206" s="185">
        <f t="shared" si="6"/>
        <v>1973120370.3703704</v>
      </c>
      <c r="X206" s="185">
        <f t="shared" si="7"/>
        <v>2511546296.2962966</v>
      </c>
    </row>
    <row r="207" spans="1:24">
      <c r="A207" s="198">
        <v>36100</v>
      </c>
      <c r="B207" s="178" t="s">
        <v>185</v>
      </c>
      <c r="C207" s="182">
        <v>7.2760000000000001E-4</v>
      </c>
      <c r="D207" s="182">
        <v>7.3010000000000002E-4</v>
      </c>
      <c r="E207" s="185">
        <v>7542998</v>
      </c>
      <c r="F207" s="232"/>
      <c r="G207" s="185">
        <v>630963</v>
      </c>
      <c r="H207" s="185">
        <v>144589</v>
      </c>
      <c r="I207" s="185">
        <v>803736</v>
      </c>
      <c r="J207" s="185">
        <v>30794</v>
      </c>
      <c r="K207" s="184"/>
      <c r="L207" s="185">
        <v>15101</v>
      </c>
      <c r="M207" s="3"/>
      <c r="N207" s="185">
        <v>0</v>
      </c>
      <c r="O207" s="185">
        <v>47185</v>
      </c>
      <c r="P207" s="184"/>
      <c r="Q207" s="185">
        <v>2712353</v>
      </c>
      <c r="R207" s="185">
        <v>-21739</v>
      </c>
      <c r="S207" s="185">
        <v>2690614</v>
      </c>
      <c r="T207" s="185">
        <v>1435642</v>
      </c>
      <c r="U207" s="185">
        <v>1827402</v>
      </c>
      <c r="W207" s="185">
        <f t="shared" si="6"/>
        <v>1973119846.0692687</v>
      </c>
      <c r="X207" s="185">
        <f t="shared" si="7"/>
        <v>2511547553.6008797</v>
      </c>
    </row>
    <row r="208" spans="1:24">
      <c r="A208" s="198">
        <v>36102</v>
      </c>
      <c r="B208" s="178" t="s">
        <v>186</v>
      </c>
      <c r="C208" s="182">
        <v>2.654E-4</v>
      </c>
      <c r="D208" s="182">
        <v>2.6370000000000001E-4</v>
      </c>
      <c r="E208" s="185">
        <v>2751390</v>
      </c>
      <c r="F208" s="232"/>
      <c r="G208" s="185">
        <v>230151</v>
      </c>
      <c r="H208" s="185">
        <v>52740</v>
      </c>
      <c r="I208" s="185">
        <v>293171</v>
      </c>
      <c r="J208" s="185">
        <v>155630</v>
      </c>
      <c r="K208" s="184"/>
      <c r="L208" s="185">
        <v>5508</v>
      </c>
      <c r="M208" s="3"/>
      <c r="N208" s="185">
        <v>0</v>
      </c>
      <c r="O208" s="185">
        <v>75745</v>
      </c>
      <c r="P208" s="184"/>
      <c r="Q208" s="185">
        <v>989360</v>
      </c>
      <c r="R208" s="185">
        <v>68159</v>
      </c>
      <c r="S208" s="185">
        <v>1057519</v>
      </c>
      <c r="T208" s="185">
        <v>523666</v>
      </c>
      <c r="U208" s="185">
        <v>666565</v>
      </c>
      <c r="W208" s="185">
        <f t="shared" si="6"/>
        <v>1973119819.1409194</v>
      </c>
      <c r="X208" s="185">
        <f t="shared" si="7"/>
        <v>2511548605.8779202</v>
      </c>
    </row>
    <row r="209" spans="1:24">
      <c r="A209" s="198">
        <v>36105</v>
      </c>
      <c r="B209" s="178" t="s">
        <v>187</v>
      </c>
      <c r="C209" s="182">
        <v>3.6660000000000002E-4</v>
      </c>
      <c r="D209" s="182">
        <v>3.968E-4</v>
      </c>
      <c r="E209" s="185">
        <v>3800526</v>
      </c>
      <c r="F209" s="232"/>
      <c r="G209" s="185">
        <v>317910</v>
      </c>
      <c r="H209" s="185">
        <v>72851</v>
      </c>
      <c r="I209" s="185">
        <v>404961</v>
      </c>
      <c r="J209" s="185">
        <v>19320</v>
      </c>
      <c r="K209" s="184"/>
      <c r="L209" s="185">
        <v>7608</v>
      </c>
      <c r="M209" s="3"/>
      <c r="N209" s="185">
        <v>0</v>
      </c>
      <c r="O209" s="185">
        <v>142279</v>
      </c>
      <c r="P209" s="184"/>
      <c r="Q209" s="185">
        <v>1366614</v>
      </c>
      <c r="R209" s="185">
        <v>-27723</v>
      </c>
      <c r="S209" s="185">
        <v>1338891</v>
      </c>
      <c r="T209" s="185">
        <v>723346</v>
      </c>
      <c r="U209" s="185">
        <v>920733</v>
      </c>
      <c r="W209" s="185">
        <f t="shared" si="6"/>
        <v>1973120567.3758864</v>
      </c>
      <c r="X209" s="185">
        <f t="shared" si="7"/>
        <v>2511546644.8445172</v>
      </c>
    </row>
    <row r="210" spans="1:24">
      <c r="A210" s="198">
        <v>36200</v>
      </c>
      <c r="B210" s="178" t="s">
        <v>188</v>
      </c>
      <c r="C210" s="182">
        <v>1.4702000000000001E-3</v>
      </c>
      <c r="D210" s="182">
        <v>1.5866999999999999E-3</v>
      </c>
      <c r="E210" s="185">
        <v>15241500</v>
      </c>
      <c r="F210" s="232"/>
      <c r="G210" s="185">
        <v>1274934</v>
      </c>
      <c r="H210" s="185">
        <v>292158</v>
      </c>
      <c r="I210" s="185">
        <v>1624042</v>
      </c>
      <c r="J210" s="185">
        <v>23614</v>
      </c>
      <c r="K210" s="184"/>
      <c r="L210" s="185">
        <v>30513</v>
      </c>
      <c r="M210" s="3"/>
      <c r="N210" s="185">
        <v>0</v>
      </c>
      <c r="O210" s="185">
        <v>543118</v>
      </c>
      <c r="P210" s="184"/>
      <c r="Q210" s="185">
        <v>5480623</v>
      </c>
      <c r="R210" s="185">
        <v>-157242</v>
      </c>
      <c r="S210" s="185">
        <v>5323381</v>
      </c>
      <c r="T210" s="185">
        <v>2900881</v>
      </c>
      <c r="U210" s="185">
        <v>3692478</v>
      </c>
      <c r="W210" s="185">
        <f t="shared" si="6"/>
        <v>1973119983.6756904</v>
      </c>
      <c r="X210" s="185">
        <f t="shared" si="7"/>
        <v>2511548088.6954155</v>
      </c>
    </row>
    <row r="211" spans="1:24">
      <c r="A211" s="198">
        <v>36205</v>
      </c>
      <c r="B211" s="178" t="s">
        <v>189</v>
      </c>
      <c r="C211" s="182">
        <v>3.0160000000000001E-4</v>
      </c>
      <c r="D211" s="182">
        <v>2.9270000000000001E-4</v>
      </c>
      <c r="E211" s="185">
        <v>3126674</v>
      </c>
      <c r="F211" s="232"/>
      <c r="G211" s="185">
        <v>261543</v>
      </c>
      <c r="H211" s="185">
        <v>59934</v>
      </c>
      <c r="I211" s="185">
        <v>333159</v>
      </c>
      <c r="J211" s="185">
        <v>37662</v>
      </c>
      <c r="K211" s="184"/>
      <c r="L211" s="185">
        <v>6259</v>
      </c>
      <c r="M211" s="3"/>
      <c r="N211" s="185">
        <v>0</v>
      </c>
      <c r="O211" s="185">
        <v>0</v>
      </c>
      <c r="P211" s="184"/>
      <c r="Q211" s="185">
        <v>1124307</v>
      </c>
      <c r="R211" s="185">
        <v>42491</v>
      </c>
      <c r="S211" s="185">
        <v>1166798</v>
      </c>
      <c r="T211" s="185">
        <v>595093</v>
      </c>
      <c r="U211" s="185">
        <v>757483</v>
      </c>
      <c r="W211" s="185">
        <f t="shared" si="6"/>
        <v>1973120026.5251989</v>
      </c>
      <c r="X211" s="185">
        <f t="shared" si="7"/>
        <v>2511548408.4880633</v>
      </c>
    </row>
    <row r="212" spans="1:24">
      <c r="A212" s="198">
        <v>36300</v>
      </c>
      <c r="B212" s="178" t="s">
        <v>190</v>
      </c>
      <c r="C212" s="182">
        <v>5.0121999999999996E-3</v>
      </c>
      <c r="D212" s="182">
        <v>4.9592000000000004E-3</v>
      </c>
      <c r="E212" s="185">
        <v>51961262</v>
      </c>
      <c r="F212" s="232"/>
      <c r="G212" s="185">
        <v>4346500</v>
      </c>
      <c r="H212" s="185">
        <v>996024</v>
      </c>
      <c r="I212" s="185">
        <v>5536677</v>
      </c>
      <c r="J212" s="185">
        <v>106859</v>
      </c>
      <c r="K212" s="184"/>
      <c r="L212" s="185">
        <v>104023</v>
      </c>
      <c r="M212" s="3"/>
      <c r="N212" s="185">
        <v>0</v>
      </c>
      <c r="O212" s="185">
        <v>538653</v>
      </c>
      <c r="P212" s="184"/>
      <c r="Q212" s="185">
        <v>18684519</v>
      </c>
      <c r="R212" s="185">
        <v>-135196</v>
      </c>
      <c r="S212" s="185">
        <v>18549323</v>
      </c>
      <c r="T212" s="185">
        <v>9889674</v>
      </c>
      <c r="U212" s="185">
        <v>12588381</v>
      </c>
      <c r="W212" s="185">
        <f t="shared" si="6"/>
        <v>1973120386.2575319</v>
      </c>
      <c r="X212" s="185">
        <f t="shared" si="7"/>
        <v>2511548022.8243089</v>
      </c>
    </row>
    <row r="213" spans="1:24">
      <c r="A213" s="198">
        <v>36301</v>
      </c>
      <c r="B213" s="178" t="s">
        <v>191</v>
      </c>
      <c r="C213" s="182">
        <v>1.047E-4</v>
      </c>
      <c r="D213" s="182">
        <v>8.3900000000000006E-5</v>
      </c>
      <c r="E213" s="185">
        <v>1085420</v>
      </c>
      <c r="F213" s="232"/>
      <c r="G213" s="185">
        <v>90794</v>
      </c>
      <c r="H213" s="185">
        <v>20806</v>
      </c>
      <c r="I213" s="185">
        <v>115656</v>
      </c>
      <c r="J213" s="185">
        <v>107093</v>
      </c>
      <c r="K213" s="184"/>
      <c r="L213" s="185">
        <v>2173</v>
      </c>
      <c r="M213" s="3"/>
      <c r="N213" s="185">
        <v>0</v>
      </c>
      <c r="O213" s="185">
        <v>0</v>
      </c>
      <c r="P213" s="184"/>
      <c r="Q213" s="185">
        <v>390301</v>
      </c>
      <c r="R213" s="185">
        <v>53979</v>
      </c>
      <c r="S213" s="185">
        <v>444280</v>
      </c>
      <c r="T213" s="185">
        <v>206586</v>
      </c>
      <c r="U213" s="185">
        <v>262959</v>
      </c>
      <c r="W213" s="185">
        <f t="shared" si="6"/>
        <v>1973123209.1690545</v>
      </c>
      <c r="X213" s="185">
        <f t="shared" si="7"/>
        <v>2511547277.9369626</v>
      </c>
    </row>
    <row r="214" spans="1:24">
      <c r="A214" s="198">
        <v>36302</v>
      </c>
      <c r="B214" s="178" t="s">
        <v>192</v>
      </c>
      <c r="C214" s="182">
        <v>1.5210000000000001E-4</v>
      </c>
      <c r="D214" s="182">
        <v>1.2640000000000001E-4</v>
      </c>
      <c r="E214" s="185">
        <v>1576814</v>
      </c>
      <c r="F214" s="232"/>
      <c r="G214" s="185">
        <v>131899</v>
      </c>
      <c r="H214" s="185">
        <v>30225</v>
      </c>
      <c r="I214" s="185">
        <v>168016</v>
      </c>
      <c r="J214" s="185">
        <v>94775</v>
      </c>
      <c r="K214" s="184"/>
      <c r="L214" s="185">
        <v>3157</v>
      </c>
      <c r="M214" s="3"/>
      <c r="N214" s="185">
        <v>0</v>
      </c>
      <c r="O214" s="185">
        <v>17005</v>
      </c>
      <c r="P214" s="184"/>
      <c r="Q214" s="185">
        <v>567000</v>
      </c>
      <c r="R214" s="185">
        <v>23228</v>
      </c>
      <c r="S214" s="185">
        <v>590228</v>
      </c>
      <c r="T214" s="185">
        <v>300112</v>
      </c>
      <c r="U214" s="185">
        <v>382006</v>
      </c>
      <c r="W214" s="185">
        <f t="shared" si="6"/>
        <v>1973122945.4306376</v>
      </c>
      <c r="X214" s="185">
        <f t="shared" si="7"/>
        <v>2511545036.1604204</v>
      </c>
    </row>
    <row r="215" spans="1:24">
      <c r="A215" s="198">
        <v>36303</v>
      </c>
      <c r="B215" s="178" t="s">
        <v>394</v>
      </c>
      <c r="C215" s="182">
        <v>1.9790000000000001E-4</v>
      </c>
      <c r="D215" s="182">
        <v>1.751E-4</v>
      </c>
      <c r="E215" s="185">
        <v>2051621</v>
      </c>
      <c r="F215" s="232"/>
      <c r="G215" s="185">
        <v>171616</v>
      </c>
      <c r="H215" s="185">
        <v>39327</v>
      </c>
      <c r="I215" s="185">
        <v>218608</v>
      </c>
      <c r="J215" s="185">
        <v>512976</v>
      </c>
      <c r="K215" s="184"/>
      <c r="L215" s="185">
        <v>4107</v>
      </c>
      <c r="M215" s="3"/>
      <c r="N215" s="185">
        <v>0</v>
      </c>
      <c r="O215" s="185">
        <v>0</v>
      </c>
      <c r="P215" s="184"/>
      <c r="Q215" s="185">
        <v>737733</v>
      </c>
      <c r="R215" s="185">
        <v>249146</v>
      </c>
      <c r="S215" s="185">
        <v>986879</v>
      </c>
      <c r="T215" s="185">
        <v>390481</v>
      </c>
      <c r="U215" s="185">
        <v>497035</v>
      </c>
      <c r="W215" s="185">
        <f t="shared" si="6"/>
        <v>1973122789.2875187</v>
      </c>
      <c r="X215" s="185">
        <f t="shared" si="7"/>
        <v>2511546235.4724607</v>
      </c>
    </row>
    <row r="216" spans="1:24">
      <c r="A216" s="198">
        <v>36305</v>
      </c>
      <c r="B216" s="178" t="s">
        <v>193</v>
      </c>
      <c r="C216" s="182">
        <v>9.4229999999999997E-4</v>
      </c>
      <c r="D216" s="182">
        <v>9.502E-4</v>
      </c>
      <c r="E216" s="185">
        <v>9768784</v>
      </c>
      <c r="F216" s="232"/>
      <c r="G216" s="185">
        <v>817147</v>
      </c>
      <c r="H216" s="185">
        <v>187254</v>
      </c>
      <c r="I216" s="185">
        <v>1040902</v>
      </c>
      <c r="J216" s="185">
        <v>199838</v>
      </c>
      <c r="K216" s="184"/>
      <c r="L216" s="185">
        <v>19556</v>
      </c>
      <c r="M216" s="3"/>
      <c r="N216" s="185">
        <v>0</v>
      </c>
      <c r="O216" s="185">
        <v>16702</v>
      </c>
      <c r="P216" s="184"/>
      <c r="Q216" s="185">
        <v>3512713</v>
      </c>
      <c r="R216" s="185">
        <v>127207</v>
      </c>
      <c r="S216" s="185">
        <v>3639920</v>
      </c>
      <c r="T216" s="185">
        <v>1859271</v>
      </c>
      <c r="U216" s="185">
        <v>2366632</v>
      </c>
      <c r="W216" s="185">
        <f t="shared" si="6"/>
        <v>1973120025.4695957</v>
      </c>
      <c r="X216" s="185">
        <f t="shared" si="7"/>
        <v>2511548339.1701159</v>
      </c>
    </row>
    <row r="217" spans="1:24">
      <c r="A217" s="198">
        <v>36310</v>
      </c>
      <c r="B217" s="178" t="s">
        <v>379</v>
      </c>
      <c r="C217" s="182">
        <v>0</v>
      </c>
      <c r="D217" s="182">
        <v>0</v>
      </c>
      <c r="E217" s="185">
        <v>0</v>
      </c>
      <c r="F217" s="232"/>
      <c r="G217" s="185">
        <v>0</v>
      </c>
      <c r="H217" s="185">
        <v>0</v>
      </c>
      <c r="I217" s="185">
        <v>0</v>
      </c>
      <c r="J217" s="185">
        <v>46091</v>
      </c>
      <c r="K217" s="184"/>
      <c r="L217" s="185">
        <v>0</v>
      </c>
      <c r="M217" s="3"/>
      <c r="N217" s="185">
        <v>0</v>
      </c>
      <c r="O217" s="185">
        <v>105788</v>
      </c>
      <c r="P217" s="184"/>
      <c r="Q217" s="185">
        <v>0</v>
      </c>
      <c r="R217" s="185">
        <v>-6804</v>
      </c>
      <c r="S217" s="185">
        <v>-6804</v>
      </c>
      <c r="T217" s="185">
        <v>0</v>
      </c>
      <c r="U217" s="185">
        <v>0</v>
      </c>
      <c r="W217" s="185"/>
      <c r="X217" s="185"/>
    </row>
    <row r="218" spans="1:24">
      <c r="A218" s="198">
        <v>36400</v>
      </c>
      <c r="B218" s="178" t="s">
        <v>194</v>
      </c>
      <c r="C218" s="182">
        <v>5.2236000000000001E-3</v>
      </c>
      <c r="D218" s="182">
        <v>5.5005000000000002E-3</v>
      </c>
      <c r="E218" s="185">
        <v>54152837</v>
      </c>
      <c r="F218" s="232"/>
      <c r="G218" s="185">
        <v>4529822</v>
      </c>
      <c r="H218" s="185">
        <v>1038034</v>
      </c>
      <c r="I218" s="185">
        <v>5770198</v>
      </c>
      <c r="J218" s="185">
        <v>222147</v>
      </c>
      <c r="K218" s="184"/>
      <c r="L218" s="185">
        <v>108411</v>
      </c>
      <c r="M218" s="3"/>
      <c r="N218" s="185">
        <v>0</v>
      </c>
      <c r="O218" s="185">
        <v>1566337</v>
      </c>
      <c r="P218" s="184"/>
      <c r="Q218" s="185">
        <v>19472578</v>
      </c>
      <c r="R218" s="185">
        <v>-378539</v>
      </c>
      <c r="S218" s="185">
        <v>19094039</v>
      </c>
      <c r="T218" s="185">
        <v>10306791</v>
      </c>
      <c r="U218" s="185">
        <v>13119322</v>
      </c>
      <c r="W218" s="185">
        <f t="shared" si="6"/>
        <v>1973120261.8883529</v>
      </c>
      <c r="X218" s="185">
        <f t="shared" si="7"/>
        <v>2511547974.57692</v>
      </c>
    </row>
    <row r="219" spans="1:24">
      <c r="A219" s="198">
        <v>36405</v>
      </c>
      <c r="B219" s="178" t="s">
        <v>395</v>
      </c>
      <c r="C219" s="182">
        <v>8.518E-4</v>
      </c>
      <c r="D219" s="182">
        <v>9.0129999999999995E-4</v>
      </c>
      <c r="E219" s="185">
        <v>8830574</v>
      </c>
      <c r="F219" s="232"/>
      <c r="G219" s="185">
        <v>738667</v>
      </c>
      <c r="H219" s="185">
        <v>169270</v>
      </c>
      <c r="I219" s="185">
        <v>940932</v>
      </c>
      <c r="J219" s="185">
        <v>42071</v>
      </c>
      <c r="K219" s="184"/>
      <c r="L219" s="185">
        <v>17678</v>
      </c>
      <c r="M219" s="3"/>
      <c r="N219" s="185">
        <v>0</v>
      </c>
      <c r="O219" s="185">
        <v>474836</v>
      </c>
      <c r="P219" s="184"/>
      <c r="Q219" s="185">
        <v>3175347</v>
      </c>
      <c r="R219" s="185">
        <v>-126049</v>
      </c>
      <c r="S219" s="185">
        <v>3049298</v>
      </c>
      <c r="T219" s="185">
        <v>1680704</v>
      </c>
      <c r="U219" s="185">
        <v>2139337</v>
      </c>
      <c r="W219" s="185">
        <f t="shared" si="6"/>
        <v>1973120450.8100493</v>
      </c>
      <c r="X219" s="185">
        <f t="shared" si="7"/>
        <v>2511548485.5599904</v>
      </c>
    </row>
    <row r="220" spans="1:24">
      <c r="A220" s="198">
        <v>36500</v>
      </c>
      <c r="B220" s="178" t="s">
        <v>196</v>
      </c>
      <c r="C220" s="182">
        <v>1.09421E-2</v>
      </c>
      <c r="D220" s="182">
        <v>1.10864E-2</v>
      </c>
      <c r="E220" s="185">
        <v>113436280</v>
      </c>
      <c r="F220" s="232"/>
      <c r="G220" s="185">
        <v>9488814</v>
      </c>
      <c r="H220" s="185">
        <v>2174414</v>
      </c>
      <c r="I220" s="185">
        <v>12087081</v>
      </c>
      <c r="J220" s="185">
        <v>189136</v>
      </c>
      <c r="K220" s="184"/>
      <c r="L220" s="185">
        <v>227092</v>
      </c>
      <c r="M220" s="3"/>
      <c r="N220" s="185">
        <v>0</v>
      </c>
      <c r="O220" s="185">
        <v>1599284</v>
      </c>
      <c r="P220" s="184"/>
      <c r="Q220" s="185">
        <v>40790048</v>
      </c>
      <c r="R220" s="185">
        <v>-203868</v>
      </c>
      <c r="S220" s="185">
        <v>40586180</v>
      </c>
      <c r="T220" s="185">
        <v>21590080</v>
      </c>
      <c r="U220" s="185">
        <v>27481609</v>
      </c>
      <c r="W220" s="185">
        <f t="shared" si="6"/>
        <v>1973120333.3912139</v>
      </c>
      <c r="X220" s="185">
        <f t="shared" si="7"/>
        <v>2511547966.1125379</v>
      </c>
    </row>
    <row r="221" spans="1:24">
      <c r="A221" s="198">
        <v>36501</v>
      </c>
      <c r="B221" s="178" t="s">
        <v>197</v>
      </c>
      <c r="C221" s="182">
        <v>1.3850000000000001E-4</v>
      </c>
      <c r="D221" s="182">
        <v>1.4410000000000001E-4</v>
      </c>
      <c r="E221" s="185">
        <v>1435824</v>
      </c>
      <c r="F221" s="232"/>
      <c r="G221" s="185">
        <v>120105</v>
      </c>
      <c r="H221" s="185">
        <v>27523</v>
      </c>
      <c r="I221" s="185">
        <v>152993</v>
      </c>
      <c r="J221" s="185">
        <v>19336</v>
      </c>
      <c r="K221" s="184"/>
      <c r="L221" s="185">
        <v>2874</v>
      </c>
      <c r="M221" s="3"/>
      <c r="N221" s="185">
        <v>0</v>
      </c>
      <c r="O221" s="185">
        <v>69122</v>
      </c>
      <c r="P221" s="184"/>
      <c r="Q221" s="185">
        <v>516301</v>
      </c>
      <c r="R221" s="185">
        <v>-2295</v>
      </c>
      <c r="S221" s="185">
        <v>514006</v>
      </c>
      <c r="T221" s="185">
        <v>273277</v>
      </c>
      <c r="U221" s="185">
        <v>347849</v>
      </c>
      <c r="W221" s="185">
        <f t="shared" si="6"/>
        <v>1973119133.574007</v>
      </c>
      <c r="X221" s="185">
        <f t="shared" si="7"/>
        <v>2511545126.3537903</v>
      </c>
    </row>
    <row r="222" spans="1:24">
      <c r="A222" s="198">
        <v>36502</v>
      </c>
      <c r="B222" s="178" t="s">
        <v>198</v>
      </c>
      <c r="C222" s="182">
        <v>5.2099999999999999E-5</v>
      </c>
      <c r="D222" s="182">
        <v>5.1100000000000002E-5</v>
      </c>
      <c r="E222" s="185">
        <v>540118</v>
      </c>
      <c r="F222" s="232"/>
      <c r="G222" s="185">
        <v>45180</v>
      </c>
      <c r="H222" s="185">
        <v>10353</v>
      </c>
      <c r="I222" s="185">
        <v>57552</v>
      </c>
      <c r="J222" s="185">
        <v>2381</v>
      </c>
      <c r="K222" s="184"/>
      <c r="L222" s="185">
        <v>1081</v>
      </c>
      <c r="M222" s="3"/>
      <c r="N222" s="185">
        <v>0</v>
      </c>
      <c r="O222" s="185">
        <v>17905</v>
      </c>
      <c r="P222" s="184"/>
      <c r="Q222" s="185">
        <v>194219</v>
      </c>
      <c r="R222" s="185">
        <v>-6982</v>
      </c>
      <c r="S222" s="185">
        <v>187237</v>
      </c>
      <c r="T222" s="185">
        <v>102800</v>
      </c>
      <c r="U222" s="185">
        <v>130852</v>
      </c>
      <c r="W222" s="185">
        <f t="shared" si="6"/>
        <v>1973128598.8483686</v>
      </c>
      <c r="X222" s="185">
        <f t="shared" si="7"/>
        <v>2511554702.4952016</v>
      </c>
    </row>
    <row r="223" spans="1:24">
      <c r="A223" s="198">
        <v>36505</v>
      </c>
      <c r="B223" s="178" t="s">
        <v>199</v>
      </c>
      <c r="C223" s="182">
        <v>2.0817000000000001E-3</v>
      </c>
      <c r="D223" s="182">
        <v>2.1537000000000001E-3</v>
      </c>
      <c r="E223" s="185">
        <v>21580894</v>
      </c>
      <c r="F223" s="232"/>
      <c r="G223" s="185">
        <v>1805217</v>
      </c>
      <c r="H223" s="185">
        <v>413675</v>
      </c>
      <c r="I223" s="185">
        <v>2299529</v>
      </c>
      <c r="J223" s="185">
        <v>149768</v>
      </c>
      <c r="K223" s="184"/>
      <c r="L223" s="185">
        <v>43204</v>
      </c>
      <c r="M223" s="3"/>
      <c r="N223" s="185">
        <v>0</v>
      </c>
      <c r="O223" s="185">
        <v>464880</v>
      </c>
      <c r="P223" s="184"/>
      <c r="Q223" s="185">
        <v>7760178</v>
      </c>
      <c r="R223" s="185">
        <v>-33566</v>
      </c>
      <c r="S223" s="185">
        <v>7726612</v>
      </c>
      <c r="T223" s="185">
        <v>4107445</v>
      </c>
      <c r="U223" s="185">
        <v>5228289</v>
      </c>
      <c r="W223" s="185">
        <f t="shared" si="6"/>
        <v>1973120526.4927702</v>
      </c>
      <c r="X223" s="185">
        <f t="shared" si="7"/>
        <v>2511547773.4543881</v>
      </c>
    </row>
    <row r="224" spans="1:24">
      <c r="A224" s="198">
        <v>36600</v>
      </c>
      <c r="B224" s="178" t="s">
        <v>200</v>
      </c>
      <c r="C224" s="182">
        <v>7.3300000000000004E-4</v>
      </c>
      <c r="D224" s="182">
        <v>7.672E-4</v>
      </c>
      <c r="E224" s="185">
        <v>7598979</v>
      </c>
      <c r="F224" s="232"/>
      <c r="G224" s="185">
        <v>635646</v>
      </c>
      <c r="H224" s="185">
        <v>145662</v>
      </c>
      <c r="I224" s="185">
        <v>809701</v>
      </c>
      <c r="J224" s="185">
        <v>16490</v>
      </c>
      <c r="K224" s="184"/>
      <c r="L224" s="185">
        <v>15213</v>
      </c>
      <c r="M224" s="3"/>
      <c r="N224" s="185">
        <v>0</v>
      </c>
      <c r="O224" s="185">
        <v>101209</v>
      </c>
      <c r="P224" s="184"/>
      <c r="Q224" s="185">
        <v>2732483</v>
      </c>
      <c r="R224" s="185">
        <v>-58796</v>
      </c>
      <c r="S224" s="185">
        <v>2673687</v>
      </c>
      <c r="T224" s="185">
        <v>1446297</v>
      </c>
      <c r="U224" s="185">
        <v>1840965</v>
      </c>
      <c r="W224" s="185">
        <f t="shared" si="6"/>
        <v>1973120054.5702591</v>
      </c>
      <c r="X224" s="185">
        <f t="shared" si="7"/>
        <v>2511548431.1050477</v>
      </c>
    </row>
    <row r="225" spans="1:24">
      <c r="A225" s="198">
        <v>36601</v>
      </c>
      <c r="B225" s="178" t="s">
        <v>201</v>
      </c>
      <c r="C225" s="182">
        <v>4.3419999999999998E-4</v>
      </c>
      <c r="D225" s="182">
        <v>4.7469999999999999E-4</v>
      </c>
      <c r="E225" s="185">
        <v>4501333</v>
      </c>
      <c r="F225" s="232"/>
      <c r="G225" s="185">
        <v>376531</v>
      </c>
      <c r="H225" s="185">
        <v>86284</v>
      </c>
      <c r="I225" s="185">
        <v>479635</v>
      </c>
      <c r="J225" s="185">
        <v>41570</v>
      </c>
      <c r="K225" s="184"/>
      <c r="L225" s="185">
        <v>9011</v>
      </c>
      <c r="M225" s="3"/>
      <c r="N225" s="185">
        <v>0</v>
      </c>
      <c r="O225" s="185">
        <v>313114</v>
      </c>
      <c r="P225" s="184"/>
      <c r="Q225" s="185">
        <v>1618614</v>
      </c>
      <c r="R225" s="185">
        <v>-23716</v>
      </c>
      <c r="S225" s="185">
        <v>1594898</v>
      </c>
      <c r="T225" s="185">
        <v>856729</v>
      </c>
      <c r="U225" s="185">
        <v>1090514</v>
      </c>
      <c r="W225" s="185">
        <f t="shared" si="6"/>
        <v>1973120681.7134962</v>
      </c>
      <c r="X225" s="185">
        <f t="shared" si="7"/>
        <v>2511547673.8830032</v>
      </c>
    </row>
    <row r="226" spans="1:24">
      <c r="A226" s="198">
        <v>36700</v>
      </c>
      <c r="B226" s="178" t="s">
        <v>202</v>
      </c>
      <c r="C226" s="182">
        <v>9.5197000000000007E-3</v>
      </c>
      <c r="D226" s="182">
        <v>9.4205999999999995E-3</v>
      </c>
      <c r="E226" s="185">
        <v>98690321</v>
      </c>
      <c r="F226" s="232"/>
      <c r="G226" s="185">
        <v>8255332</v>
      </c>
      <c r="H226" s="185">
        <v>1891755</v>
      </c>
      <c r="I226" s="185">
        <v>10515841</v>
      </c>
      <c r="J226" s="185">
        <v>265557</v>
      </c>
      <c r="K226" s="184"/>
      <c r="L226" s="185">
        <v>197572</v>
      </c>
      <c r="M226" s="3"/>
      <c r="N226" s="185">
        <v>0</v>
      </c>
      <c r="O226" s="185">
        <v>560754</v>
      </c>
      <c r="P226" s="184"/>
      <c r="Q226" s="185">
        <v>35487614</v>
      </c>
      <c r="R226" s="185">
        <v>-308484</v>
      </c>
      <c r="S226" s="185">
        <v>35179130</v>
      </c>
      <c r="T226" s="185">
        <v>18783513</v>
      </c>
      <c r="U226" s="185">
        <v>23909183</v>
      </c>
      <c r="W226" s="185">
        <f t="shared" si="6"/>
        <v>1973120266.3949492</v>
      </c>
      <c r="X226" s="185">
        <f t="shared" si="7"/>
        <v>2511547947.9395356</v>
      </c>
    </row>
    <row r="227" spans="1:24">
      <c r="A227" s="198">
        <v>36701</v>
      </c>
      <c r="B227" s="178" t="s">
        <v>203</v>
      </c>
      <c r="C227" s="182">
        <v>4.9100000000000001E-5</v>
      </c>
      <c r="D227" s="182">
        <v>3.3099999999999998E-5</v>
      </c>
      <c r="E227" s="185">
        <v>509018</v>
      </c>
      <c r="F227" s="232"/>
      <c r="G227" s="185">
        <v>42579</v>
      </c>
      <c r="H227" s="185">
        <v>9757</v>
      </c>
      <c r="I227" s="185">
        <v>54238</v>
      </c>
      <c r="J227" s="185">
        <v>64124</v>
      </c>
      <c r="K227" s="184"/>
      <c r="L227" s="185">
        <v>1019</v>
      </c>
      <c r="M227" s="3"/>
      <c r="N227" s="185">
        <v>0</v>
      </c>
      <c r="O227" s="185">
        <v>20318</v>
      </c>
      <c r="P227" s="184"/>
      <c r="Q227" s="185">
        <v>183035</v>
      </c>
      <c r="R227" s="185">
        <v>16493</v>
      </c>
      <c r="S227" s="185">
        <v>199528</v>
      </c>
      <c r="T227" s="185">
        <v>96880</v>
      </c>
      <c r="U227" s="185">
        <v>123317</v>
      </c>
      <c r="W227" s="185">
        <f t="shared" si="6"/>
        <v>1973116089.6130345</v>
      </c>
      <c r="X227" s="185">
        <f t="shared" si="7"/>
        <v>2511547861.5071282</v>
      </c>
    </row>
    <row r="228" spans="1:24">
      <c r="A228" s="198">
        <v>36705</v>
      </c>
      <c r="B228" s="178" t="s">
        <v>204</v>
      </c>
      <c r="C228" s="182">
        <v>1.0885999999999999E-3</v>
      </c>
      <c r="D228" s="182">
        <v>1.1186E-3</v>
      </c>
      <c r="E228" s="185">
        <v>11285469</v>
      </c>
      <c r="F228" s="232"/>
      <c r="G228" s="185">
        <v>944017</v>
      </c>
      <c r="H228" s="185">
        <v>216327</v>
      </c>
      <c r="I228" s="185">
        <v>1202511</v>
      </c>
      <c r="J228" s="185">
        <v>151147</v>
      </c>
      <c r="K228" s="184"/>
      <c r="L228" s="185">
        <v>22593</v>
      </c>
      <c r="M228" s="3"/>
      <c r="N228" s="185">
        <v>0</v>
      </c>
      <c r="O228" s="185">
        <v>184010</v>
      </c>
      <c r="P228" s="184"/>
      <c r="Q228" s="185">
        <v>4058092</v>
      </c>
      <c r="R228" s="185">
        <v>67058</v>
      </c>
      <c r="S228" s="185">
        <v>4125150</v>
      </c>
      <c r="T228" s="185">
        <v>2147939</v>
      </c>
      <c r="U228" s="185">
        <v>2734071</v>
      </c>
      <c r="W228" s="185">
        <f t="shared" si="6"/>
        <v>1973120521.7710824</v>
      </c>
      <c r="X228" s="185">
        <f t="shared" si="7"/>
        <v>2511547859.6362305</v>
      </c>
    </row>
    <row r="229" spans="1:24">
      <c r="A229" s="198">
        <v>36800</v>
      </c>
      <c r="B229" s="178" t="s">
        <v>205</v>
      </c>
      <c r="C229" s="182">
        <v>3.3803000000000001E-3</v>
      </c>
      <c r="D229" s="182">
        <v>3.5387000000000001E-3</v>
      </c>
      <c r="E229" s="185">
        <v>35043425</v>
      </c>
      <c r="F229" s="232"/>
      <c r="G229" s="185">
        <v>2931342</v>
      </c>
      <c r="H229" s="185">
        <v>671733</v>
      </c>
      <c r="I229" s="185">
        <v>3734015</v>
      </c>
      <c r="J229" s="185">
        <v>152557</v>
      </c>
      <c r="K229" s="184"/>
      <c r="L229" s="185">
        <v>70155</v>
      </c>
      <c r="M229" s="3"/>
      <c r="N229" s="185">
        <v>0</v>
      </c>
      <c r="O229" s="185">
        <v>840636</v>
      </c>
      <c r="P229" s="184"/>
      <c r="Q229" s="185">
        <v>12601109</v>
      </c>
      <c r="R229" s="185">
        <v>-55359</v>
      </c>
      <c r="S229" s="185">
        <v>12545750</v>
      </c>
      <c r="T229" s="185">
        <v>6669739</v>
      </c>
      <c r="U229" s="185">
        <v>8489786</v>
      </c>
      <c r="W229" s="185">
        <f t="shared" si="6"/>
        <v>1973120433.0976539</v>
      </c>
      <c r="X229" s="185">
        <f t="shared" si="7"/>
        <v>2511548087.4478598</v>
      </c>
    </row>
    <row r="230" spans="1:24">
      <c r="A230" s="198">
        <v>36801</v>
      </c>
      <c r="B230" s="178" t="s">
        <v>206</v>
      </c>
      <c r="C230" s="182">
        <v>0</v>
      </c>
      <c r="D230" s="182">
        <v>0</v>
      </c>
      <c r="E230" s="185">
        <v>0</v>
      </c>
      <c r="F230" s="232"/>
      <c r="G230" s="185">
        <v>0</v>
      </c>
      <c r="H230" s="185">
        <v>0</v>
      </c>
      <c r="I230" s="185">
        <v>0</v>
      </c>
      <c r="J230" s="185">
        <v>0</v>
      </c>
      <c r="K230" s="184"/>
      <c r="L230" s="185">
        <v>0</v>
      </c>
      <c r="M230" s="3"/>
      <c r="N230" s="185">
        <v>0</v>
      </c>
      <c r="O230" s="185">
        <v>28702</v>
      </c>
      <c r="P230" s="184"/>
      <c r="Q230" s="185">
        <v>0</v>
      </c>
      <c r="R230" s="185">
        <v>-63966</v>
      </c>
      <c r="S230" s="185">
        <v>-63966</v>
      </c>
      <c r="T230" s="185">
        <v>0</v>
      </c>
      <c r="U230" s="185">
        <v>0</v>
      </c>
      <c r="W230" s="185"/>
      <c r="X230" s="185"/>
    </row>
    <row r="231" spans="1:24">
      <c r="A231" s="198">
        <v>36802</v>
      </c>
      <c r="B231" s="178" t="s">
        <v>207</v>
      </c>
      <c r="C231" s="182">
        <v>2.2039999999999999E-4</v>
      </c>
      <c r="D231" s="182">
        <v>2.0110000000000001E-4</v>
      </c>
      <c r="E231" s="185">
        <v>2284877</v>
      </c>
      <c r="F231" s="232"/>
      <c r="G231" s="185">
        <v>191127</v>
      </c>
      <c r="H231" s="185">
        <v>43798</v>
      </c>
      <c r="I231" s="185">
        <v>243463</v>
      </c>
      <c r="J231" s="185">
        <v>260306</v>
      </c>
      <c r="K231" s="184"/>
      <c r="L231" s="185">
        <v>4574</v>
      </c>
      <c r="M231" s="3"/>
      <c r="N231" s="185">
        <v>0</v>
      </c>
      <c r="O231" s="185">
        <v>0</v>
      </c>
      <c r="P231" s="184"/>
      <c r="Q231" s="185">
        <v>821609</v>
      </c>
      <c r="R231" s="185">
        <v>135909</v>
      </c>
      <c r="S231" s="185">
        <v>957518</v>
      </c>
      <c r="T231" s="185">
        <v>434876</v>
      </c>
      <c r="U231" s="185">
        <v>553545</v>
      </c>
      <c r="W231" s="185">
        <f t="shared" si="6"/>
        <v>1973121597.0961888</v>
      </c>
      <c r="X231" s="185">
        <f t="shared" si="7"/>
        <v>2511547186.9328494</v>
      </c>
    </row>
    <row r="232" spans="1:24">
      <c r="A232" s="198">
        <v>36810</v>
      </c>
      <c r="B232" s="178" t="s">
        <v>396</v>
      </c>
      <c r="C232" s="182">
        <v>6.6810000000000003E-3</v>
      </c>
      <c r="D232" s="182">
        <v>6.6909999999999999E-3</v>
      </c>
      <c r="E232" s="185">
        <v>69261640</v>
      </c>
      <c r="F232" s="232"/>
      <c r="G232" s="185">
        <v>5793656</v>
      </c>
      <c r="H232" s="185">
        <v>1327648</v>
      </c>
      <c r="I232" s="185">
        <v>7380100</v>
      </c>
      <c r="J232" s="185">
        <v>10522</v>
      </c>
      <c r="K232" s="184"/>
      <c r="L232" s="185">
        <v>138657</v>
      </c>
      <c r="M232" s="3"/>
      <c r="N232" s="185">
        <v>0</v>
      </c>
      <c r="O232" s="185">
        <v>733007</v>
      </c>
      <c r="P232" s="184"/>
      <c r="Q232" s="185">
        <v>24905485</v>
      </c>
      <c r="R232" s="185">
        <v>-260018</v>
      </c>
      <c r="S232" s="185">
        <v>24645467</v>
      </c>
      <c r="T232" s="185">
        <v>13182417</v>
      </c>
      <c r="U232" s="185">
        <v>16779652</v>
      </c>
      <c r="W232" s="185">
        <f t="shared" si="6"/>
        <v>1973120341.2662773</v>
      </c>
      <c r="X232" s="185">
        <f t="shared" si="7"/>
        <v>2511547971.8604999</v>
      </c>
    </row>
    <row r="233" spans="1:24">
      <c r="A233" s="198">
        <v>36900</v>
      </c>
      <c r="B233" s="178" t="s">
        <v>209</v>
      </c>
      <c r="C233" s="182">
        <v>6.3170000000000001E-4</v>
      </c>
      <c r="D233" s="182">
        <v>6.3949999999999999E-4</v>
      </c>
      <c r="E233" s="185">
        <v>6548807</v>
      </c>
      <c r="F233" s="232"/>
      <c r="G233" s="185">
        <v>547800</v>
      </c>
      <c r="H233" s="185">
        <v>125531</v>
      </c>
      <c r="I233" s="185">
        <v>697801</v>
      </c>
      <c r="J233" s="185">
        <v>8621</v>
      </c>
      <c r="K233" s="184"/>
      <c r="L233" s="185">
        <v>13110</v>
      </c>
      <c r="M233" s="3"/>
      <c r="N233" s="185">
        <v>0</v>
      </c>
      <c r="O233" s="185">
        <v>47615</v>
      </c>
      <c r="P233" s="184"/>
      <c r="Q233" s="185">
        <v>2354856</v>
      </c>
      <c r="R233" s="185">
        <v>-7389</v>
      </c>
      <c r="S233" s="185">
        <v>2347467</v>
      </c>
      <c r="T233" s="185">
        <v>1246420</v>
      </c>
      <c r="U233" s="185">
        <v>1586545</v>
      </c>
      <c r="W233" s="185">
        <f t="shared" si="6"/>
        <v>1973120151.9708722</v>
      </c>
      <c r="X233" s="185">
        <f t="shared" si="7"/>
        <v>2511548203.2610416</v>
      </c>
    </row>
    <row r="234" spans="1:24">
      <c r="A234" s="198">
        <v>36901</v>
      </c>
      <c r="B234" s="178" t="s">
        <v>210</v>
      </c>
      <c r="C234" s="182">
        <v>2.5720000000000002E-4</v>
      </c>
      <c r="D234" s="182">
        <v>2.377E-4</v>
      </c>
      <c r="E234" s="185">
        <v>2666381</v>
      </c>
      <c r="F234" s="232"/>
      <c r="G234" s="185">
        <v>223040</v>
      </c>
      <c r="H234" s="185">
        <v>51111</v>
      </c>
      <c r="I234" s="185">
        <v>284113</v>
      </c>
      <c r="J234" s="185">
        <v>137850</v>
      </c>
      <c r="K234" s="184"/>
      <c r="L234" s="185">
        <v>5338</v>
      </c>
      <c r="M234" s="3"/>
      <c r="N234" s="185">
        <v>0</v>
      </c>
      <c r="O234" s="185">
        <v>0</v>
      </c>
      <c r="P234" s="184"/>
      <c r="Q234" s="185">
        <v>958792</v>
      </c>
      <c r="R234" s="185">
        <v>78765</v>
      </c>
      <c r="S234" s="185">
        <v>1037557</v>
      </c>
      <c r="T234" s="185">
        <v>507487</v>
      </c>
      <c r="U234" s="185">
        <v>645970</v>
      </c>
      <c r="W234" s="185">
        <f t="shared" si="6"/>
        <v>1973122083.9813373</v>
      </c>
      <c r="X234" s="185">
        <f t="shared" si="7"/>
        <v>2511547433.9035769</v>
      </c>
    </row>
    <row r="235" spans="1:24">
      <c r="A235" s="198">
        <v>36905</v>
      </c>
      <c r="B235" s="178" t="s">
        <v>211</v>
      </c>
      <c r="C235" s="182">
        <v>2.33E-4</v>
      </c>
      <c r="D235" s="182">
        <v>2.2570000000000001E-4</v>
      </c>
      <c r="E235" s="185">
        <v>2415501</v>
      </c>
      <c r="F235" s="232"/>
      <c r="G235" s="185">
        <v>202054</v>
      </c>
      <c r="H235" s="185">
        <v>46302</v>
      </c>
      <c r="I235" s="185">
        <v>257381</v>
      </c>
      <c r="J235" s="185">
        <v>119852</v>
      </c>
      <c r="K235" s="184"/>
      <c r="L235" s="185">
        <v>4836</v>
      </c>
      <c r="M235" s="3"/>
      <c r="N235" s="185">
        <v>0</v>
      </c>
      <c r="O235" s="185">
        <v>0</v>
      </c>
      <c r="P235" s="184"/>
      <c r="Q235" s="185">
        <v>868579</v>
      </c>
      <c r="R235" s="185">
        <v>77243</v>
      </c>
      <c r="S235" s="185">
        <v>945822</v>
      </c>
      <c r="T235" s="185">
        <v>459737</v>
      </c>
      <c r="U235" s="185">
        <v>585191</v>
      </c>
      <c r="W235" s="185">
        <f t="shared" si="6"/>
        <v>1973120171.6738198</v>
      </c>
      <c r="X235" s="185">
        <f t="shared" si="7"/>
        <v>2511549356.223176</v>
      </c>
    </row>
    <row r="236" spans="1:24">
      <c r="A236" s="198">
        <v>37000</v>
      </c>
      <c r="B236" s="178" t="s">
        <v>212</v>
      </c>
      <c r="C236" s="182">
        <v>2.1031999999999999E-3</v>
      </c>
      <c r="D236" s="182">
        <v>2.1862000000000001E-3</v>
      </c>
      <c r="E236" s="185">
        <v>21803784</v>
      </c>
      <c r="F236" s="232"/>
      <c r="G236" s="185">
        <v>1823861</v>
      </c>
      <c r="H236" s="185">
        <v>417948</v>
      </c>
      <c r="I236" s="185">
        <v>2323279</v>
      </c>
      <c r="J236" s="185">
        <v>50067</v>
      </c>
      <c r="K236" s="184"/>
      <c r="L236" s="185">
        <v>43650</v>
      </c>
      <c r="M236" s="3"/>
      <c r="N236" s="185">
        <v>0</v>
      </c>
      <c r="O236" s="185">
        <v>690700</v>
      </c>
      <c r="P236" s="184"/>
      <c r="Q236" s="185">
        <v>7840326</v>
      </c>
      <c r="R236" s="185">
        <v>-205421</v>
      </c>
      <c r="S236" s="185">
        <v>7634905</v>
      </c>
      <c r="T236" s="185">
        <v>4149867</v>
      </c>
      <c r="U236" s="185">
        <v>5282288</v>
      </c>
      <c r="W236" s="185">
        <f t="shared" si="6"/>
        <v>1973120483.0734119</v>
      </c>
      <c r="X236" s="185">
        <f t="shared" si="7"/>
        <v>2511548117.1548119</v>
      </c>
    </row>
    <row r="237" spans="1:24">
      <c r="A237" s="198">
        <v>37001</v>
      </c>
      <c r="B237" s="178" t="s">
        <v>367</v>
      </c>
      <c r="C237" s="182">
        <v>1.439E-4</v>
      </c>
      <c r="D237" s="182">
        <v>1.119E-4</v>
      </c>
      <c r="E237" s="185">
        <v>1491805</v>
      </c>
      <c r="F237" s="232"/>
      <c r="G237" s="185">
        <v>124788</v>
      </c>
      <c r="H237" s="185">
        <v>28596</v>
      </c>
      <c r="I237" s="185">
        <v>158958</v>
      </c>
      <c r="J237" s="185">
        <v>259882</v>
      </c>
      <c r="K237" s="184"/>
      <c r="L237" s="185">
        <v>2987</v>
      </c>
      <c r="M237" s="3"/>
      <c r="N237" s="185">
        <v>0</v>
      </c>
      <c r="O237" s="185">
        <v>0</v>
      </c>
      <c r="P237" s="184"/>
      <c r="Q237" s="185">
        <v>536432</v>
      </c>
      <c r="R237" s="185">
        <v>164024</v>
      </c>
      <c r="S237" s="185">
        <v>700456</v>
      </c>
      <c r="T237" s="185">
        <v>283932</v>
      </c>
      <c r="U237" s="185">
        <v>361412</v>
      </c>
      <c r="W237" s="185">
        <f t="shared" si="6"/>
        <v>1973120222.3766503</v>
      </c>
      <c r="X237" s="185">
        <f t="shared" si="7"/>
        <v>2511549687.2828355</v>
      </c>
    </row>
    <row r="238" spans="1:24">
      <c r="A238" s="198">
        <v>37005</v>
      </c>
      <c r="B238" s="178" t="s">
        <v>213</v>
      </c>
      <c r="C238" s="182">
        <v>5.2260000000000002E-4</v>
      </c>
      <c r="D238" s="182">
        <v>5.2159999999999999E-4</v>
      </c>
      <c r="E238" s="185">
        <v>5417772</v>
      </c>
      <c r="F238" s="232"/>
      <c r="G238" s="185">
        <v>453190</v>
      </c>
      <c r="H238" s="185">
        <v>103851</v>
      </c>
      <c r="I238" s="185">
        <v>577285</v>
      </c>
      <c r="J238" s="185">
        <v>132132</v>
      </c>
      <c r="K238" s="184"/>
      <c r="L238" s="185">
        <v>10846</v>
      </c>
      <c r="M238" s="3"/>
      <c r="N238" s="185">
        <v>0</v>
      </c>
      <c r="O238" s="185">
        <v>0</v>
      </c>
      <c r="P238" s="184"/>
      <c r="Q238" s="185">
        <v>1948152</v>
      </c>
      <c r="R238" s="185">
        <v>68361</v>
      </c>
      <c r="S238" s="185">
        <v>2016513</v>
      </c>
      <c r="T238" s="185">
        <v>1031153</v>
      </c>
      <c r="U238" s="185">
        <v>1312535</v>
      </c>
      <c r="W238" s="185">
        <f t="shared" si="6"/>
        <v>1973120933.7925756</v>
      </c>
      <c r="X238" s="185">
        <f t="shared" si="7"/>
        <v>2511548029.0853424</v>
      </c>
    </row>
    <row r="239" spans="1:24">
      <c r="A239" s="198">
        <v>37100</v>
      </c>
      <c r="B239" s="178" t="s">
        <v>214</v>
      </c>
      <c r="C239" s="182">
        <v>3.3446999999999999E-3</v>
      </c>
      <c r="D239" s="182">
        <v>3.2702E-3</v>
      </c>
      <c r="E239" s="185">
        <v>34674361</v>
      </c>
      <c r="F239" s="232"/>
      <c r="G239" s="185">
        <v>2900470</v>
      </c>
      <c r="H239" s="185">
        <v>664659</v>
      </c>
      <c r="I239" s="185">
        <v>3694689</v>
      </c>
      <c r="J239" s="185">
        <v>123188</v>
      </c>
      <c r="K239" s="184"/>
      <c r="L239" s="185">
        <v>69416</v>
      </c>
      <c r="M239" s="3"/>
      <c r="N239" s="185">
        <v>0</v>
      </c>
      <c r="O239" s="185">
        <v>156841</v>
      </c>
      <c r="P239" s="184"/>
      <c r="Q239" s="185">
        <v>12468399</v>
      </c>
      <c r="R239" s="185">
        <v>96841</v>
      </c>
      <c r="S239" s="185">
        <v>12565240</v>
      </c>
      <c r="T239" s="185">
        <v>6599495</v>
      </c>
      <c r="U239" s="185">
        <v>8400375</v>
      </c>
      <c r="W239" s="185">
        <f t="shared" si="6"/>
        <v>1973120160.2535355</v>
      </c>
      <c r="X239" s="185">
        <f t="shared" si="7"/>
        <v>2511548120.9077048</v>
      </c>
    </row>
    <row r="240" spans="1:24">
      <c r="A240" s="198">
        <v>37200</v>
      </c>
      <c r="B240" s="178" t="s">
        <v>215</v>
      </c>
      <c r="C240" s="182">
        <v>6.9430000000000002E-4</v>
      </c>
      <c r="D240" s="182">
        <v>6.8619999999999998E-4</v>
      </c>
      <c r="E240" s="185">
        <v>7197778</v>
      </c>
      <c r="F240" s="232"/>
      <c r="G240" s="185">
        <v>602086</v>
      </c>
      <c r="H240" s="185">
        <v>137971</v>
      </c>
      <c r="I240" s="185">
        <v>766952</v>
      </c>
      <c r="J240" s="185">
        <v>34678</v>
      </c>
      <c r="K240" s="184"/>
      <c r="L240" s="185">
        <v>14410</v>
      </c>
      <c r="M240" s="3"/>
      <c r="N240" s="185">
        <v>0</v>
      </c>
      <c r="O240" s="185">
        <v>135403</v>
      </c>
      <c r="P240" s="184"/>
      <c r="Q240" s="185">
        <v>2588217</v>
      </c>
      <c r="R240" s="185">
        <v>-51735</v>
      </c>
      <c r="S240" s="185">
        <v>2536482</v>
      </c>
      <c r="T240" s="185">
        <v>1369937</v>
      </c>
      <c r="U240" s="185">
        <v>1743768</v>
      </c>
      <c r="W240" s="185">
        <f t="shared" si="6"/>
        <v>1973119688.8952901</v>
      </c>
      <c r="X240" s="185">
        <f t="shared" si="7"/>
        <v>2511548322.0509868</v>
      </c>
    </row>
    <row r="241" spans="1:24">
      <c r="A241" s="198">
        <v>37300</v>
      </c>
      <c r="B241" s="178" t="s">
        <v>216</v>
      </c>
      <c r="C241" s="182">
        <v>1.8748E-3</v>
      </c>
      <c r="D241" s="182">
        <v>1.9419999999999999E-3</v>
      </c>
      <c r="E241" s="185">
        <v>19435971</v>
      </c>
      <c r="F241" s="232"/>
      <c r="G241" s="185">
        <v>1625797</v>
      </c>
      <c r="H241" s="185">
        <v>372560</v>
      </c>
      <c r="I241" s="185">
        <v>2070979</v>
      </c>
      <c r="J241" s="185">
        <v>23739</v>
      </c>
      <c r="K241" s="184"/>
      <c r="L241" s="185">
        <v>38910</v>
      </c>
      <c r="M241" s="3"/>
      <c r="N241" s="185">
        <v>0</v>
      </c>
      <c r="O241" s="185">
        <v>564989</v>
      </c>
      <c r="P241" s="184"/>
      <c r="Q241" s="185">
        <v>6988894</v>
      </c>
      <c r="R241" s="185">
        <v>-193348</v>
      </c>
      <c r="S241" s="185">
        <v>6795546</v>
      </c>
      <c r="T241" s="185">
        <v>3699206</v>
      </c>
      <c r="U241" s="185">
        <v>4708650</v>
      </c>
      <c r="W241" s="185">
        <f t="shared" si="6"/>
        <v>1973120332.8355024</v>
      </c>
      <c r="X241" s="185">
        <f t="shared" si="7"/>
        <v>2511547898.4425006</v>
      </c>
    </row>
    <row r="242" spans="1:24">
      <c r="A242" s="198">
        <v>37301</v>
      </c>
      <c r="B242" s="178" t="s">
        <v>217</v>
      </c>
      <c r="C242" s="182">
        <v>2.1670000000000001E-4</v>
      </c>
      <c r="D242" s="182">
        <v>2.1240000000000001E-4</v>
      </c>
      <c r="E242" s="185">
        <v>2246520</v>
      </c>
      <c r="F242" s="232"/>
      <c r="G242" s="185">
        <v>187919</v>
      </c>
      <c r="H242" s="185">
        <v>43063</v>
      </c>
      <c r="I242" s="185">
        <v>239375</v>
      </c>
      <c r="J242" s="185">
        <v>32155</v>
      </c>
      <c r="K242" s="184"/>
      <c r="L242" s="185">
        <v>4497</v>
      </c>
      <c r="M242" s="3"/>
      <c r="N242" s="185">
        <v>0</v>
      </c>
      <c r="O242" s="185">
        <v>15282</v>
      </c>
      <c r="P242" s="184"/>
      <c r="Q242" s="185">
        <v>807816</v>
      </c>
      <c r="R242" s="185">
        <v>29449</v>
      </c>
      <c r="S242" s="185">
        <v>837265</v>
      </c>
      <c r="T242" s="185">
        <v>427575</v>
      </c>
      <c r="U242" s="185">
        <v>544252</v>
      </c>
      <c r="W242" s="185">
        <f t="shared" si="6"/>
        <v>1973119520.0738347</v>
      </c>
      <c r="X242" s="185">
        <f t="shared" si="7"/>
        <v>2511545916.0129209</v>
      </c>
    </row>
    <row r="243" spans="1:24">
      <c r="A243" s="198">
        <v>37305</v>
      </c>
      <c r="B243" s="178" t="s">
        <v>218</v>
      </c>
      <c r="C243" s="182">
        <v>4.8200000000000001E-4</v>
      </c>
      <c r="D243" s="182">
        <v>4.75E-4</v>
      </c>
      <c r="E243" s="185">
        <v>4996873</v>
      </c>
      <c r="F243" s="232"/>
      <c r="G243" s="185">
        <v>417983</v>
      </c>
      <c r="H243" s="185">
        <v>95783</v>
      </c>
      <c r="I243" s="185">
        <v>532436</v>
      </c>
      <c r="J243" s="185">
        <v>121684</v>
      </c>
      <c r="K243" s="184"/>
      <c r="L243" s="185">
        <v>10003</v>
      </c>
      <c r="M243" s="3"/>
      <c r="N243" s="185">
        <v>0</v>
      </c>
      <c r="O243" s="185">
        <v>87633</v>
      </c>
      <c r="P243" s="184"/>
      <c r="Q243" s="185">
        <v>1796803</v>
      </c>
      <c r="R243" s="185">
        <v>-90398</v>
      </c>
      <c r="S243" s="185">
        <v>1706405</v>
      </c>
      <c r="T243" s="185">
        <v>951044</v>
      </c>
      <c r="U243" s="185">
        <v>1210566</v>
      </c>
      <c r="W243" s="185">
        <f t="shared" si="6"/>
        <v>1973120331.9502075</v>
      </c>
      <c r="X243" s="185">
        <f t="shared" si="7"/>
        <v>2511547717.8423238</v>
      </c>
    </row>
    <row r="244" spans="1:24">
      <c r="A244" s="198">
        <v>37400</v>
      </c>
      <c r="B244" s="178" t="s">
        <v>219</v>
      </c>
      <c r="C244" s="182">
        <v>9.2034000000000005E-3</v>
      </c>
      <c r="D244" s="182">
        <v>9.0224999999999993E-3</v>
      </c>
      <c r="E244" s="185">
        <v>95411252</v>
      </c>
      <c r="F244" s="232"/>
      <c r="G244" s="185">
        <v>7981041</v>
      </c>
      <c r="H244" s="185">
        <v>1828900</v>
      </c>
      <c r="I244" s="185">
        <v>10166444</v>
      </c>
      <c r="J244" s="185">
        <v>0</v>
      </c>
      <c r="K244" s="184"/>
      <c r="L244" s="185">
        <v>191007</v>
      </c>
      <c r="M244" s="3"/>
      <c r="N244" s="185">
        <v>0</v>
      </c>
      <c r="O244" s="185">
        <v>1270691</v>
      </c>
      <c r="P244" s="184"/>
      <c r="Q244" s="185">
        <v>34308508</v>
      </c>
      <c r="R244" s="185">
        <v>-1004254</v>
      </c>
      <c r="S244" s="185">
        <v>33304254</v>
      </c>
      <c r="T244" s="185">
        <v>18159415</v>
      </c>
      <c r="U244" s="185">
        <v>23114781</v>
      </c>
      <c r="W244" s="185">
        <f t="shared" si="6"/>
        <v>1973120259.9039485</v>
      </c>
      <c r="X244" s="185">
        <f t="shared" si="7"/>
        <v>2511548014.8640718</v>
      </c>
    </row>
    <row r="245" spans="1:24">
      <c r="A245" s="198">
        <v>37405</v>
      </c>
      <c r="B245" s="178" t="s">
        <v>220</v>
      </c>
      <c r="C245" s="182">
        <v>1.9296999999999999E-3</v>
      </c>
      <c r="D245" s="182">
        <v>2.0397000000000002E-3</v>
      </c>
      <c r="E245" s="185">
        <v>20005117</v>
      </c>
      <c r="F245" s="232"/>
      <c r="G245" s="185">
        <v>1673405</v>
      </c>
      <c r="H245" s="185">
        <v>383470</v>
      </c>
      <c r="I245" s="185">
        <v>2131624</v>
      </c>
      <c r="J245" s="185">
        <v>56162</v>
      </c>
      <c r="K245" s="184"/>
      <c r="L245" s="185">
        <v>40049</v>
      </c>
      <c r="M245" s="3"/>
      <c r="N245" s="185">
        <v>0</v>
      </c>
      <c r="O245" s="185">
        <v>884236</v>
      </c>
      <c r="P245" s="184"/>
      <c r="Q245" s="185">
        <v>7193551</v>
      </c>
      <c r="R245" s="185">
        <v>-194829</v>
      </c>
      <c r="S245" s="185">
        <v>6998722</v>
      </c>
      <c r="T245" s="185">
        <v>3807530</v>
      </c>
      <c r="U245" s="185">
        <v>4846534</v>
      </c>
      <c r="W245" s="185">
        <f t="shared" si="6"/>
        <v>1973120174.1203296</v>
      </c>
      <c r="X245" s="185">
        <f t="shared" si="7"/>
        <v>2511547909.0013995</v>
      </c>
    </row>
    <row r="246" spans="1:24">
      <c r="A246" s="198">
        <v>37500</v>
      </c>
      <c r="B246" s="178" t="s">
        <v>221</v>
      </c>
      <c r="C246" s="182">
        <v>9.946E-4</v>
      </c>
      <c r="D246" s="182">
        <v>9.9740000000000007E-4</v>
      </c>
      <c r="E246" s="185">
        <v>10310975</v>
      </c>
      <c r="F246" s="232"/>
      <c r="G246" s="185">
        <v>862501</v>
      </c>
      <c r="H246" s="185">
        <v>197647</v>
      </c>
      <c r="I246" s="185">
        <v>1098675</v>
      </c>
      <c r="J246" s="185">
        <v>53454</v>
      </c>
      <c r="K246" s="184"/>
      <c r="L246" s="185">
        <v>20642</v>
      </c>
      <c r="M246" s="3"/>
      <c r="N246" s="185">
        <v>0</v>
      </c>
      <c r="O246" s="185">
        <v>41868</v>
      </c>
      <c r="P246" s="184"/>
      <c r="Q246" s="185">
        <v>3707678</v>
      </c>
      <c r="R246" s="185">
        <v>10558</v>
      </c>
      <c r="S246" s="185">
        <v>3718236</v>
      </c>
      <c r="T246" s="185">
        <v>1962465</v>
      </c>
      <c r="U246" s="185">
        <v>2497986</v>
      </c>
      <c r="W246" s="185">
        <f t="shared" si="6"/>
        <v>1973119847.1747437</v>
      </c>
      <c r="X246" s="185">
        <f t="shared" si="7"/>
        <v>2511548361.1502113</v>
      </c>
    </row>
    <row r="247" spans="1:24">
      <c r="A247" s="198">
        <v>37600</v>
      </c>
      <c r="B247" s="178" t="s">
        <v>222</v>
      </c>
      <c r="C247" s="182">
        <v>5.9551999999999999E-3</v>
      </c>
      <c r="D247" s="182">
        <v>6.1789999999999996E-3</v>
      </c>
      <c r="E247" s="185">
        <v>61737302</v>
      </c>
      <c r="F247" s="232"/>
      <c r="G247" s="185">
        <v>5164254</v>
      </c>
      <c r="H247" s="185">
        <v>1183417</v>
      </c>
      <c r="I247" s="185">
        <v>6578352</v>
      </c>
      <c r="J247" s="185">
        <v>0</v>
      </c>
      <c r="K247" s="184"/>
      <c r="L247" s="185">
        <v>123594</v>
      </c>
      <c r="M247" s="3"/>
      <c r="N247" s="185">
        <v>0</v>
      </c>
      <c r="O247" s="185">
        <v>2448395</v>
      </c>
      <c r="P247" s="184"/>
      <c r="Q247" s="185">
        <v>22199842</v>
      </c>
      <c r="R247" s="185">
        <v>-1351177</v>
      </c>
      <c r="S247" s="185">
        <v>20848665</v>
      </c>
      <c r="T247" s="185">
        <v>11750326</v>
      </c>
      <c r="U247" s="185">
        <v>14956771</v>
      </c>
      <c r="W247" s="185">
        <f t="shared" si="6"/>
        <v>1973120298.2267599</v>
      </c>
      <c r="X247" s="185">
        <f t="shared" si="7"/>
        <v>2511548058.8393335</v>
      </c>
    </row>
    <row r="248" spans="1:24">
      <c r="A248" s="198">
        <v>37601</v>
      </c>
      <c r="B248" s="178" t="s">
        <v>223</v>
      </c>
      <c r="C248" s="182">
        <v>4.8840000000000005E-4</v>
      </c>
      <c r="D248" s="182">
        <v>3.0689999999999998E-4</v>
      </c>
      <c r="E248" s="185">
        <v>5063222</v>
      </c>
      <c r="F248" s="232"/>
      <c r="G248" s="185">
        <v>423533</v>
      </c>
      <c r="H248" s="185">
        <v>97055</v>
      </c>
      <c r="I248" s="185">
        <v>539506</v>
      </c>
      <c r="J248" s="185">
        <v>912649</v>
      </c>
      <c r="K248" s="184"/>
      <c r="L248" s="185">
        <v>10136</v>
      </c>
      <c r="M248" s="3"/>
      <c r="N248" s="185">
        <v>0</v>
      </c>
      <c r="O248" s="185">
        <v>0</v>
      </c>
      <c r="P248" s="184"/>
      <c r="Q248" s="185">
        <v>1820661</v>
      </c>
      <c r="R248" s="185">
        <v>470290</v>
      </c>
      <c r="S248" s="185">
        <v>2290951</v>
      </c>
      <c r="T248" s="185">
        <v>963672</v>
      </c>
      <c r="U248" s="185">
        <v>1226640</v>
      </c>
      <c r="W248" s="185">
        <f t="shared" si="6"/>
        <v>1973120393.1203928</v>
      </c>
      <c r="X248" s="185">
        <f t="shared" si="7"/>
        <v>2511547911.5479112</v>
      </c>
    </row>
    <row r="249" spans="1:24">
      <c r="A249" s="198">
        <v>37605</v>
      </c>
      <c r="B249" s="178" t="s">
        <v>224</v>
      </c>
      <c r="C249" s="182">
        <v>7.4850000000000003E-4</v>
      </c>
      <c r="D249" s="182">
        <v>7.7570000000000004E-4</v>
      </c>
      <c r="E249" s="185">
        <v>7759667</v>
      </c>
      <c r="F249" s="232"/>
      <c r="G249" s="185">
        <v>649087</v>
      </c>
      <c r="H249" s="185">
        <v>148742</v>
      </c>
      <c r="I249" s="185">
        <v>826823</v>
      </c>
      <c r="J249" s="185">
        <v>23031</v>
      </c>
      <c r="K249" s="184"/>
      <c r="L249" s="185">
        <v>15534</v>
      </c>
      <c r="M249" s="3"/>
      <c r="N249" s="185">
        <v>0</v>
      </c>
      <c r="O249" s="185">
        <v>235375</v>
      </c>
      <c r="P249" s="184"/>
      <c r="Q249" s="185">
        <v>2790264</v>
      </c>
      <c r="R249" s="185">
        <v>-57868</v>
      </c>
      <c r="S249" s="185">
        <v>2732396</v>
      </c>
      <c r="T249" s="185">
        <v>1476881</v>
      </c>
      <c r="U249" s="185">
        <v>1879894</v>
      </c>
      <c r="W249" s="185">
        <f t="shared" si="6"/>
        <v>1973120908.4836338</v>
      </c>
      <c r="X249" s="185">
        <f t="shared" si="7"/>
        <v>2511548430.1937208</v>
      </c>
    </row>
    <row r="250" spans="1:24">
      <c r="A250" s="198">
        <v>37610</v>
      </c>
      <c r="B250" s="178" t="s">
        <v>225</v>
      </c>
      <c r="C250" s="182">
        <v>1.8977E-3</v>
      </c>
      <c r="D250" s="182">
        <v>1.9051000000000001E-3</v>
      </c>
      <c r="E250" s="185">
        <v>19673374</v>
      </c>
      <c r="F250" s="232"/>
      <c r="G250" s="185">
        <v>1645655</v>
      </c>
      <c r="H250" s="185">
        <v>377111</v>
      </c>
      <c r="I250" s="185">
        <v>2096275</v>
      </c>
      <c r="J250" s="185">
        <v>0</v>
      </c>
      <c r="K250" s="184"/>
      <c r="L250" s="185">
        <v>39385</v>
      </c>
      <c r="M250" s="3"/>
      <c r="N250" s="185">
        <v>0</v>
      </c>
      <c r="O250" s="185">
        <v>669155</v>
      </c>
      <c r="P250" s="184"/>
      <c r="Q250" s="185">
        <v>7074261</v>
      </c>
      <c r="R250" s="185">
        <v>-507585</v>
      </c>
      <c r="S250" s="185">
        <v>6566676</v>
      </c>
      <c r="T250" s="185">
        <v>3744390</v>
      </c>
      <c r="U250" s="185">
        <v>4766165</v>
      </c>
      <c r="W250" s="185">
        <f t="shared" si="6"/>
        <v>1973120092.7438478</v>
      </c>
      <c r="X250" s="185">
        <f t="shared" si="7"/>
        <v>2511548189.9141064</v>
      </c>
    </row>
    <row r="251" spans="1:24">
      <c r="A251" s="198">
        <v>37700</v>
      </c>
      <c r="B251" s="178" t="s">
        <v>226</v>
      </c>
      <c r="C251" s="182">
        <v>2.5929999999999998E-3</v>
      </c>
      <c r="D251" s="182">
        <v>2.6251E-3</v>
      </c>
      <c r="E251" s="185">
        <v>26881520</v>
      </c>
      <c r="F251" s="232"/>
      <c r="G251" s="185">
        <v>2248608</v>
      </c>
      <c r="H251" s="185">
        <v>515281</v>
      </c>
      <c r="I251" s="185">
        <v>2864332</v>
      </c>
      <c r="J251" s="185">
        <v>7749</v>
      </c>
      <c r="K251" s="184"/>
      <c r="L251" s="185">
        <v>53815</v>
      </c>
      <c r="M251" s="3"/>
      <c r="N251" s="185">
        <v>0</v>
      </c>
      <c r="O251" s="185">
        <v>509021</v>
      </c>
      <c r="P251" s="184"/>
      <c r="Q251" s="185">
        <v>9666206</v>
      </c>
      <c r="R251" s="185">
        <v>-261190</v>
      </c>
      <c r="S251" s="185">
        <v>9405016</v>
      </c>
      <c r="T251" s="185">
        <v>5116301</v>
      </c>
      <c r="U251" s="185">
        <v>6512444</v>
      </c>
      <c r="W251" s="185">
        <f t="shared" si="6"/>
        <v>1973120323.9490938</v>
      </c>
      <c r="X251" s="185">
        <f t="shared" si="7"/>
        <v>2511548013.883533</v>
      </c>
    </row>
    <row r="252" spans="1:24">
      <c r="A252" s="198">
        <v>37705</v>
      </c>
      <c r="B252" s="178" t="s">
        <v>227</v>
      </c>
      <c r="C252" s="182">
        <v>7.9149999999999999E-4</v>
      </c>
      <c r="D252" s="182">
        <v>8.3020000000000001E-4</v>
      </c>
      <c r="E252" s="185">
        <v>8205446</v>
      </c>
      <c r="F252" s="232"/>
      <c r="G252" s="185">
        <v>686376</v>
      </c>
      <c r="H252" s="185">
        <v>157287</v>
      </c>
      <c r="I252" s="185">
        <v>874323</v>
      </c>
      <c r="J252" s="185">
        <v>63752</v>
      </c>
      <c r="K252" s="184"/>
      <c r="L252" s="185">
        <v>16427</v>
      </c>
      <c r="M252" s="3"/>
      <c r="N252" s="185">
        <v>0</v>
      </c>
      <c r="O252" s="185">
        <v>187632</v>
      </c>
      <c r="P252" s="184"/>
      <c r="Q252" s="185">
        <v>2950560</v>
      </c>
      <c r="R252" s="185">
        <v>-19009</v>
      </c>
      <c r="S252" s="185">
        <v>2931551</v>
      </c>
      <c r="T252" s="185">
        <v>1561725</v>
      </c>
      <c r="U252" s="185">
        <v>1987890</v>
      </c>
      <c r="W252" s="185">
        <f t="shared" si="6"/>
        <v>1973120656.980417</v>
      </c>
      <c r="X252" s="185">
        <f t="shared" si="7"/>
        <v>2511547694.2514215</v>
      </c>
    </row>
    <row r="253" spans="1:24">
      <c r="A253" s="198">
        <v>37800</v>
      </c>
      <c r="B253" s="178" t="s">
        <v>228</v>
      </c>
      <c r="C253" s="182">
        <v>8.2638E-3</v>
      </c>
      <c r="D253" s="182">
        <v>8.3592000000000007E-3</v>
      </c>
      <c r="E253" s="185">
        <v>85670459</v>
      </c>
      <c r="F253" s="232"/>
      <c r="G253" s="185">
        <v>7166235</v>
      </c>
      <c r="H253" s="185">
        <v>1642182</v>
      </c>
      <c r="I253" s="185">
        <v>9128524</v>
      </c>
      <c r="J253" s="185">
        <v>37231</v>
      </c>
      <c r="K253" s="184"/>
      <c r="L253" s="185">
        <v>171507</v>
      </c>
      <c r="M253" s="3"/>
      <c r="N253" s="185">
        <v>0</v>
      </c>
      <c r="O253" s="185">
        <v>561584</v>
      </c>
      <c r="P253" s="184"/>
      <c r="Q253" s="185">
        <v>30805860</v>
      </c>
      <c r="R253" s="185">
        <v>-248852</v>
      </c>
      <c r="S253" s="185">
        <v>30557008</v>
      </c>
      <c r="T253" s="185">
        <v>16305472</v>
      </c>
      <c r="U253" s="185">
        <v>20754930</v>
      </c>
      <c r="W253" s="185">
        <f t="shared" si="6"/>
        <v>1973120356.2525716</v>
      </c>
      <c r="X253" s="185">
        <f t="shared" si="7"/>
        <v>2511547956.1460829</v>
      </c>
    </row>
    <row r="254" spans="1:24">
      <c r="A254" s="198">
        <v>37801</v>
      </c>
      <c r="B254" s="178" t="s">
        <v>229</v>
      </c>
      <c r="C254" s="182">
        <v>6.6699999999999995E-5</v>
      </c>
      <c r="D254" s="182">
        <v>6.5400000000000004E-5</v>
      </c>
      <c r="E254" s="185">
        <v>691476</v>
      </c>
      <c r="F254" s="232"/>
      <c r="G254" s="185">
        <v>57841</v>
      </c>
      <c r="H254" s="185">
        <v>13255</v>
      </c>
      <c r="I254" s="185">
        <v>73679</v>
      </c>
      <c r="J254" s="185">
        <v>6497</v>
      </c>
      <c r="K254" s="184"/>
      <c r="L254" s="185">
        <v>1384</v>
      </c>
      <c r="M254" s="3"/>
      <c r="N254" s="185">
        <v>0</v>
      </c>
      <c r="O254" s="185">
        <v>15173</v>
      </c>
      <c r="P254" s="184"/>
      <c r="Q254" s="185">
        <v>248645</v>
      </c>
      <c r="R254" s="185">
        <v>13800</v>
      </c>
      <c r="S254" s="185">
        <v>262445</v>
      </c>
      <c r="T254" s="185">
        <v>131607</v>
      </c>
      <c r="U254" s="185">
        <v>167520</v>
      </c>
      <c r="W254" s="185">
        <f t="shared" si="6"/>
        <v>1973118440.7796104</v>
      </c>
      <c r="X254" s="185">
        <f t="shared" si="7"/>
        <v>2511544227.8860574</v>
      </c>
    </row>
    <row r="255" spans="1:24">
      <c r="A255" s="198">
        <v>37805</v>
      </c>
      <c r="B255" s="178" t="s">
        <v>230</v>
      </c>
      <c r="C255" s="182">
        <v>5.7839999999999996E-4</v>
      </c>
      <c r="D255" s="182">
        <v>6.0420000000000005E-4</v>
      </c>
      <c r="E255" s="185">
        <v>5996248</v>
      </c>
      <c r="F255" s="232"/>
      <c r="G255" s="185">
        <v>501579</v>
      </c>
      <c r="H255" s="185">
        <v>114940</v>
      </c>
      <c r="I255" s="185">
        <v>638924</v>
      </c>
      <c r="J255" s="185">
        <v>0</v>
      </c>
      <c r="K255" s="184"/>
      <c r="L255" s="185">
        <v>12004</v>
      </c>
      <c r="M255" s="3"/>
      <c r="N255" s="185">
        <v>0</v>
      </c>
      <c r="O255" s="185">
        <v>160892</v>
      </c>
      <c r="P255" s="184"/>
      <c r="Q255" s="185">
        <v>2156164</v>
      </c>
      <c r="R255" s="185">
        <v>-189527</v>
      </c>
      <c r="S255" s="185">
        <v>1966637</v>
      </c>
      <c r="T255" s="185">
        <v>1141253</v>
      </c>
      <c r="U255" s="185">
        <v>1452679</v>
      </c>
      <c r="W255" s="185">
        <f t="shared" si="6"/>
        <v>1973120677.7316737</v>
      </c>
      <c r="X255" s="185">
        <f t="shared" si="7"/>
        <v>2511547372.0608578</v>
      </c>
    </row>
    <row r="256" spans="1:24">
      <c r="A256" s="198">
        <v>37900</v>
      </c>
      <c r="B256" s="178" t="s">
        <v>231</v>
      </c>
      <c r="C256" s="182">
        <v>3.9782999999999997E-3</v>
      </c>
      <c r="D256" s="182">
        <v>4.2322999999999996E-3</v>
      </c>
      <c r="E256" s="185">
        <v>41242865</v>
      </c>
      <c r="F256" s="232"/>
      <c r="G256" s="185">
        <v>3449918</v>
      </c>
      <c r="H256" s="185">
        <v>790568</v>
      </c>
      <c r="I256" s="185">
        <v>4394589</v>
      </c>
      <c r="J256" s="185">
        <v>0</v>
      </c>
      <c r="K256" s="184"/>
      <c r="L256" s="185">
        <v>82566</v>
      </c>
      <c r="M256" s="3"/>
      <c r="N256" s="185">
        <v>0</v>
      </c>
      <c r="O256" s="185">
        <v>1925763</v>
      </c>
      <c r="P256" s="184"/>
      <c r="Q256" s="185">
        <v>14830339</v>
      </c>
      <c r="R256" s="185">
        <v>-1160845</v>
      </c>
      <c r="S256" s="185">
        <v>13669494</v>
      </c>
      <c r="T256" s="185">
        <v>7849664</v>
      </c>
      <c r="U256" s="185">
        <v>9991691</v>
      </c>
      <c r="W256" s="185">
        <f t="shared" si="6"/>
        <v>1973120176.9600081</v>
      </c>
      <c r="X256" s="185">
        <f t="shared" si="7"/>
        <v>2511547897.3430862</v>
      </c>
    </row>
    <row r="257" spans="1:24">
      <c r="A257" s="198">
        <v>37901</v>
      </c>
      <c r="B257" s="178" t="s">
        <v>232</v>
      </c>
      <c r="C257" s="182">
        <v>1.002E-4</v>
      </c>
      <c r="D257" s="182">
        <v>8.3100000000000001E-5</v>
      </c>
      <c r="E257" s="185">
        <v>1038769</v>
      </c>
      <c r="F257" s="232"/>
      <c r="G257" s="185">
        <v>86892</v>
      </c>
      <c r="H257" s="185">
        <v>19912</v>
      </c>
      <c r="I257" s="185">
        <v>110685</v>
      </c>
      <c r="J257" s="185">
        <v>135391</v>
      </c>
      <c r="K257" s="184"/>
      <c r="L257" s="185">
        <v>2080</v>
      </c>
      <c r="M257" s="3"/>
      <c r="N257" s="185">
        <v>0</v>
      </c>
      <c r="O257" s="185">
        <v>4676</v>
      </c>
      <c r="P257" s="184"/>
      <c r="Q257" s="185">
        <v>373526</v>
      </c>
      <c r="R257" s="185">
        <v>49379</v>
      </c>
      <c r="S257" s="185">
        <v>422905</v>
      </c>
      <c r="T257" s="185">
        <v>197707</v>
      </c>
      <c r="U257" s="185">
        <v>251657</v>
      </c>
      <c r="W257" s="185">
        <f t="shared" si="6"/>
        <v>1973123752.4950101</v>
      </c>
      <c r="X257" s="185">
        <f t="shared" si="7"/>
        <v>2511546906.1876249</v>
      </c>
    </row>
    <row r="258" spans="1:24">
      <c r="A258" s="198">
        <v>37905</v>
      </c>
      <c r="B258" s="178" t="s">
        <v>233</v>
      </c>
      <c r="C258" s="182">
        <v>4.7249999999999999E-4</v>
      </c>
      <c r="D258" s="182">
        <v>4.7429999999999998E-4</v>
      </c>
      <c r="E258" s="185">
        <v>4898387</v>
      </c>
      <c r="F258" s="232"/>
      <c r="G258" s="185">
        <v>409744</v>
      </c>
      <c r="H258" s="185">
        <v>93895</v>
      </c>
      <c r="I258" s="185">
        <v>521942</v>
      </c>
      <c r="J258" s="185">
        <v>128066</v>
      </c>
      <c r="K258" s="184"/>
      <c r="L258" s="185">
        <v>9806</v>
      </c>
      <c r="M258" s="3"/>
      <c r="N258" s="185">
        <v>0</v>
      </c>
      <c r="O258" s="185">
        <v>129209</v>
      </c>
      <c r="P258" s="184"/>
      <c r="Q258" s="185">
        <v>1761389</v>
      </c>
      <c r="R258" s="185">
        <v>7970</v>
      </c>
      <c r="S258" s="185">
        <v>1769359</v>
      </c>
      <c r="T258" s="185">
        <v>932299</v>
      </c>
      <c r="U258" s="185">
        <v>1186706</v>
      </c>
      <c r="W258" s="185">
        <f t="shared" si="6"/>
        <v>1973119576.7195768</v>
      </c>
      <c r="X258" s="185">
        <f t="shared" si="7"/>
        <v>2511547089.9470901</v>
      </c>
    </row>
    <row r="259" spans="1:24">
      <c r="A259" s="198">
        <v>38000</v>
      </c>
      <c r="B259" s="178" t="s">
        <v>234</v>
      </c>
      <c r="C259" s="182">
        <v>7.1181999999999999E-3</v>
      </c>
      <c r="D259" s="182">
        <v>7.2515000000000001E-3</v>
      </c>
      <c r="E259" s="185">
        <v>73794073</v>
      </c>
      <c r="F259" s="232"/>
      <c r="G259" s="185">
        <v>6172789</v>
      </c>
      <c r="H259" s="185">
        <v>1414529</v>
      </c>
      <c r="I259" s="185">
        <v>7863048</v>
      </c>
      <c r="J259" s="185">
        <v>0</v>
      </c>
      <c r="K259" s="184"/>
      <c r="L259" s="185">
        <v>147731</v>
      </c>
      <c r="M259" s="3"/>
      <c r="N259" s="185">
        <v>0</v>
      </c>
      <c r="O259" s="185">
        <v>1180356</v>
      </c>
      <c r="P259" s="184"/>
      <c r="Q259" s="185">
        <v>26535283</v>
      </c>
      <c r="R259" s="185">
        <v>-538128</v>
      </c>
      <c r="S259" s="185">
        <v>25997155</v>
      </c>
      <c r="T259" s="185">
        <v>14045065</v>
      </c>
      <c r="U259" s="185">
        <v>17877701</v>
      </c>
      <c r="W259" s="185">
        <f t="shared" si="6"/>
        <v>1973120311.3146582</v>
      </c>
      <c r="X259" s="185">
        <f t="shared" si="7"/>
        <v>2511548003.7088027</v>
      </c>
    </row>
    <row r="260" spans="1:24">
      <c r="A260" s="198">
        <v>38005</v>
      </c>
      <c r="B260" s="178" t="s">
        <v>235</v>
      </c>
      <c r="C260" s="182">
        <v>1.3821E-3</v>
      </c>
      <c r="D260" s="182">
        <v>1.3576E-3</v>
      </c>
      <c r="E260" s="185">
        <v>14328171</v>
      </c>
      <c r="F260" s="232"/>
      <c r="G260" s="185">
        <v>1198535</v>
      </c>
      <c r="H260" s="185">
        <v>274651</v>
      </c>
      <c r="I260" s="185">
        <v>1526723</v>
      </c>
      <c r="J260" s="185">
        <v>149379</v>
      </c>
      <c r="K260" s="184"/>
      <c r="L260" s="185">
        <v>28684</v>
      </c>
      <c r="M260" s="3"/>
      <c r="N260" s="185">
        <v>0</v>
      </c>
      <c r="O260" s="185">
        <v>221433</v>
      </c>
      <c r="P260" s="184"/>
      <c r="Q260" s="185">
        <v>5152203</v>
      </c>
      <c r="R260" s="185">
        <v>-55144</v>
      </c>
      <c r="S260" s="185">
        <v>5097059</v>
      </c>
      <c r="T260" s="185">
        <v>2727050</v>
      </c>
      <c r="U260" s="185">
        <v>3471210</v>
      </c>
      <c r="W260" s="185">
        <f t="shared" si="6"/>
        <v>1973120613.5590768</v>
      </c>
      <c r="X260" s="185">
        <f t="shared" si="7"/>
        <v>2511547644.8882136</v>
      </c>
    </row>
    <row r="261" spans="1:24">
      <c r="A261" s="198">
        <v>38100</v>
      </c>
      <c r="B261" s="178" t="s">
        <v>236</v>
      </c>
      <c r="C261" s="182">
        <v>3.2729999999999999E-3</v>
      </c>
      <c r="D261" s="182">
        <v>3.2553E-3</v>
      </c>
      <c r="E261" s="185">
        <v>33931050</v>
      </c>
      <c r="F261" s="232"/>
      <c r="G261" s="185">
        <v>2838293</v>
      </c>
      <c r="H261" s="185">
        <v>650411</v>
      </c>
      <c r="I261" s="185">
        <v>3615487</v>
      </c>
      <c r="J261" s="185">
        <v>0</v>
      </c>
      <c r="K261" s="184"/>
      <c r="L261" s="185">
        <v>67928</v>
      </c>
      <c r="M261" s="3"/>
      <c r="N261" s="185">
        <v>0</v>
      </c>
      <c r="O261" s="185">
        <v>124356</v>
      </c>
      <c r="P261" s="184"/>
      <c r="Q261" s="185">
        <v>12201116</v>
      </c>
      <c r="R261" s="185">
        <v>-129725</v>
      </c>
      <c r="S261" s="185">
        <v>12071391</v>
      </c>
      <c r="T261" s="185">
        <v>6458023</v>
      </c>
      <c r="U261" s="185">
        <v>8220297</v>
      </c>
      <c r="W261" s="185">
        <f t="shared" si="6"/>
        <v>1973120378.8573174</v>
      </c>
      <c r="X261" s="185">
        <f t="shared" si="7"/>
        <v>2511548120.9899178</v>
      </c>
    </row>
    <row r="262" spans="1:24">
      <c r="A262" s="198">
        <v>38105</v>
      </c>
      <c r="B262" s="178" t="s">
        <v>237</v>
      </c>
      <c r="C262" s="182">
        <v>6.3100000000000005E-4</v>
      </c>
      <c r="D262" s="182">
        <v>6.3889999999999997E-4</v>
      </c>
      <c r="E262" s="185">
        <v>6541550</v>
      </c>
      <c r="F262" s="232"/>
      <c r="G262" s="185">
        <v>547193</v>
      </c>
      <c r="H262" s="185">
        <v>125392</v>
      </c>
      <c r="I262" s="185">
        <v>697028</v>
      </c>
      <c r="J262" s="185">
        <v>0</v>
      </c>
      <c r="K262" s="184"/>
      <c r="L262" s="185">
        <v>13096</v>
      </c>
      <c r="M262" s="3"/>
      <c r="N262" s="185">
        <v>0</v>
      </c>
      <c r="O262" s="185">
        <v>128087</v>
      </c>
      <c r="P262" s="184"/>
      <c r="Q262" s="185">
        <v>2352247</v>
      </c>
      <c r="R262" s="185">
        <v>-87785</v>
      </c>
      <c r="S262" s="185">
        <v>2264462</v>
      </c>
      <c r="T262" s="185">
        <v>1245039</v>
      </c>
      <c r="U262" s="185">
        <v>1584787</v>
      </c>
      <c r="W262" s="185">
        <f t="shared" si="6"/>
        <v>1973120443.7400949</v>
      </c>
      <c r="X262" s="185">
        <f t="shared" si="7"/>
        <v>2511548335.9746432</v>
      </c>
    </row>
    <row r="263" spans="1:24">
      <c r="A263" s="198">
        <v>38200</v>
      </c>
      <c r="B263" s="178" t="s">
        <v>238</v>
      </c>
      <c r="C263" s="182">
        <v>3.0154000000000001E-3</v>
      </c>
      <c r="D263" s="182">
        <v>3.0682999999999999E-3</v>
      </c>
      <c r="E263" s="185">
        <v>31260522</v>
      </c>
      <c r="F263" s="232"/>
      <c r="G263" s="185">
        <v>2614907</v>
      </c>
      <c r="H263" s="185">
        <v>599220</v>
      </c>
      <c r="I263" s="185">
        <v>3330931</v>
      </c>
      <c r="J263" s="185">
        <v>0</v>
      </c>
      <c r="K263" s="184"/>
      <c r="L263" s="185">
        <v>62582</v>
      </c>
      <c r="M263" s="3"/>
      <c r="N263" s="185">
        <v>0</v>
      </c>
      <c r="O263" s="185">
        <v>792524</v>
      </c>
      <c r="P263" s="184"/>
      <c r="Q263" s="185">
        <v>11240832</v>
      </c>
      <c r="R263" s="185">
        <v>-528864</v>
      </c>
      <c r="S263" s="185">
        <v>10711968</v>
      </c>
      <c r="T263" s="185">
        <v>5949747</v>
      </c>
      <c r="U263" s="185">
        <v>7573322</v>
      </c>
      <c r="W263" s="185">
        <f t="shared" si="6"/>
        <v>1973120315.7126749</v>
      </c>
      <c r="X263" s="185">
        <f t="shared" si="7"/>
        <v>2511548053.3262587</v>
      </c>
    </row>
    <row r="264" spans="1:24">
      <c r="A264" s="198">
        <v>38205</v>
      </c>
      <c r="B264" s="178" t="s">
        <v>239</v>
      </c>
      <c r="C264" s="182">
        <v>4.3520000000000001E-4</v>
      </c>
      <c r="D264" s="182">
        <v>4.459E-4</v>
      </c>
      <c r="E264" s="185">
        <v>4511700</v>
      </c>
      <c r="F264" s="232"/>
      <c r="G264" s="185">
        <v>377398</v>
      </c>
      <c r="H264" s="185">
        <v>86483</v>
      </c>
      <c r="I264" s="185">
        <v>480739</v>
      </c>
      <c r="J264" s="185">
        <v>25315</v>
      </c>
      <c r="K264" s="184"/>
      <c r="L264" s="185">
        <v>9032</v>
      </c>
      <c r="M264" s="3"/>
      <c r="N264" s="185">
        <v>0</v>
      </c>
      <c r="O264" s="185">
        <v>77016</v>
      </c>
      <c r="P264" s="184"/>
      <c r="Q264" s="185">
        <v>1622342</v>
      </c>
      <c r="R264" s="185">
        <v>-19521</v>
      </c>
      <c r="S264" s="185">
        <v>1602821</v>
      </c>
      <c r="T264" s="185">
        <v>858702</v>
      </c>
      <c r="U264" s="185">
        <v>1093026</v>
      </c>
      <c r="W264" s="185">
        <f t="shared" si="6"/>
        <v>1973120404.4117646</v>
      </c>
      <c r="X264" s="185">
        <f t="shared" si="7"/>
        <v>2511548713.2352939</v>
      </c>
    </row>
    <row r="265" spans="1:24">
      <c r="A265" s="198">
        <v>38210</v>
      </c>
      <c r="B265" s="178" t="s">
        <v>240</v>
      </c>
      <c r="C265" s="182">
        <v>1.1640000000000001E-3</v>
      </c>
      <c r="D265" s="182">
        <v>1.1900999999999999E-3</v>
      </c>
      <c r="E265" s="185">
        <v>12067138</v>
      </c>
      <c r="F265" s="232"/>
      <c r="G265" s="185">
        <v>1009402</v>
      </c>
      <c r="H265" s="185">
        <v>231310</v>
      </c>
      <c r="I265" s="185">
        <v>1285801</v>
      </c>
      <c r="J265" s="185">
        <v>6099</v>
      </c>
      <c r="K265" s="184"/>
      <c r="L265" s="185">
        <v>24158</v>
      </c>
      <c r="M265" s="3"/>
      <c r="N265" s="185">
        <v>0</v>
      </c>
      <c r="O265" s="185">
        <v>215687</v>
      </c>
      <c r="P265" s="184"/>
      <c r="Q265" s="185">
        <v>4339169</v>
      </c>
      <c r="R265" s="185">
        <v>-89990</v>
      </c>
      <c r="S265" s="185">
        <v>4249179</v>
      </c>
      <c r="T265" s="185">
        <v>2296712</v>
      </c>
      <c r="U265" s="185">
        <v>2923442</v>
      </c>
      <c r="W265" s="185">
        <f t="shared" ref="W265:W309" si="8">+T265/C265</f>
        <v>1973120274.9140892</v>
      </c>
      <c r="X265" s="185">
        <f t="shared" ref="X265:X309" si="9">+U265/C265</f>
        <v>2511548109.9656353</v>
      </c>
    </row>
    <row r="266" spans="1:24">
      <c r="A266" s="198">
        <v>38300</v>
      </c>
      <c r="B266" s="178" t="s">
        <v>241</v>
      </c>
      <c r="C266" s="182">
        <v>2.3576999999999999E-3</v>
      </c>
      <c r="D266" s="182">
        <v>2.4432999999999998E-3</v>
      </c>
      <c r="E266" s="185">
        <v>24442175</v>
      </c>
      <c r="F266" s="232"/>
      <c r="G266" s="185">
        <v>2044560</v>
      </c>
      <c r="H266" s="185">
        <v>468522</v>
      </c>
      <c r="I266" s="185">
        <v>2604410</v>
      </c>
      <c r="J266" s="185">
        <v>0</v>
      </c>
      <c r="K266" s="184"/>
      <c r="L266" s="185">
        <v>48932</v>
      </c>
      <c r="M266" s="3"/>
      <c r="N266" s="185">
        <v>0</v>
      </c>
      <c r="O266" s="185">
        <v>1081997</v>
      </c>
      <c r="P266" s="184"/>
      <c r="Q266" s="185">
        <v>8789053</v>
      </c>
      <c r="R266" s="185">
        <v>-480020</v>
      </c>
      <c r="S266" s="185">
        <v>8309033</v>
      </c>
      <c r="T266" s="185">
        <v>4652026</v>
      </c>
      <c r="U266" s="185">
        <v>5921477</v>
      </c>
      <c r="W266" s="185">
        <f t="shared" si="8"/>
        <v>1973120413.9627604</v>
      </c>
      <c r="X266" s="185">
        <f t="shared" si="9"/>
        <v>2511548118.9294653</v>
      </c>
    </row>
    <row r="267" spans="1:24">
      <c r="A267" s="198">
        <v>38400</v>
      </c>
      <c r="B267" s="178" t="s">
        <v>242</v>
      </c>
      <c r="C267" s="182">
        <v>2.8782999999999999E-3</v>
      </c>
      <c r="D267" s="182">
        <v>2.9957999999999999E-3</v>
      </c>
      <c r="E267" s="185">
        <v>29839212</v>
      </c>
      <c r="F267" s="232"/>
      <c r="G267" s="185">
        <v>2496016</v>
      </c>
      <c r="H267" s="185">
        <v>571976</v>
      </c>
      <c r="I267" s="185">
        <v>3179485</v>
      </c>
      <c r="J267" s="185">
        <v>0</v>
      </c>
      <c r="K267" s="184"/>
      <c r="L267" s="185">
        <v>59736</v>
      </c>
      <c r="M267" s="3"/>
      <c r="N267" s="185">
        <v>0</v>
      </c>
      <c r="O267" s="185">
        <v>851546</v>
      </c>
      <c r="P267" s="184"/>
      <c r="Q267" s="185">
        <v>10729750</v>
      </c>
      <c r="R267" s="185">
        <v>-490315</v>
      </c>
      <c r="S267" s="185">
        <v>10239435</v>
      </c>
      <c r="T267" s="185">
        <v>5679232</v>
      </c>
      <c r="U267" s="185">
        <v>7228989</v>
      </c>
      <c r="W267" s="185">
        <f t="shared" si="8"/>
        <v>1973120244.58882</v>
      </c>
      <c r="X267" s="185">
        <f t="shared" si="9"/>
        <v>2511548136.0525312</v>
      </c>
    </row>
    <row r="268" spans="1:24">
      <c r="A268" s="198">
        <v>38402</v>
      </c>
      <c r="B268" s="178" t="s">
        <v>243</v>
      </c>
      <c r="C268" s="182">
        <v>2.229E-4</v>
      </c>
      <c r="D268" s="182">
        <v>2.018E-4</v>
      </c>
      <c r="E268" s="185">
        <v>2310795</v>
      </c>
      <c r="F268" s="232"/>
      <c r="G268" s="185">
        <v>193295</v>
      </c>
      <c r="H268" s="185">
        <v>44295</v>
      </c>
      <c r="I268" s="185">
        <v>246224</v>
      </c>
      <c r="J268" s="185">
        <v>265162</v>
      </c>
      <c r="K268" s="184"/>
      <c r="L268" s="185">
        <v>4626</v>
      </c>
      <c r="M268" s="3"/>
      <c r="N268" s="185">
        <v>0</v>
      </c>
      <c r="O268" s="185">
        <v>2461</v>
      </c>
      <c r="P268" s="184"/>
      <c r="Q268" s="185">
        <v>830928</v>
      </c>
      <c r="R268" s="185">
        <v>125170</v>
      </c>
      <c r="S268" s="185">
        <v>956098</v>
      </c>
      <c r="T268" s="185">
        <v>439809</v>
      </c>
      <c r="U268" s="185">
        <v>559824</v>
      </c>
      <c r="W268" s="185">
        <f t="shared" si="8"/>
        <v>1973122476.4468372</v>
      </c>
      <c r="X268" s="185">
        <f t="shared" si="9"/>
        <v>2511547779.2732167</v>
      </c>
    </row>
    <row r="269" spans="1:24">
      <c r="A269" s="198">
        <v>38405</v>
      </c>
      <c r="B269" s="178" t="s">
        <v>244</v>
      </c>
      <c r="C269" s="182">
        <v>7.381E-4</v>
      </c>
      <c r="D269" s="182">
        <v>8.1890000000000001E-4</v>
      </c>
      <c r="E269" s="185">
        <v>7651851</v>
      </c>
      <c r="F269" s="232"/>
      <c r="G269" s="185">
        <v>640069</v>
      </c>
      <c r="H269" s="185">
        <v>146675</v>
      </c>
      <c r="I269" s="185">
        <v>815335</v>
      </c>
      <c r="J269" s="185">
        <v>44550</v>
      </c>
      <c r="K269" s="184"/>
      <c r="L269" s="185">
        <v>15319</v>
      </c>
      <c r="M269" s="3"/>
      <c r="N269" s="185">
        <v>0</v>
      </c>
      <c r="O269" s="185">
        <v>410825</v>
      </c>
      <c r="P269" s="184"/>
      <c r="Q269" s="185">
        <v>2751495</v>
      </c>
      <c r="R269" s="185">
        <v>-126439</v>
      </c>
      <c r="S269" s="185">
        <v>2625056</v>
      </c>
      <c r="T269" s="185">
        <v>1456360</v>
      </c>
      <c r="U269" s="185">
        <v>1853774</v>
      </c>
      <c r="W269" s="185">
        <f t="shared" si="8"/>
        <v>1973120173.418236</v>
      </c>
      <c r="X269" s="185">
        <f t="shared" si="9"/>
        <v>2511548570.6543827</v>
      </c>
    </row>
    <row r="270" spans="1:24">
      <c r="A270" s="198">
        <v>38500</v>
      </c>
      <c r="B270" s="178" t="s">
        <v>245</v>
      </c>
      <c r="C270" s="182">
        <v>2.2100000000000002E-3</v>
      </c>
      <c r="D270" s="182">
        <v>2.3157E-3</v>
      </c>
      <c r="E270" s="185">
        <v>22910975</v>
      </c>
      <c r="F270" s="232"/>
      <c r="G270" s="185">
        <v>1916477</v>
      </c>
      <c r="H270" s="185">
        <v>439171</v>
      </c>
      <c r="I270" s="185">
        <v>2441254</v>
      </c>
      <c r="J270" s="185">
        <v>0</v>
      </c>
      <c r="K270" s="184"/>
      <c r="L270" s="185">
        <v>45866</v>
      </c>
      <c r="M270" s="3"/>
      <c r="N270" s="185">
        <v>0</v>
      </c>
      <c r="O270" s="185">
        <v>793384</v>
      </c>
      <c r="P270" s="184"/>
      <c r="Q270" s="185">
        <v>8238456</v>
      </c>
      <c r="R270" s="185">
        <v>-545612</v>
      </c>
      <c r="S270" s="185">
        <v>7692844</v>
      </c>
      <c r="T270" s="185">
        <v>4360596</v>
      </c>
      <c r="U270" s="185">
        <v>5550521</v>
      </c>
      <c r="W270" s="185">
        <f t="shared" si="8"/>
        <v>1973120361.9909501</v>
      </c>
      <c r="X270" s="185">
        <f t="shared" si="9"/>
        <v>2511547963.8009048</v>
      </c>
    </row>
    <row r="271" spans="1:24">
      <c r="A271" s="198">
        <v>38600</v>
      </c>
      <c r="B271" s="178" t="s">
        <v>246</v>
      </c>
      <c r="C271" s="182">
        <v>2.9240999999999998E-3</v>
      </c>
      <c r="D271" s="182">
        <v>2.9732999999999999E-3</v>
      </c>
      <c r="E271" s="185">
        <v>30314019</v>
      </c>
      <c r="F271" s="232"/>
      <c r="G271" s="185">
        <v>2535733</v>
      </c>
      <c r="H271" s="185">
        <v>581077</v>
      </c>
      <c r="I271" s="185">
        <v>3230078</v>
      </c>
      <c r="J271" s="185">
        <v>0</v>
      </c>
      <c r="K271" s="184"/>
      <c r="L271" s="185">
        <v>60687</v>
      </c>
      <c r="M271" s="3"/>
      <c r="N271" s="185">
        <v>0</v>
      </c>
      <c r="O271" s="185">
        <v>714120</v>
      </c>
      <c r="P271" s="184"/>
      <c r="Q271" s="185">
        <v>10900483</v>
      </c>
      <c r="R271" s="185">
        <v>-405303</v>
      </c>
      <c r="S271" s="185">
        <v>10495180</v>
      </c>
      <c r="T271" s="185">
        <v>5769601</v>
      </c>
      <c r="U271" s="185">
        <v>7344018</v>
      </c>
      <c r="W271" s="185">
        <f t="shared" si="8"/>
        <v>1973120276.3243392</v>
      </c>
      <c r="X271" s="185">
        <f t="shared" si="9"/>
        <v>2511548168.6672826</v>
      </c>
    </row>
    <row r="272" spans="1:24">
      <c r="A272" s="198">
        <v>38601</v>
      </c>
      <c r="B272" s="178" t="s">
        <v>247</v>
      </c>
      <c r="C272" s="182">
        <v>4.1999999999999998E-5</v>
      </c>
      <c r="D272" s="182">
        <v>4.0899999999999998E-5</v>
      </c>
      <c r="E272" s="185">
        <v>435412</v>
      </c>
      <c r="F272" s="232"/>
      <c r="G272" s="185">
        <v>36422</v>
      </c>
      <c r="H272" s="185">
        <v>8346</v>
      </c>
      <c r="I272" s="185">
        <v>46395</v>
      </c>
      <c r="J272" s="185">
        <v>10953</v>
      </c>
      <c r="K272" s="184"/>
      <c r="L272" s="185">
        <v>872</v>
      </c>
      <c r="M272" s="3"/>
      <c r="N272" s="185">
        <v>0</v>
      </c>
      <c r="O272" s="185">
        <v>15893</v>
      </c>
      <c r="P272" s="184"/>
      <c r="Q272" s="185">
        <v>156568</v>
      </c>
      <c r="R272" s="185">
        <v>-2976</v>
      </c>
      <c r="S272" s="185">
        <v>153592</v>
      </c>
      <c r="T272" s="185">
        <v>82871</v>
      </c>
      <c r="U272" s="185">
        <v>105485</v>
      </c>
      <c r="W272" s="185">
        <f t="shared" si="8"/>
        <v>1973119047.6190476</v>
      </c>
      <c r="X272" s="185">
        <f t="shared" si="9"/>
        <v>2511547619.0476193</v>
      </c>
    </row>
    <row r="273" spans="1:24">
      <c r="A273" s="198">
        <v>38602</v>
      </c>
      <c r="B273" s="178" t="s">
        <v>248</v>
      </c>
      <c r="C273" s="182">
        <v>2.4169999999999999E-4</v>
      </c>
      <c r="D273" s="182">
        <v>2.5500000000000002E-4</v>
      </c>
      <c r="E273" s="185">
        <v>2505694</v>
      </c>
      <c r="F273" s="232"/>
      <c r="G273" s="185">
        <v>209598</v>
      </c>
      <c r="H273" s="185">
        <v>48031</v>
      </c>
      <c r="I273" s="185">
        <v>266991</v>
      </c>
      <c r="J273" s="185">
        <v>121565</v>
      </c>
      <c r="K273" s="184"/>
      <c r="L273" s="185">
        <v>5016</v>
      </c>
      <c r="M273" s="3"/>
      <c r="N273" s="185">
        <v>0</v>
      </c>
      <c r="O273" s="185">
        <v>69468</v>
      </c>
      <c r="P273" s="184"/>
      <c r="Q273" s="185">
        <v>901011</v>
      </c>
      <c r="R273" s="185">
        <v>82955</v>
      </c>
      <c r="S273" s="185">
        <v>983966</v>
      </c>
      <c r="T273" s="185">
        <v>476903</v>
      </c>
      <c r="U273" s="185">
        <v>607041</v>
      </c>
      <c r="W273" s="185">
        <f t="shared" si="8"/>
        <v>1973119569.7145221</v>
      </c>
      <c r="X273" s="185">
        <f t="shared" si="9"/>
        <v>2511547372.7761688</v>
      </c>
    </row>
    <row r="274" spans="1:24">
      <c r="A274" s="198">
        <v>38605</v>
      </c>
      <c r="B274" s="178" t="s">
        <v>249</v>
      </c>
      <c r="C274" s="182">
        <v>7.5810000000000005E-4</v>
      </c>
      <c r="D274" s="182">
        <v>7.9750000000000003E-4</v>
      </c>
      <c r="E274" s="185">
        <v>7859190</v>
      </c>
      <c r="F274" s="232"/>
      <c r="G274" s="185">
        <v>657412</v>
      </c>
      <c r="H274" s="185">
        <v>150650</v>
      </c>
      <c r="I274" s="185">
        <v>837428</v>
      </c>
      <c r="J274" s="185">
        <v>2697</v>
      </c>
      <c r="K274" s="184"/>
      <c r="L274" s="185">
        <v>15734</v>
      </c>
      <c r="M274" s="3"/>
      <c r="N274" s="185">
        <v>0</v>
      </c>
      <c r="O274" s="185">
        <v>269399</v>
      </c>
      <c r="P274" s="184"/>
      <c r="Q274" s="185">
        <v>2826051</v>
      </c>
      <c r="R274" s="185">
        <v>-122534</v>
      </c>
      <c r="S274" s="185">
        <v>2703517</v>
      </c>
      <c r="T274" s="185">
        <v>1495822</v>
      </c>
      <c r="U274" s="185">
        <v>1904005</v>
      </c>
      <c r="W274" s="185">
        <f t="shared" si="8"/>
        <v>1973119641.2082837</v>
      </c>
      <c r="X274" s="185">
        <f t="shared" si="9"/>
        <v>2511548608.3630128</v>
      </c>
    </row>
    <row r="275" spans="1:24">
      <c r="A275" s="198">
        <v>38610</v>
      </c>
      <c r="B275" s="178" t="s">
        <v>250</v>
      </c>
      <c r="C275" s="182">
        <v>6.3909999999999998E-4</v>
      </c>
      <c r="D275" s="182">
        <v>6.0260000000000001E-4</v>
      </c>
      <c r="E275" s="185">
        <v>6625522</v>
      </c>
      <c r="F275" s="232"/>
      <c r="G275" s="185">
        <v>554217</v>
      </c>
      <c r="H275" s="185">
        <v>127002</v>
      </c>
      <c r="I275" s="185">
        <v>705975</v>
      </c>
      <c r="J275" s="185">
        <v>220959</v>
      </c>
      <c r="K275" s="184"/>
      <c r="L275" s="185">
        <v>13264</v>
      </c>
      <c r="M275" s="3"/>
      <c r="N275" s="185">
        <v>0</v>
      </c>
      <c r="O275" s="185">
        <v>31877</v>
      </c>
      <c r="P275" s="184"/>
      <c r="Q275" s="185">
        <v>2382442</v>
      </c>
      <c r="R275" s="185">
        <v>46320</v>
      </c>
      <c r="S275" s="185">
        <v>2428762</v>
      </c>
      <c r="T275" s="185">
        <v>1261021</v>
      </c>
      <c r="U275" s="185">
        <v>1605130</v>
      </c>
      <c r="W275" s="185">
        <f t="shared" si="8"/>
        <v>1973120012.5176029</v>
      </c>
      <c r="X275" s="185">
        <f t="shared" si="9"/>
        <v>2511547488.6559224</v>
      </c>
    </row>
    <row r="276" spans="1:24">
      <c r="A276" s="198">
        <v>38620</v>
      </c>
      <c r="B276" s="178" t="s">
        <v>251</v>
      </c>
      <c r="C276" s="182">
        <v>4.5249999999999999E-4</v>
      </c>
      <c r="D276" s="182">
        <v>4.7419999999999998E-4</v>
      </c>
      <c r="E276" s="185">
        <v>4691048</v>
      </c>
      <c r="F276" s="232"/>
      <c r="G276" s="185">
        <v>392401</v>
      </c>
      <c r="H276" s="185">
        <v>89921</v>
      </c>
      <c r="I276" s="185">
        <v>499850</v>
      </c>
      <c r="J276" s="185">
        <v>2194</v>
      </c>
      <c r="K276" s="184"/>
      <c r="L276" s="185">
        <v>9391</v>
      </c>
      <c r="M276" s="3"/>
      <c r="N276" s="185">
        <v>0</v>
      </c>
      <c r="O276" s="185">
        <v>172075</v>
      </c>
      <c r="P276" s="184"/>
      <c r="Q276" s="185">
        <v>1686833</v>
      </c>
      <c r="R276" s="185">
        <v>-77461</v>
      </c>
      <c r="S276" s="185">
        <v>1609372</v>
      </c>
      <c r="T276" s="185">
        <v>892837</v>
      </c>
      <c r="U276" s="185">
        <v>1136475</v>
      </c>
      <c r="W276" s="185">
        <f t="shared" si="8"/>
        <v>1973120441.9889503</v>
      </c>
      <c r="X276" s="185">
        <f t="shared" si="9"/>
        <v>2511546961.3259668</v>
      </c>
    </row>
    <row r="277" spans="1:24">
      <c r="A277" s="198">
        <v>38700</v>
      </c>
      <c r="B277" s="178" t="s">
        <v>252</v>
      </c>
      <c r="C277" s="182">
        <v>8.8389999999999996E-4</v>
      </c>
      <c r="D277" s="182">
        <v>8.7690000000000001E-4</v>
      </c>
      <c r="E277" s="185">
        <v>9163353</v>
      </c>
      <c r="F277" s="232"/>
      <c r="G277" s="185">
        <v>766504</v>
      </c>
      <c r="H277" s="185">
        <v>175649</v>
      </c>
      <c r="I277" s="185">
        <v>976391</v>
      </c>
      <c r="J277" s="185">
        <v>5660</v>
      </c>
      <c r="K277" s="184"/>
      <c r="L277" s="185">
        <v>18344</v>
      </c>
      <c r="M277" s="3"/>
      <c r="N277" s="185">
        <v>0</v>
      </c>
      <c r="O277" s="185">
        <v>207961</v>
      </c>
      <c r="P277" s="184"/>
      <c r="Q277" s="185">
        <v>3295009</v>
      </c>
      <c r="R277" s="185">
        <v>-68246</v>
      </c>
      <c r="S277" s="185">
        <v>3226763</v>
      </c>
      <c r="T277" s="185">
        <v>1744041</v>
      </c>
      <c r="U277" s="185">
        <v>2219957</v>
      </c>
      <c r="W277" s="185">
        <f t="shared" si="8"/>
        <v>1973120262.4731305</v>
      </c>
      <c r="X277" s="185">
        <f t="shared" si="9"/>
        <v>2511547686.389863</v>
      </c>
    </row>
    <row r="278" spans="1:24">
      <c r="A278" s="198">
        <v>38701</v>
      </c>
      <c r="B278" s="178" t="s">
        <v>253</v>
      </c>
      <c r="C278" s="182">
        <v>5.4599999999999999E-5</v>
      </c>
      <c r="D278" s="182">
        <v>5.4599999999999999E-5</v>
      </c>
      <c r="E278" s="185">
        <v>566036</v>
      </c>
      <c r="F278" s="232"/>
      <c r="G278" s="185">
        <v>47348</v>
      </c>
      <c r="H278" s="185">
        <v>10850</v>
      </c>
      <c r="I278" s="185">
        <v>60313</v>
      </c>
      <c r="J278" s="185">
        <v>10070</v>
      </c>
      <c r="K278" s="184"/>
      <c r="L278" s="185">
        <v>1133</v>
      </c>
      <c r="M278" s="3"/>
      <c r="N278" s="185">
        <v>0</v>
      </c>
      <c r="O278" s="185">
        <v>11634</v>
      </c>
      <c r="P278" s="184"/>
      <c r="Q278" s="185">
        <v>203538</v>
      </c>
      <c r="R278" s="185">
        <v>-8938</v>
      </c>
      <c r="S278" s="185">
        <v>194600</v>
      </c>
      <c r="T278" s="185">
        <v>107732</v>
      </c>
      <c r="U278" s="185">
        <v>137131</v>
      </c>
      <c r="W278" s="185">
        <f t="shared" si="8"/>
        <v>1973113553.113553</v>
      </c>
      <c r="X278" s="185">
        <f t="shared" si="9"/>
        <v>2511556776.5567765</v>
      </c>
    </row>
    <row r="279" spans="1:24">
      <c r="A279" s="198">
        <v>38800</v>
      </c>
      <c r="B279" s="178" t="s">
        <v>254</v>
      </c>
      <c r="C279" s="182">
        <v>1.4873E-3</v>
      </c>
      <c r="D279" s="182">
        <v>1.5223000000000001E-3</v>
      </c>
      <c r="E279" s="185">
        <v>15418775</v>
      </c>
      <c r="F279" s="232"/>
      <c r="G279" s="185">
        <v>1289763</v>
      </c>
      <c r="H279" s="185">
        <v>295556</v>
      </c>
      <c r="I279" s="185">
        <v>1642931</v>
      </c>
      <c r="J279" s="185">
        <v>2651</v>
      </c>
      <c r="K279" s="184"/>
      <c r="L279" s="185">
        <v>30867</v>
      </c>
      <c r="M279" s="3"/>
      <c r="N279" s="185">
        <v>0</v>
      </c>
      <c r="O279" s="185">
        <v>351773</v>
      </c>
      <c r="P279" s="184"/>
      <c r="Q279" s="185">
        <v>5544369</v>
      </c>
      <c r="R279" s="185">
        <v>-141655</v>
      </c>
      <c r="S279" s="185">
        <v>5402714</v>
      </c>
      <c r="T279" s="185">
        <v>2934622</v>
      </c>
      <c r="U279" s="185">
        <v>3735425</v>
      </c>
      <c r="W279" s="185">
        <f t="shared" si="8"/>
        <v>1973120419.5522087</v>
      </c>
      <c r="X279" s="185">
        <f t="shared" si="9"/>
        <v>2511547771.1288915</v>
      </c>
    </row>
    <row r="280" spans="1:24">
      <c r="A280" s="198">
        <v>38801</v>
      </c>
      <c r="B280" s="178" t="s">
        <v>255</v>
      </c>
      <c r="C280" s="182">
        <v>1.109E-4</v>
      </c>
      <c r="D280" s="182">
        <v>1.3750000000000001E-4</v>
      </c>
      <c r="E280" s="185">
        <v>1149696</v>
      </c>
      <c r="F280" s="232"/>
      <c r="G280" s="185">
        <v>96171</v>
      </c>
      <c r="H280" s="185">
        <v>22038</v>
      </c>
      <c r="I280" s="185">
        <v>122505</v>
      </c>
      <c r="J280" s="185">
        <v>27213</v>
      </c>
      <c r="K280" s="184"/>
      <c r="L280" s="185">
        <v>2302</v>
      </c>
      <c r="M280" s="3"/>
      <c r="N280" s="185">
        <v>0</v>
      </c>
      <c r="O280" s="185">
        <v>124672</v>
      </c>
      <c r="P280" s="184"/>
      <c r="Q280" s="185">
        <v>413414</v>
      </c>
      <c r="R280" s="185">
        <v>-17883</v>
      </c>
      <c r="S280" s="185">
        <v>395531</v>
      </c>
      <c r="T280" s="185">
        <v>218819</v>
      </c>
      <c r="U280" s="185">
        <v>278531</v>
      </c>
      <c r="W280" s="185">
        <f t="shared" si="8"/>
        <v>1973119927.8629396</v>
      </c>
      <c r="X280" s="185">
        <f t="shared" si="9"/>
        <v>2511550946.7989178</v>
      </c>
    </row>
    <row r="281" spans="1:24">
      <c r="A281" s="198">
        <v>38900</v>
      </c>
      <c r="B281" s="178" t="s">
        <v>256</v>
      </c>
      <c r="C281" s="182">
        <v>3.3290000000000001E-4</v>
      </c>
      <c r="D281" s="182">
        <v>3.3030000000000001E-4</v>
      </c>
      <c r="E281" s="185">
        <v>3451160</v>
      </c>
      <c r="F281" s="232"/>
      <c r="G281" s="185">
        <v>288686</v>
      </c>
      <c r="H281" s="185">
        <v>66154</v>
      </c>
      <c r="I281" s="185">
        <v>367735</v>
      </c>
      <c r="J281" s="185">
        <v>44107</v>
      </c>
      <c r="K281" s="184"/>
      <c r="L281" s="185">
        <v>6909</v>
      </c>
      <c r="M281" s="3"/>
      <c r="N281" s="185">
        <v>0</v>
      </c>
      <c r="O281" s="185">
        <v>43706</v>
      </c>
      <c r="P281" s="184"/>
      <c r="Q281" s="185">
        <v>1240987</v>
      </c>
      <c r="R281" s="185">
        <v>-5092</v>
      </c>
      <c r="S281" s="185">
        <v>1235895</v>
      </c>
      <c r="T281" s="185">
        <v>656852</v>
      </c>
      <c r="U281" s="185">
        <v>836094</v>
      </c>
      <c r="W281" s="185">
        <f t="shared" si="8"/>
        <v>1973121057.3745868</v>
      </c>
      <c r="X281" s="185">
        <f t="shared" si="9"/>
        <v>2511547011.1144485</v>
      </c>
    </row>
    <row r="282" spans="1:24">
      <c r="A282" s="198">
        <v>39000</v>
      </c>
      <c r="B282" s="178" t="s">
        <v>257</v>
      </c>
      <c r="C282" s="182">
        <v>1.58218E-2</v>
      </c>
      <c r="D282" s="182">
        <v>1.55636E-2</v>
      </c>
      <c r="E282" s="185">
        <v>164023920</v>
      </c>
      <c r="F282" s="232"/>
      <c r="G282" s="185">
        <v>13720412</v>
      </c>
      <c r="H282" s="185">
        <v>3144108</v>
      </c>
      <c r="I282" s="185">
        <v>17477393</v>
      </c>
      <c r="J282" s="185">
        <v>0</v>
      </c>
      <c r="K282" s="184"/>
      <c r="L282" s="185">
        <v>328366</v>
      </c>
      <c r="M282" s="3"/>
      <c r="N282" s="185">
        <v>0</v>
      </c>
      <c r="O282" s="185">
        <v>2581060</v>
      </c>
      <c r="P282" s="184"/>
      <c r="Q282" s="185">
        <v>58980633</v>
      </c>
      <c r="R282" s="185">
        <v>-1455201</v>
      </c>
      <c r="S282" s="185">
        <v>57525432</v>
      </c>
      <c r="T282" s="185">
        <v>31218315</v>
      </c>
      <c r="U282" s="185">
        <v>39737210</v>
      </c>
      <c r="W282" s="185">
        <f t="shared" si="8"/>
        <v>1973120315.0084062</v>
      </c>
      <c r="X282" s="185">
        <f t="shared" si="9"/>
        <v>2511547990.746944</v>
      </c>
    </row>
    <row r="283" spans="1:24">
      <c r="A283" s="198">
        <v>39100</v>
      </c>
      <c r="B283" s="178" t="s">
        <v>258</v>
      </c>
      <c r="C283" s="182">
        <v>2.0620999999999999E-3</v>
      </c>
      <c r="D283" s="182">
        <v>2.1944E-3</v>
      </c>
      <c r="E283" s="185">
        <v>21377702</v>
      </c>
      <c r="F283" s="232"/>
      <c r="G283" s="185">
        <v>1788220</v>
      </c>
      <c r="H283" s="185">
        <v>409781</v>
      </c>
      <c r="I283" s="185">
        <v>2277878</v>
      </c>
      <c r="J283" s="185">
        <v>0</v>
      </c>
      <c r="K283" s="184"/>
      <c r="L283" s="185">
        <v>42797</v>
      </c>
      <c r="M283" s="3"/>
      <c r="N283" s="185">
        <v>0</v>
      </c>
      <c r="O283" s="185">
        <v>965401</v>
      </c>
      <c r="P283" s="184"/>
      <c r="Q283" s="185">
        <v>7687113</v>
      </c>
      <c r="R283" s="185">
        <v>-452179</v>
      </c>
      <c r="S283" s="185">
        <v>7234934</v>
      </c>
      <c r="T283" s="185">
        <v>4068771</v>
      </c>
      <c r="U283" s="185">
        <v>5179063</v>
      </c>
      <c r="W283" s="185">
        <f t="shared" si="8"/>
        <v>1973120120.2657487</v>
      </c>
      <c r="X283" s="185">
        <f t="shared" si="9"/>
        <v>2511547936.5695167</v>
      </c>
    </row>
    <row r="284" spans="1:24">
      <c r="A284" s="198">
        <v>39101</v>
      </c>
      <c r="B284" s="178" t="s">
        <v>259</v>
      </c>
      <c r="C284" s="182">
        <v>2.5379999999999999E-4</v>
      </c>
      <c r="D284" s="182">
        <v>2.299E-4</v>
      </c>
      <c r="E284" s="185">
        <v>2631134</v>
      </c>
      <c r="F284" s="232"/>
      <c r="G284" s="185">
        <v>220091</v>
      </c>
      <c r="H284" s="185">
        <v>50435</v>
      </c>
      <c r="I284" s="185">
        <v>280358</v>
      </c>
      <c r="J284" s="185">
        <v>235029</v>
      </c>
      <c r="K284" s="184"/>
      <c r="L284" s="185">
        <v>5267</v>
      </c>
      <c r="M284" s="3"/>
      <c r="N284" s="185">
        <v>0</v>
      </c>
      <c r="O284" s="185">
        <v>672</v>
      </c>
      <c r="P284" s="184"/>
      <c r="Q284" s="185">
        <v>946118</v>
      </c>
      <c r="R284" s="185">
        <v>106247</v>
      </c>
      <c r="S284" s="185">
        <v>1052365</v>
      </c>
      <c r="T284" s="185">
        <v>500778</v>
      </c>
      <c r="U284" s="185">
        <v>637431</v>
      </c>
      <c r="W284" s="185">
        <f t="shared" si="8"/>
        <v>1973120567.3758867</v>
      </c>
      <c r="X284" s="185">
        <f t="shared" si="9"/>
        <v>2511548463.3569741</v>
      </c>
    </row>
    <row r="285" spans="1:24">
      <c r="A285" s="198">
        <v>39105</v>
      </c>
      <c r="B285" s="178" t="s">
        <v>260</v>
      </c>
      <c r="C285" s="182">
        <v>7.3539999999999999E-4</v>
      </c>
      <c r="D285" s="182">
        <v>8.6089999999999995E-4</v>
      </c>
      <c r="E285" s="185">
        <v>7623860</v>
      </c>
      <c r="F285" s="232"/>
      <c r="G285" s="185">
        <v>637727</v>
      </c>
      <c r="H285" s="185">
        <v>146139</v>
      </c>
      <c r="I285" s="185">
        <v>812352</v>
      </c>
      <c r="J285" s="185">
        <v>0</v>
      </c>
      <c r="K285" s="184"/>
      <c r="L285" s="185">
        <v>15262</v>
      </c>
      <c r="M285" s="3"/>
      <c r="N285" s="185">
        <v>0</v>
      </c>
      <c r="O285" s="185">
        <v>880784</v>
      </c>
      <c r="P285" s="184"/>
      <c r="Q285" s="185">
        <v>2741430</v>
      </c>
      <c r="R285" s="185">
        <v>-381273</v>
      </c>
      <c r="S285" s="185">
        <v>2360157</v>
      </c>
      <c r="T285" s="185">
        <v>1451033</v>
      </c>
      <c r="U285" s="185">
        <v>1846992</v>
      </c>
      <c r="W285" s="185">
        <f t="shared" si="8"/>
        <v>1973120750.611912</v>
      </c>
      <c r="X285" s="185">
        <f t="shared" si="9"/>
        <v>2511547457.1661682</v>
      </c>
    </row>
    <row r="286" spans="1:24">
      <c r="A286" s="198">
        <v>39200</v>
      </c>
      <c r="B286" s="178" t="s">
        <v>397</v>
      </c>
      <c r="C286" s="182">
        <v>6.6654099999999994E-2</v>
      </c>
      <c r="D286" s="182">
        <v>6.6363800000000001E-2</v>
      </c>
      <c r="E286" s="185">
        <v>691000189</v>
      </c>
      <c r="F286" s="232"/>
      <c r="G286" s="185">
        <v>57801369</v>
      </c>
      <c r="H286" s="185">
        <v>13245503</v>
      </c>
      <c r="I286" s="185">
        <v>73628785</v>
      </c>
      <c r="J286" s="185">
        <v>792218</v>
      </c>
      <c r="K286" s="184"/>
      <c r="L286" s="185">
        <v>1383339</v>
      </c>
      <c r="M286" s="3"/>
      <c r="N286" s="185">
        <v>0</v>
      </c>
      <c r="O286" s="185">
        <v>7174273</v>
      </c>
      <c r="P286" s="184"/>
      <c r="Q286" s="185">
        <v>248473687</v>
      </c>
      <c r="R286" s="185">
        <v>-468235</v>
      </c>
      <c r="S286" s="185">
        <v>248005452</v>
      </c>
      <c r="T286" s="185">
        <v>131516558</v>
      </c>
      <c r="U286" s="185">
        <v>167404972</v>
      </c>
      <c r="W286" s="185">
        <f t="shared" si="8"/>
        <v>1973120303.1771491</v>
      </c>
      <c r="X286" s="185">
        <f t="shared" si="9"/>
        <v>2511548006.7992821</v>
      </c>
    </row>
    <row r="287" spans="1:24">
      <c r="A287" s="198">
        <v>39201</v>
      </c>
      <c r="B287" s="178" t="s">
        <v>262</v>
      </c>
      <c r="C287" s="182">
        <v>1.8990000000000001E-4</v>
      </c>
      <c r="D287" s="182">
        <v>1.995E-4</v>
      </c>
      <c r="E287" s="185">
        <v>1968685</v>
      </c>
      <c r="F287" s="232"/>
      <c r="G287" s="185">
        <v>164678</v>
      </c>
      <c r="H287" s="185">
        <v>37737</v>
      </c>
      <c r="I287" s="185">
        <v>209771</v>
      </c>
      <c r="J287" s="185">
        <v>0</v>
      </c>
      <c r="K287" s="184"/>
      <c r="L287" s="185">
        <v>3941</v>
      </c>
      <c r="M287" s="3"/>
      <c r="N287" s="185">
        <v>0</v>
      </c>
      <c r="O287" s="185">
        <v>172941</v>
      </c>
      <c r="P287" s="184"/>
      <c r="Q287" s="185">
        <v>707911</v>
      </c>
      <c r="R287" s="185">
        <v>-68048</v>
      </c>
      <c r="S287" s="185">
        <v>639863</v>
      </c>
      <c r="T287" s="185">
        <v>374696</v>
      </c>
      <c r="U287" s="185">
        <v>476943</v>
      </c>
      <c r="W287" s="185">
        <f t="shared" si="8"/>
        <v>1973122696.1558714</v>
      </c>
      <c r="X287" s="185">
        <f t="shared" si="9"/>
        <v>2511548183.2543445</v>
      </c>
    </row>
    <row r="288" spans="1:24">
      <c r="A288" s="198">
        <v>39204</v>
      </c>
      <c r="B288" s="178" t="s">
        <v>263</v>
      </c>
      <c r="C288" s="182">
        <v>2.7280000000000002E-4</v>
      </c>
      <c r="D288" s="182">
        <v>2.2780000000000001E-4</v>
      </c>
      <c r="E288" s="185">
        <v>2828106</v>
      </c>
      <c r="F288" s="232"/>
      <c r="G288" s="185">
        <v>236568</v>
      </c>
      <c r="H288" s="185">
        <v>54211</v>
      </c>
      <c r="I288" s="185">
        <v>301346</v>
      </c>
      <c r="J288" s="185">
        <v>330746</v>
      </c>
      <c r="K288" s="184"/>
      <c r="L288" s="185">
        <v>5662</v>
      </c>
      <c r="M288" s="3"/>
      <c r="N288" s="185">
        <v>0</v>
      </c>
      <c r="O288" s="185">
        <v>0</v>
      </c>
      <c r="P288" s="184"/>
      <c r="Q288" s="185">
        <v>1016946</v>
      </c>
      <c r="R288" s="185">
        <v>198452</v>
      </c>
      <c r="S288" s="185">
        <v>1215398</v>
      </c>
      <c r="T288" s="185">
        <v>538267</v>
      </c>
      <c r="U288" s="185">
        <v>685150</v>
      </c>
      <c r="W288" s="185">
        <f t="shared" si="8"/>
        <v>1973119501.4662755</v>
      </c>
      <c r="X288" s="185">
        <f t="shared" si="9"/>
        <v>2511546920.8211141</v>
      </c>
    </row>
    <row r="289" spans="1:24">
      <c r="A289" s="198">
        <v>39205</v>
      </c>
      <c r="B289" s="178" t="s">
        <v>264</v>
      </c>
      <c r="C289" s="182">
        <v>5.6172000000000001E-3</v>
      </c>
      <c r="D289" s="182">
        <v>5.3501E-3</v>
      </c>
      <c r="E289" s="185">
        <v>58233271</v>
      </c>
      <c r="F289" s="232"/>
      <c r="G289" s="185">
        <v>4871146</v>
      </c>
      <c r="H289" s="185">
        <v>1116250</v>
      </c>
      <c r="I289" s="185">
        <v>6204984</v>
      </c>
      <c r="J289" s="185">
        <v>1630754</v>
      </c>
      <c r="K289" s="184"/>
      <c r="L289" s="185">
        <v>116579</v>
      </c>
      <c r="M289" s="3"/>
      <c r="N289" s="185">
        <v>0</v>
      </c>
      <c r="O289" s="185">
        <v>133197</v>
      </c>
      <c r="P289" s="184"/>
      <c r="Q289" s="185">
        <v>20939843</v>
      </c>
      <c r="R289" s="185">
        <v>1277267</v>
      </c>
      <c r="S289" s="185">
        <v>22217110</v>
      </c>
      <c r="T289" s="185">
        <v>11083411</v>
      </c>
      <c r="U289" s="185">
        <v>14107867</v>
      </c>
      <c r="W289" s="185">
        <f t="shared" si="8"/>
        <v>1973120237.8409171</v>
      </c>
      <c r="X289" s="185">
        <f t="shared" si="9"/>
        <v>2511547924.2327137</v>
      </c>
    </row>
    <row r="290" spans="1:24">
      <c r="A290" s="198">
        <v>39208</v>
      </c>
      <c r="B290" s="178" t="s">
        <v>398</v>
      </c>
      <c r="C290" s="182">
        <v>4.0230000000000002E-4</v>
      </c>
      <c r="D290" s="182">
        <v>3.9149999999999998E-4</v>
      </c>
      <c r="E290" s="185">
        <v>4170627</v>
      </c>
      <c r="F290" s="232"/>
      <c r="G290" s="185">
        <v>348868</v>
      </c>
      <c r="H290" s="185">
        <v>79945</v>
      </c>
      <c r="I290" s="185">
        <v>444397</v>
      </c>
      <c r="J290" s="185">
        <v>0</v>
      </c>
      <c r="K290" s="184"/>
      <c r="L290" s="185">
        <v>8349</v>
      </c>
      <c r="M290" s="3"/>
      <c r="N290" s="185">
        <v>0</v>
      </c>
      <c r="O290" s="185">
        <v>122193</v>
      </c>
      <c r="P290" s="184"/>
      <c r="Q290" s="185">
        <v>1499697</v>
      </c>
      <c r="R290" s="185">
        <v>-94002</v>
      </c>
      <c r="S290" s="185">
        <v>1405695</v>
      </c>
      <c r="T290" s="185">
        <v>793786</v>
      </c>
      <c r="U290" s="185">
        <v>1010396</v>
      </c>
      <c r="W290" s="185">
        <f t="shared" si="8"/>
        <v>1973119562.5155356</v>
      </c>
      <c r="X290" s="185">
        <f t="shared" si="9"/>
        <v>2511548595.5754409</v>
      </c>
    </row>
    <row r="291" spans="1:24">
      <c r="A291" s="198">
        <v>39209</v>
      </c>
      <c r="B291" s="178" t="s">
        <v>265</v>
      </c>
      <c r="C291" s="182">
        <v>1.9540000000000001E-4</v>
      </c>
      <c r="D291" s="182">
        <v>1.9689999999999999E-4</v>
      </c>
      <c r="E291" s="185">
        <v>2025703</v>
      </c>
      <c r="F291" s="232"/>
      <c r="G291" s="185">
        <v>169448</v>
      </c>
      <c r="H291" s="185">
        <v>38830</v>
      </c>
      <c r="I291" s="185">
        <v>215847</v>
      </c>
      <c r="J291" s="185">
        <v>6695</v>
      </c>
      <c r="K291" s="184"/>
      <c r="L291" s="185">
        <v>4055</v>
      </c>
      <c r="M291" s="3"/>
      <c r="N291" s="185">
        <v>0</v>
      </c>
      <c r="O291" s="185">
        <v>148096</v>
      </c>
      <c r="P291" s="184"/>
      <c r="Q291" s="185">
        <v>728414</v>
      </c>
      <c r="R291" s="185">
        <v>-43821</v>
      </c>
      <c r="S291" s="185">
        <v>684593</v>
      </c>
      <c r="T291" s="185">
        <v>385548</v>
      </c>
      <c r="U291" s="185">
        <v>490756</v>
      </c>
      <c r="W291" s="185">
        <f t="shared" si="8"/>
        <v>1973121801.4329579</v>
      </c>
      <c r="X291" s="185">
        <f t="shared" si="9"/>
        <v>2511545547.5946774</v>
      </c>
    </row>
    <row r="292" spans="1:24">
      <c r="A292" s="198">
        <v>39220</v>
      </c>
      <c r="B292" s="178" t="s">
        <v>516</v>
      </c>
      <c r="C292" s="182">
        <v>6.3499999999999999E-5</v>
      </c>
      <c r="D292" s="182">
        <v>0</v>
      </c>
      <c r="E292" s="185">
        <v>658302</v>
      </c>
      <c r="F292" s="232"/>
      <c r="G292" s="185">
        <v>55066</v>
      </c>
      <c r="H292" s="185">
        <v>12619</v>
      </c>
      <c r="I292" s="185">
        <v>70145</v>
      </c>
      <c r="J292" s="185">
        <v>300396</v>
      </c>
      <c r="K292" s="184"/>
      <c r="L292" s="185">
        <v>1318</v>
      </c>
      <c r="M292" s="3"/>
      <c r="N292" s="185">
        <v>0</v>
      </c>
      <c r="O292" s="185">
        <v>0</v>
      </c>
      <c r="P292" s="184"/>
      <c r="Q292" s="185">
        <v>236716</v>
      </c>
      <c r="R292" s="185">
        <v>100132</v>
      </c>
      <c r="S292" s="185">
        <v>336848</v>
      </c>
      <c r="T292" s="185"/>
      <c r="U292" s="185"/>
      <c r="W292" s="185">
        <f t="shared" si="8"/>
        <v>0</v>
      </c>
      <c r="X292" s="185">
        <f t="shared" si="9"/>
        <v>0</v>
      </c>
    </row>
    <row r="293" spans="1:24">
      <c r="A293" s="198">
        <v>39300</v>
      </c>
      <c r="B293" s="178" t="s">
        <v>266</v>
      </c>
      <c r="C293" s="182">
        <v>7.8430000000000004E-4</v>
      </c>
      <c r="D293" s="182">
        <v>8.2019999999999999E-4</v>
      </c>
      <c r="E293" s="185">
        <v>8130804</v>
      </c>
      <c r="F293" s="232"/>
      <c r="G293" s="185">
        <v>680132</v>
      </c>
      <c r="H293" s="185">
        <v>155856</v>
      </c>
      <c r="I293" s="185">
        <v>866369</v>
      </c>
      <c r="J293" s="185">
        <v>4254</v>
      </c>
      <c r="K293" s="184"/>
      <c r="L293" s="185">
        <v>16277</v>
      </c>
      <c r="M293" s="3"/>
      <c r="N293" s="185">
        <v>0</v>
      </c>
      <c r="O293" s="185">
        <v>285881</v>
      </c>
      <c r="P293" s="184"/>
      <c r="Q293" s="185">
        <v>2923720</v>
      </c>
      <c r="R293" s="185">
        <v>-159160</v>
      </c>
      <c r="S293" s="185">
        <v>2764560</v>
      </c>
      <c r="T293" s="185">
        <v>1547518</v>
      </c>
      <c r="U293" s="185">
        <v>1969807</v>
      </c>
      <c r="W293" s="185">
        <f t="shared" si="8"/>
        <v>1973119979.599643</v>
      </c>
      <c r="X293" s="185">
        <f t="shared" si="9"/>
        <v>2511547877.0878491</v>
      </c>
    </row>
    <row r="294" spans="1:24">
      <c r="A294" s="198">
        <v>39301</v>
      </c>
      <c r="B294" s="178" t="s">
        <v>267</v>
      </c>
      <c r="C294" s="182">
        <v>3.2499999999999997E-5</v>
      </c>
      <c r="D294" s="182">
        <v>3.8699999999999999E-5</v>
      </c>
      <c r="E294" s="185">
        <v>336926</v>
      </c>
      <c r="F294" s="232"/>
      <c r="G294" s="185">
        <v>28183</v>
      </c>
      <c r="H294" s="185">
        <v>6458</v>
      </c>
      <c r="I294" s="185">
        <v>35901</v>
      </c>
      <c r="J294" s="185">
        <v>8298</v>
      </c>
      <c r="K294" s="184"/>
      <c r="L294" s="185">
        <v>675</v>
      </c>
      <c r="M294" s="3"/>
      <c r="N294" s="185">
        <v>0</v>
      </c>
      <c r="O294" s="185">
        <v>97112</v>
      </c>
      <c r="P294" s="184"/>
      <c r="Q294" s="185">
        <v>121154</v>
      </c>
      <c r="R294" s="185">
        <v>-49585</v>
      </c>
      <c r="S294" s="185">
        <v>71569</v>
      </c>
      <c r="T294" s="185">
        <v>64126</v>
      </c>
      <c r="U294" s="185">
        <v>81625</v>
      </c>
      <c r="W294" s="185">
        <f t="shared" si="8"/>
        <v>1973107692.3076925</v>
      </c>
      <c r="X294" s="185">
        <f t="shared" si="9"/>
        <v>2511538461.5384617</v>
      </c>
    </row>
    <row r="295" spans="1:24">
      <c r="A295" s="198">
        <v>39400</v>
      </c>
      <c r="B295" s="178" t="s">
        <v>268</v>
      </c>
      <c r="C295" s="182">
        <v>5.6530000000000003E-4</v>
      </c>
      <c r="D295" s="182">
        <v>6.0720000000000001E-4</v>
      </c>
      <c r="E295" s="185">
        <v>5860441</v>
      </c>
      <c r="F295" s="232"/>
      <c r="G295" s="185">
        <v>490219</v>
      </c>
      <c r="H295" s="185">
        <v>112336</v>
      </c>
      <c r="I295" s="185">
        <v>624453</v>
      </c>
      <c r="J295" s="185">
        <v>12508</v>
      </c>
      <c r="K295" s="184"/>
      <c r="L295" s="185">
        <v>11732</v>
      </c>
      <c r="M295" s="3"/>
      <c r="N295" s="185">
        <v>0</v>
      </c>
      <c r="O295" s="185">
        <v>158387</v>
      </c>
      <c r="P295" s="184"/>
      <c r="Q295" s="185">
        <v>2107330</v>
      </c>
      <c r="R295" s="185">
        <v>-88315</v>
      </c>
      <c r="S295" s="185">
        <v>2019015</v>
      </c>
      <c r="T295" s="185">
        <v>1115405</v>
      </c>
      <c r="U295" s="185">
        <v>1419778</v>
      </c>
      <c r="W295" s="185">
        <f t="shared" si="8"/>
        <v>1973120467.0086679</v>
      </c>
      <c r="X295" s="185">
        <f t="shared" si="9"/>
        <v>2511547850.6987438</v>
      </c>
    </row>
    <row r="296" spans="1:24">
      <c r="A296" s="198">
        <v>39401</v>
      </c>
      <c r="B296" s="178" t="s">
        <v>269</v>
      </c>
      <c r="C296" s="182">
        <v>4.3110000000000002E-4</v>
      </c>
      <c r="D296" s="182">
        <v>3.815E-4</v>
      </c>
      <c r="E296" s="185">
        <v>4469195</v>
      </c>
      <c r="F296" s="232"/>
      <c r="G296" s="185">
        <v>373843</v>
      </c>
      <c r="H296" s="185">
        <v>85668</v>
      </c>
      <c r="I296" s="185">
        <v>476210</v>
      </c>
      <c r="J296" s="185">
        <v>304392</v>
      </c>
      <c r="K296" s="184"/>
      <c r="L296" s="185">
        <v>8947</v>
      </c>
      <c r="M296" s="3"/>
      <c r="N296" s="185">
        <v>0</v>
      </c>
      <c r="O296" s="185">
        <v>0</v>
      </c>
      <c r="P296" s="184"/>
      <c r="Q296" s="185">
        <v>1607058</v>
      </c>
      <c r="R296" s="185">
        <v>251524</v>
      </c>
      <c r="S296" s="185">
        <v>1858582</v>
      </c>
      <c r="T296" s="185">
        <v>850612</v>
      </c>
      <c r="U296" s="185">
        <v>1082728</v>
      </c>
      <c r="W296" s="185">
        <f t="shared" si="8"/>
        <v>1973119925.7712827</v>
      </c>
      <c r="X296" s="185">
        <f t="shared" si="9"/>
        <v>2511547204.8248663</v>
      </c>
    </row>
    <row r="297" spans="1:24">
      <c r="A297" s="198">
        <v>39500</v>
      </c>
      <c r="B297" s="178" t="s">
        <v>270</v>
      </c>
      <c r="C297" s="182">
        <v>2.0668000000000001E-3</v>
      </c>
      <c r="D297" s="182">
        <v>1.9957E-3</v>
      </c>
      <c r="E297" s="185">
        <v>21426427</v>
      </c>
      <c r="F297" s="232"/>
      <c r="G297" s="185">
        <v>1792296</v>
      </c>
      <c r="H297" s="185">
        <v>410714</v>
      </c>
      <c r="I297" s="185">
        <v>2283070</v>
      </c>
      <c r="J297" s="185">
        <v>207918</v>
      </c>
      <c r="K297" s="184"/>
      <c r="L297" s="185">
        <v>42894</v>
      </c>
      <c r="M297" s="3"/>
      <c r="N297" s="185">
        <v>0</v>
      </c>
      <c r="O297" s="185">
        <v>36793</v>
      </c>
      <c r="P297" s="184"/>
      <c r="Q297" s="185">
        <v>7704634</v>
      </c>
      <c r="R297" s="185">
        <v>28233</v>
      </c>
      <c r="S297" s="185">
        <v>7732867</v>
      </c>
      <c r="T297" s="185">
        <v>4078045</v>
      </c>
      <c r="U297" s="185">
        <v>5190867</v>
      </c>
      <c r="W297" s="185">
        <f t="shared" si="8"/>
        <v>1973120282.5624151</v>
      </c>
      <c r="X297" s="185">
        <f t="shared" si="9"/>
        <v>2511547803.3675246</v>
      </c>
    </row>
    <row r="298" spans="1:24">
      <c r="A298" s="198">
        <v>39501</v>
      </c>
      <c r="B298" s="178" t="s">
        <v>271</v>
      </c>
      <c r="C298" s="182">
        <v>5.7200000000000001E-5</v>
      </c>
      <c r="D298" s="182">
        <v>5.7800000000000002E-5</v>
      </c>
      <c r="E298" s="185">
        <v>592990</v>
      </c>
      <c r="F298" s="232"/>
      <c r="G298" s="185">
        <v>49603</v>
      </c>
      <c r="H298" s="185">
        <v>11367</v>
      </c>
      <c r="I298" s="185">
        <v>63185</v>
      </c>
      <c r="J298" s="185">
        <v>1648</v>
      </c>
      <c r="K298" s="184"/>
      <c r="L298" s="185">
        <v>1187</v>
      </c>
      <c r="M298" s="3"/>
      <c r="N298" s="185">
        <v>0</v>
      </c>
      <c r="O298" s="185">
        <v>47502</v>
      </c>
      <c r="P298" s="184"/>
      <c r="Q298" s="185">
        <v>213231</v>
      </c>
      <c r="R298" s="185">
        <v>-26613</v>
      </c>
      <c r="S298" s="185">
        <v>186618</v>
      </c>
      <c r="T298" s="185">
        <v>112862</v>
      </c>
      <c r="U298" s="185">
        <v>143661</v>
      </c>
      <c r="W298" s="185">
        <f t="shared" si="8"/>
        <v>1973111888.1118882</v>
      </c>
      <c r="X298" s="185">
        <f t="shared" si="9"/>
        <v>2511555944.055944</v>
      </c>
    </row>
    <row r="299" spans="1:24">
      <c r="A299" s="198">
        <v>39600</v>
      </c>
      <c r="B299" s="178" t="s">
        <v>272</v>
      </c>
      <c r="C299" s="182">
        <v>6.4700000000000001E-3</v>
      </c>
      <c r="D299" s="182">
        <v>6.5008000000000002E-3</v>
      </c>
      <c r="E299" s="185">
        <v>67074212</v>
      </c>
      <c r="F299" s="232"/>
      <c r="G299" s="185">
        <v>5610680</v>
      </c>
      <c r="H299" s="185">
        <v>1285718</v>
      </c>
      <c r="I299" s="185">
        <v>7147021</v>
      </c>
      <c r="J299" s="185">
        <v>14049</v>
      </c>
      <c r="K299" s="184"/>
      <c r="L299" s="185">
        <v>134278</v>
      </c>
      <c r="M299" s="3"/>
      <c r="N299" s="185">
        <v>0</v>
      </c>
      <c r="O299" s="185">
        <v>143488</v>
      </c>
      <c r="P299" s="184"/>
      <c r="Q299" s="185">
        <v>24118918</v>
      </c>
      <c r="R299" s="185">
        <v>-14729</v>
      </c>
      <c r="S299" s="185">
        <v>24104189</v>
      </c>
      <c r="T299" s="185">
        <v>12766088</v>
      </c>
      <c r="U299" s="185">
        <v>16249716</v>
      </c>
      <c r="W299" s="185">
        <f t="shared" si="8"/>
        <v>1973120247.2952087</v>
      </c>
      <c r="X299" s="185">
        <f t="shared" si="9"/>
        <v>2511548068.0061822</v>
      </c>
    </row>
    <row r="300" spans="1:24">
      <c r="A300" s="198">
        <v>39605</v>
      </c>
      <c r="B300" s="178" t="s">
        <v>273</v>
      </c>
      <c r="C300" s="182">
        <v>9.4810000000000001E-4</v>
      </c>
      <c r="D300" s="182">
        <v>9.8069999999999993E-4</v>
      </c>
      <c r="E300" s="185">
        <v>9828912</v>
      </c>
      <c r="F300" s="232"/>
      <c r="G300" s="185">
        <v>822177</v>
      </c>
      <c r="H300" s="185">
        <v>188406</v>
      </c>
      <c r="I300" s="185">
        <v>1047309</v>
      </c>
      <c r="J300" s="185">
        <v>98311</v>
      </c>
      <c r="K300" s="184"/>
      <c r="L300" s="185">
        <v>19677</v>
      </c>
      <c r="M300" s="3"/>
      <c r="N300" s="185">
        <v>0</v>
      </c>
      <c r="O300" s="185">
        <v>130889</v>
      </c>
      <c r="P300" s="184"/>
      <c r="Q300" s="185">
        <v>3534335</v>
      </c>
      <c r="R300" s="185">
        <v>38410</v>
      </c>
      <c r="S300" s="185">
        <v>3572745</v>
      </c>
      <c r="T300" s="185">
        <v>1870715</v>
      </c>
      <c r="U300" s="185">
        <v>2381199</v>
      </c>
      <c r="W300" s="185">
        <f t="shared" si="8"/>
        <v>1973119924.0586436</v>
      </c>
      <c r="X300" s="185">
        <f t="shared" si="9"/>
        <v>2511548359.8776498</v>
      </c>
    </row>
    <row r="301" spans="1:24">
      <c r="A301" s="198">
        <v>39700</v>
      </c>
      <c r="B301" s="178" t="s">
        <v>274</v>
      </c>
      <c r="C301" s="182">
        <v>3.5972000000000001E-3</v>
      </c>
      <c r="D301" s="182">
        <v>3.6202000000000001E-3</v>
      </c>
      <c r="E301" s="185">
        <v>37292018</v>
      </c>
      <c r="F301" s="232"/>
      <c r="G301" s="185">
        <v>3119434</v>
      </c>
      <c r="H301" s="185">
        <v>714836</v>
      </c>
      <c r="I301" s="185">
        <v>3973611</v>
      </c>
      <c r="J301" s="185">
        <v>0</v>
      </c>
      <c r="K301" s="184"/>
      <c r="L301" s="185">
        <v>74656</v>
      </c>
      <c r="M301" s="3"/>
      <c r="N301" s="185">
        <v>0</v>
      </c>
      <c r="O301" s="185">
        <v>1034969</v>
      </c>
      <c r="P301" s="184"/>
      <c r="Q301" s="185">
        <v>13409671</v>
      </c>
      <c r="R301" s="185">
        <v>-606263</v>
      </c>
      <c r="S301" s="185">
        <v>12803408</v>
      </c>
      <c r="T301" s="185">
        <v>7097708</v>
      </c>
      <c r="U301" s="185">
        <v>9034540</v>
      </c>
      <c r="W301" s="185">
        <f t="shared" si="8"/>
        <v>1973120204.6035805</v>
      </c>
      <c r="X301" s="185">
        <f t="shared" si="9"/>
        <v>2511547870.5659957</v>
      </c>
    </row>
    <row r="302" spans="1:24">
      <c r="A302" s="198">
        <v>39703</v>
      </c>
      <c r="B302" s="178" t="s">
        <v>275</v>
      </c>
      <c r="C302" s="182">
        <v>2.5250000000000001E-4</v>
      </c>
      <c r="D302" s="182">
        <v>2.2279999999999999E-4</v>
      </c>
      <c r="E302" s="185">
        <v>2617657</v>
      </c>
      <c r="F302" s="232"/>
      <c r="G302" s="185">
        <v>218964</v>
      </c>
      <c r="H302" s="185">
        <v>50177</v>
      </c>
      <c r="I302" s="185">
        <v>278922</v>
      </c>
      <c r="J302" s="185">
        <v>269665</v>
      </c>
      <c r="K302" s="184"/>
      <c r="L302" s="185">
        <v>5240</v>
      </c>
      <c r="M302" s="3"/>
      <c r="N302" s="185">
        <v>0</v>
      </c>
      <c r="O302" s="185">
        <v>0</v>
      </c>
      <c r="P302" s="184"/>
      <c r="Q302" s="185">
        <v>941272</v>
      </c>
      <c r="R302" s="185">
        <v>173195</v>
      </c>
      <c r="S302" s="185">
        <v>1114467</v>
      </c>
      <c r="T302" s="185">
        <v>498213</v>
      </c>
      <c r="U302" s="185">
        <v>634166</v>
      </c>
      <c r="W302" s="185">
        <f t="shared" si="8"/>
        <v>1973120792.0792079</v>
      </c>
      <c r="X302" s="185">
        <f t="shared" si="9"/>
        <v>2511548514.8514853</v>
      </c>
    </row>
    <row r="303" spans="1:24">
      <c r="A303" s="198">
        <v>39705</v>
      </c>
      <c r="B303" s="178" t="s">
        <v>276</v>
      </c>
      <c r="C303" s="182">
        <v>9.0680000000000003E-4</v>
      </c>
      <c r="D303" s="182">
        <v>8.8020000000000004E-4</v>
      </c>
      <c r="E303" s="185">
        <v>9400757</v>
      </c>
      <c r="F303" s="232"/>
      <c r="G303" s="185">
        <v>786362</v>
      </c>
      <c r="H303" s="185">
        <v>180199</v>
      </c>
      <c r="I303" s="185">
        <v>1001688</v>
      </c>
      <c r="J303" s="185">
        <v>157138</v>
      </c>
      <c r="K303" s="184"/>
      <c r="L303" s="185">
        <v>18820</v>
      </c>
      <c r="M303" s="3"/>
      <c r="N303" s="185">
        <v>0</v>
      </c>
      <c r="O303" s="185">
        <v>34853</v>
      </c>
      <c r="P303" s="184"/>
      <c r="Q303" s="185">
        <v>3380376</v>
      </c>
      <c r="R303" s="185">
        <v>69480</v>
      </c>
      <c r="S303" s="185">
        <v>3449856</v>
      </c>
      <c r="T303" s="185">
        <v>1789225</v>
      </c>
      <c r="U303" s="185">
        <v>2277472</v>
      </c>
      <c r="W303" s="185">
        <f t="shared" si="8"/>
        <v>1973119761.7997353</v>
      </c>
      <c r="X303" s="185">
        <f t="shared" si="9"/>
        <v>2511548301.720335</v>
      </c>
    </row>
    <row r="304" spans="1:24">
      <c r="A304" s="198">
        <v>39800</v>
      </c>
      <c r="B304" s="178" t="s">
        <v>277</v>
      </c>
      <c r="C304" s="182">
        <v>3.9987E-3</v>
      </c>
      <c r="D304" s="182">
        <v>4.2485999999999999E-3</v>
      </c>
      <c r="E304" s="185">
        <v>41454351</v>
      </c>
      <c r="F304" s="232"/>
      <c r="G304" s="185">
        <v>3467609</v>
      </c>
      <c r="H304" s="185">
        <v>794622</v>
      </c>
      <c r="I304" s="185">
        <v>4417124</v>
      </c>
      <c r="J304" s="185">
        <v>0</v>
      </c>
      <c r="K304" s="184"/>
      <c r="L304" s="185">
        <v>82989</v>
      </c>
      <c r="M304" s="3"/>
      <c r="N304" s="185">
        <v>0</v>
      </c>
      <c r="O304" s="185">
        <v>1333704</v>
      </c>
      <c r="P304" s="184"/>
      <c r="Q304" s="185">
        <v>14906386</v>
      </c>
      <c r="R304" s="185">
        <v>-597170</v>
      </c>
      <c r="S304" s="185">
        <v>14309216</v>
      </c>
      <c r="T304" s="185">
        <v>7889916</v>
      </c>
      <c r="U304" s="185">
        <v>10042927</v>
      </c>
      <c r="W304" s="185">
        <f t="shared" si="8"/>
        <v>1973120264.0858278</v>
      </c>
      <c r="X304" s="185">
        <f t="shared" si="9"/>
        <v>2511548003.1010079</v>
      </c>
    </row>
    <row r="305" spans="1:24">
      <c r="A305" s="198">
        <v>39805</v>
      </c>
      <c r="B305" s="178" t="s">
        <v>278</v>
      </c>
      <c r="C305" s="182">
        <v>4.8270000000000002E-4</v>
      </c>
      <c r="D305" s="182">
        <v>4.7249999999999999E-4</v>
      </c>
      <c r="E305" s="185">
        <v>5004130</v>
      </c>
      <c r="F305" s="232"/>
      <c r="G305" s="185">
        <v>418590</v>
      </c>
      <c r="H305" s="185">
        <v>95922</v>
      </c>
      <c r="I305" s="185">
        <v>533210</v>
      </c>
      <c r="J305" s="185">
        <v>125051</v>
      </c>
      <c r="K305" s="184"/>
      <c r="L305" s="185">
        <v>10018</v>
      </c>
      <c r="M305" s="3"/>
      <c r="N305" s="185">
        <v>0</v>
      </c>
      <c r="O305" s="185">
        <v>59751</v>
      </c>
      <c r="P305" s="184"/>
      <c r="Q305" s="185">
        <v>1799413</v>
      </c>
      <c r="R305" s="185">
        <v>47954</v>
      </c>
      <c r="S305" s="185">
        <v>1847367</v>
      </c>
      <c r="T305" s="185">
        <v>952425</v>
      </c>
      <c r="U305" s="185">
        <v>1212324</v>
      </c>
      <c r="W305" s="185">
        <f t="shared" si="8"/>
        <v>1973119950.2796767</v>
      </c>
      <c r="X305" s="185">
        <f t="shared" si="9"/>
        <v>2511547545.0590429</v>
      </c>
    </row>
    <row r="306" spans="1:24">
      <c r="A306" s="198">
        <v>39900</v>
      </c>
      <c r="B306" s="178" t="s">
        <v>279</v>
      </c>
      <c r="C306" s="182">
        <v>2.0249999999999999E-3</v>
      </c>
      <c r="D306" s="182">
        <v>2.0730000000000002E-3</v>
      </c>
      <c r="E306" s="185">
        <v>20993088</v>
      </c>
      <c r="F306" s="232"/>
      <c r="G306" s="185">
        <v>1756048</v>
      </c>
      <c r="H306" s="185">
        <v>402408</v>
      </c>
      <c r="I306" s="185">
        <v>2236896</v>
      </c>
      <c r="J306" s="185">
        <v>0</v>
      </c>
      <c r="K306" s="184"/>
      <c r="L306" s="185">
        <v>42027</v>
      </c>
      <c r="M306" s="3"/>
      <c r="N306" s="185">
        <v>0</v>
      </c>
      <c r="O306" s="185">
        <v>389298</v>
      </c>
      <c r="P306" s="184"/>
      <c r="Q306" s="185">
        <v>7548811</v>
      </c>
      <c r="R306" s="185">
        <v>-155656</v>
      </c>
      <c r="S306" s="185">
        <v>7393155</v>
      </c>
      <c r="T306" s="185">
        <v>3995569</v>
      </c>
      <c r="U306" s="185">
        <v>5085885</v>
      </c>
      <c r="W306" s="185">
        <f t="shared" si="8"/>
        <v>1973120493.8271606</v>
      </c>
      <c r="X306" s="185">
        <f t="shared" si="9"/>
        <v>2511548148.1481481</v>
      </c>
    </row>
    <row r="307" spans="1:24">
      <c r="A307" s="198">
        <v>51000</v>
      </c>
      <c r="B307" s="178" t="s">
        <v>368</v>
      </c>
      <c r="C307" s="182">
        <v>2.82852E-2</v>
      </c>
      <c r="D307" s="182">
        <v>2.93187E-2</v>
      </c>
      <c r="E307" s="185">
        <v>293231452</v>
      </c>
      <c r="F307" s="232"/>
      <c r="G307" s="185">
        <v>24528473</v>
      </c>
      <c r="H307" s="185">
        <v>5620835</v>
      </c>
      <c r="I307" s="185">
        <v>31244963</v>
      </c>
      <c r="J307" s="185">
        <v>3826133</v>
      </c>
      <c r="K307" s="184"/>
      <c r="L307" s="185">
        <v>587031</v>
      </c>
      <c r="M307" s="189"/>
      <c r="N307" s="185">
        <v>0</v>
      </c>
      <c r="O307" s="185">
        <v>2469858</v>
      </c>
      <c r="P307" s="184"/>
      <c r="Q307" s="185">
        <v>105441795</v>
      </c>
      <c r="R307" s="185">
        <v>-1699560</v>
      </c>
      <c r="S307" s="185">
        <v>103742235</v>
      </c>
      <c r="T307" s="185">
        <v>55810102</v>
      </c>
      <c r="U307" s="185">
        <v>71039637</v>
      </c>
      <c r="W307" s="185">
        <f t="shared" si="8"/>
        <v>1973120289.0557606</v>
      </c>
      <c r="X307" s="185">
        <f t="shared" si="9"/>
        <v>2511547982.6905942</v>
      </c>
    </row>
    <row r="308" spans="1:24">
      <c r="A308" s="198">
        <v>51000.2</v>
      </c>
      <c r="B308" s="178" t="s">
        <v>369</v>
      </c>
      <c r="C308" s="182">
        <v>3.0700000000000001E-5</v>
      </c>
      <c r="D308" s="182">
        <v>2.87E-5</v>
      </c>
      <c r="E308" s="185">
        <v>318266</v>
      </c>
      <c r="F308" s="232"/>
      <c r="G308" s="185">
        <v>26623</v>
      </c>
      <c r="H308" s="185">
        <v>6101</v>
      </c>
      <c r="I308" s="185">
        <v>33912</v>
      </c>
      <c r="J308" s="185">
        <v>88064</v>
      </c>
      <c r="K308" s="184"/>
      <c r="L308" s="185">
        <v>637</v>
      </c>
      <c r="M308" s="189"/>
      <c r="N308" s="185">
        <v>0</v>
      </c>
      <c r="O308" s="185">
        <v>7190</v>
      </c>
      <c r="P308" s="184"/>
      <c r="Q308" s="185">
        <v>114444</v>
      </c>
      <c r="R308" s="185">
        <v>21225</v>
      </c>
      <c r="S308" s="185">
        <v>135669</v>
      </c>
      <c r="T308" s="185">
        <v>60575</v>
      </c>
      <c r="U308" s="185">
        <v>77105</v>
      </c>
      <c r="W308" s="185">
        <f t="shared" si="8"/>
        <v>1973127035.8306189</v>
      </c>
      <c r="X308" s="185">
        <f t="shared" si="9"/>
        <v>2511563517.9153094</v>
      </c>
    </row>
    <row r="309" spans="1:24">
      <c r="A309" s="198">
        <v>51000.3</v>
      </c>
      <c r="B309" s="178" t="s">
        <v>370</v>
      </c>
      <c r="C309" s="182">
        <v>8.0110000000000001E-4</v>
      </c>
      <c r="D309" s="182">
        <v>8.0150000000000002E-4</v>
      </c>
      <c r="E309" s="185">
        <v>8304969</v>
      </c>
      <c r="F309" s="232"/>
      <c r="G309" s="185">
        <v>694701</v>
      </c>
      <c r="H309" s="185">
        <v>159195</v>
      </c>
      <c r="I309" s="185">
        <v>884927</v>
      </c>
      <c r="J309" s="185">
        <v>311889</v>
      </c>
      <c r="K309" s="184"/>
      <c r="L309" s="185">
        <v>16626</v>
      </c>
      <c r="M309" s="189"/>
      <c r="N309" s="185">
        <v>0</v>
      </c>
      <c r="O309" s="185">
        <v>16189</v>
      </c>
      <c r="P309" s="184"/>
      <c r="Q309" s="185">
        <v>2986347</v>
      </c>
      <c r="R309" s="185">
        <v>119742</v>
      </c>
      <c r="S309" s="185">
        <v>3106089</v>
      </c>
      <c r="T309" s="185">
        <v>1580667</v>
      </c>
      <c r="U309" s="185">
        <v>2012001</v>
      </c>
      <c r="W309" s="185">
        <f t="shared" si="8"/>
        <v>1973120709.0250905</v>
      </c>
      <c r="X309" s="185">
        <f t="shared" si="9"/>
        <v>2511547871.676445</v>
      </c>
    </row>
    <row r="310" spans="1:24">
      <c r="A310" s="186"/>
      <c r="B310" s="187"/>
      <c r="C310" s="188"/>
      <c r="D310" s="188"/>
      <c r="E310" s="184"/>
      <c r="F310" s="184"/>
      <c r="G310" s="189"/>
      <c r="H310" s="189"/>
      <c r="I310" s="189"/>
      <c r="J310" s="184"/>
      <c r="K310" s="184"/>
      <c r="L310" s="189"/>
      <c r="M310" s="189"/>
      <c r="N310" s="189"/>
      <c r="O310" s="184"/>
      <c r="P310" s="184"/>
      <c r="Q310" s="189"/>
      <c r="R310" s="190"/>
      <c r="S310" s="190"/>
      <c r="T310" s="190"/>
      <c r="U310" s="190"/>
    </row>
    <row r="311" spans="1:24">
      <c r="A311" s="186"/>
      <c r="B311" s="187"/>
      <c r="C311" s="188"/>
      <c r="D311" s="188"/>
      <c r="E311" s="184"/>
      <c r="F311" s="184"/>
      <c r="G311" s="189"/>
      <c r="H311" s="189"/>
      <c r="I311" s="189"/>
      <c r="J311" s="184"/>
      <c r="K311" s="184"/>
      <c r="L311" s="189"/>
      <c r="M311" s="189"/>
      <c r="N311" s="189"/>
      <c r="O311" s="184"/>
      <c r="P311" s="184"/>
      <c r="Q311" s="189"/>
      <c r="R311" s="190"/>
      <c r="S311" s="190"/>
      <c r="T311" s="190"/>
      <c r="U311" s="190"/>
    </row>
    <row r="312" spans="1:24">
      <c r="A312" s="198"/>
      <c r="C312" s="182">
        <f>SUM(C7:C309)</f>
        <v>0.99999999999999944</v>
      </c>
      <c r="D312" s="182">
        <f t="shared" ref="D312:X312" si="10">SUM(D7:D309)</f>
        <v>1</v>
      </c>
      <c r="E312" s="185">
        <f t="shared" si="10"/>
        <v>10366956994</v>
      </c>
      <c r="F312" s="232">
        <f t="shared" si="10"/>
        <v>0</v>
      </c>
      <c r="G312" s="185">
        <f t="shared" si="10"/>
        <v>867184001</v>
      </c>
      <c r="H312" s="185">
        <f t="shared" si="10"/>
        <v>198719998</v>
      </c>
      <c r="I312" s="185">
        <f t="shared" si="10"/>
        <v>1104640001</v>
      </c>
      <c r="J312" s="185">
        <f t="shared" si="10"/>
        <v>119378738.98</v>
      </c>
      <c r="K312" s="184">
        <f t="shared" si="10"/>
        <v>0</v>
      </c>
      <c r="L312" s="185">
        <f t="shared" si="10"/>
        <v>20754001</v>
      </c>
      <c r="M312" s="189">
        <f t="shared" si="10"/>
        <v>0</v>
      </c>
      <c r="N312" s="185">
        <f t="shared" si="10"/>
        <v>0</v>
      </c>
      <c r="O312" s="185">
        <f t="shared" si="10"/>
        <v>119378204</v>
      </c>
      <c r="P312" s="184">
        <f t="shared" si="10"/>
        <v>0</v>
      </c>
      <c r="Q312" s="185">
        <f t="shared" si="10"/>
        <v>3727807998</v>
      </c>
      <c r="R312" s="185">
        <f t="shared" si="10"/>
        <v>-9</v>
      </c>
      <c r="S312" s="185">
        <f t="shared" si="10"/>
        <v>3727807989</v>
      </c>
      <c r="T312" s="185">
        <f t="shared" si="10"/>
        <v>1972995014</v>
      </c>
      <c r="U312" s="185">
        <f t="shared" si="10"/>
        <v>2511388518</v>
      </c>
      <c r="V312" s="178">
        <f t="shared" si="10"/>
        <v>0</v>
      </c>
      <c r="W312" s="185">
        <f t="shared" si="10"/>
        <v>570231677452.92896</v>
      </c>
      <c r="X312" s="185">
        <f t="shared" si="10"/>
        <v>725837664995.76672</v>
      </c>
    </row>
    <row r="313" spans="1:24">
      <c r="C313" s="177"/>
      <c r="D313" s="177"/>
      <c r="E313" s="184"/>
      <c r="F313" s="184"/>
      <c r="G313" s="184"/>
      <c r="H313" s="184"/>
      <c r="I313" s="184"/>
      <c r="J313" s="184"/>
      <c r="K313" s="184"/>
      <c r="L313" s="184"/>
      <c r="M313" s="184"/>
      <c r="N313" s="184"/>
      <c r="O313" s="184"/>
      <c r="P313" s="184"/>
      <c r="Q313" s="184"/>
      <c r="R313" s="184"/>
      <c r="S313" s="184"/>
      <c r="T313" s="184"/>
      <c r="U313" s="184"/>
    </row>
    <row r="314" spans="1:24">
      <c r="A314" s="215" t="s">
        <v>459</v>
      </c>
      <c r="B314" s="191"/>
      <c r="C314" s="192"/>
      <c r="D314" s="193"/>
      <c r="E314" s="194"/>
      <c r="F314" s="195"/>
      <c r="G314" s="194"/>
      <c r="H314" s="194"/>
      <c r="I314" s="194"/>
      <c r="J314" s="194"/>
      <c r="K314" s="195"/>
      <c r="L314" s="194"/>
      <c r="M314" s="194"/>
      <c r="N314" s="194"/>
      <c r="O314" s="194"/>
      <c r="P314" s="195"/>
      <c r="Q314" s="194"/>
      <c r="R314" s="194"/>
      <c r="S314" s="194"/>
    </row>
    <row r="315" spans="1:24">
      <c r="B315" s="199" t="s">
        <v>427</v>
      </c>
      <c r="C315" s="196" t="s">
        <v>428</v>
      </c>
      <c r="E315" s="190"/>
      <c r="G315" s="190"/>
      <c r="H315" s="190"/>
      <c r="I315" s="190"/>
      <c r="J315" s="190"/>
      <c r="K315" s="190"/>
      <c r="L315" s="190"/>
      <c r="M315" s="190"/>
      <c r="N315" s="190"/>
      <c r="O315" s="190"/>
      <c r="Q315" s="190"/>
      <c r="S315" s="190"/>
    </row>
    <row r="316" spans="1:24">
      <c r="B316" s="178" t="s">
        <v>131</v>
      </c>
      <c r="C316" s="198">
        <v>33501</v>
      </c>
      <c r="E316" s="190"/>
    </row>
    <row r="317" spans="1:24">
      <c r="B317" s="178" t="s">
        <v>191</v>
      </c>
      <c r="C317" s="198">
        <v>36301</v>
      </c>
    </row>
    <row r="318" spans="1:24">
      <c r="B318" s="178" t="s">
        <v>4</v>
      </c>
      <c r="C318" s="198">
        <v>10800</v>
      </c>
    </row>
    <row r="319" spans="1:24">
      <c r="B319" s="178" t="s">
        <v>58</v>
      </c>
      <c r="C319" s="198">
        <v>30105</v>
      </c>
    </row>
    <row r="320" spans="1:24">
      <c r="B320" s="178" t="s">
        <v>54</v>
      </c>
      <c r="C320" s="198">
        <v>30100</v>
      </c>
    </row>
    <row r="321" spans="2:3">
      <c r="B321" s="178" t="s">
        <v>59</v>
      </c>
      <c r="C321" s="198">
        <v>30200</v>
      </c>
    </row>
    <row r="322" spans="2:3">
      <c r="B322" s="178" t="s">
        <v>60</v>
      </c>
      <c r="C322" s="198">
        <v>30300</v>
      </c>
    </row>
    <row r="323" spans="2:3">
      <c r="B323" s="178" t="s">
        <v>392</v>
      </c>
      <c r="C323" s="198">
        <v>34901</v>
      </c>
    </row>
    <row r="324" spans="2:3">
      <c r="B324" s="178" t="s">
        <v>61</v>
      </c>
      <c r="C324" s="198">
        <v>30400</v>
      </c>
    </row>
    <row r="325" spans="2:3">
      <c r="B325" s="178" t="s">
        <v>33</v>
      </c>
      <c r="C325" s="198">
        <v>20100</v>
      </c>
    </row>
    <row r="326" spans="2:3">
      <c r="B326" s="178" t="s">
        <v>210</v>
      </c>
      <c r="C326" s="198">
        <v>36901</v>
      </c>
    </row>
    <row r="327" spans="2:3">
      <c r="B327" s="178" t="s">
        <v>128</v>
      </c>
      <c r="C327" s="198">
        <v>33402</v>
      </c>
    </row>
    <row r="328" spans="2:3">
      <c r="B328" s="178" t="s">
        <v>63</v>
      </c>
      <c r="C328" s="198">
        <v>30500</v>
      </c>
    </row>
    <row r="329" spans="2:3">
      <c r="B329" s="178" t="s">
        <v>225</v>
      </c>
      <c r="C329" s="198">
        <v>37610</v>
      </c>
    </row>
    <row r="330" spans="2:3">
      <c r="B330" s="178" t="s">
        <v>77</v>
      </c>
      <c r="C330" s="198">
        <v>31110</v>
      </c>
    </row>
    <row r="331" spans="2:3">
      <c r="B331" s="178" t="s">
        <v>76</v>
      </c>
      <c r="C331" s="198">
        <v>31105</v>
      </c>
    </row>
    <row r="332" spans="2:3">
      <c r="B332" s="178" t="s">
        <v>64</v>
      </c>
      <c r="C332" s="198">
        <v>30600</v>
      </c>
    </row>
    <row r="333" spans="2:3">
      <c r="B333" s="178" t="s">
        <v>26</v>
      </c>
      <c r="C333" s="198">
        <v>18600</v>
      </c>
    </row>
    <row r="334" spans="2:3">
      <c r="B334" s="178" t="s">
        <v>124</v>
      </c>
      <c r="C334" s="198">
        <v>33206</v>
      </c>
    </row>
    <row r="335" spans="2:3">
      <c r="B335" s="178" t="s">
        <v>67</v>
      </c>
      <c r="C335" s="198">
        <v>30705</v>
      </c>
    </row>
    <row r="336" spans="2:3">
      <c r="B336" s="178" t="s">
        <v>66</v>
      </c>
      <c r="C336" s="198">
        <v>30700</v>
      </c>
    </row>
    <row r="337" spans="2:3">
      <c r="B337" s="178" t="s">
        <v>68</v>
      </c>
      <c r="C337" s="198">
        <v>30800</v>
      </c>
    </row>
    <row r="338" spans="2:3">
      <c r="B338" s="178" t="s">
        <v>232</v>
      </c>
      <c r="C338" s="198">
        <v>37901</v>
      </c>
    </row>
    <row r="339" spans="2:3">
      <c r="B339" s="178" t="s">
        <v>70</v>
      </c>
      <c r="C339" s="198">
        <v>30905</v>
      </c>
    </row>
    <row r="340" spans="2:3">
      <c r="B340" s="178" t="s">
        <v>69</v>
      </c>
      <c r="C340" s="198">
        <v>30900</v>
      </c>
    </row>
    <row r="341" spans="2:3">
      <c r="B341" s="178" t="s">
        <v>149</v>
      </c>
      <c r="C341" s="198">
        <v>34505</v>
      </c>
    </row>
    <row r="342" spans="2:3">
      <c r="B342" s="178" t="s">
        <v>255</v>
      </c>
      <c r="C342" s="198">
        <v>38801</v>
      </c>
    </row>
    <row r="343" spans="2:3">
      <c r="B343" s="178" t="s">
        <v>247</v>
      </c>
      <c r="C343" s="198">
        <v>38601</v>
      </c>
    </row>
    <row r="344" spans="2:3">
      <c r="B344" s="178" t="s">
        <v>72</v>
      </c>
      <c r="C344" s="198">
        <v>31005</v>
      </c>
    </row>
    <row r="345" spans="2:3">
      <c r="B345" s="178" t="s">
        <v>71</v>
      </c>
      <c r="C345" s="198">
        <v>31000</v>
      </c>
    </row>
    <row r="346" spans="2:3">
      <c r="B346" s="178" t="s">
        <v>73</v>
      </c>
      <c r="C346" s="198">
        <v>31100</v>
      </c>
    </row>
    <row r="347" spans="2:3">
      <c r="B347" s="178" t="s">
        <v>78</v>
      </c>
      <c r="C347" s="198">
        <v>31200</v>
      </c>
    </row>
    <row r="348" spans="2:3">
      <c r="B348" s="178" t="s">
        <v>80</v>
      </c>
      <c r="C348" s="198">
        <v>31300</v>
      </c>
    </row>
    <row r="349" spans="2:3">
      <c r="B349" s="178" t="s">
        <v>84</v>
      </c>
      <c r="C349" s="198">
        <v>31405</v>
      </c>
    </row>
    <row r="350" spans="2:3">
      <c r="B350" s="178" t="s">
        <v>83</v>
      </c>
      <c r="C350" s="198">
        <v>31400</v>
      </c>
    </row>
    <row r="351" spans="2:3">
      <c r="B351" s="178" t="s">
        <v>85</v>
      </c>
      <c r="C351" s="198">
        <v>31500</v>
      </c>
    </row>
    <row r="352" spans="2:3">
      <c r="B352" s="178" t="s">
        <v>199</v>
      </c>
      <c r="C352" s="198">
        <v>36505</v>
      </c>
    </row>
    <row r="353" spans="2:3">
      <c r="B353" s="178" t="s">
        <v>197</v>
      </c>
      <c r="C353" s="198">
        <v>36501</v>
      </c>
    </row>
    <row r="354" spans="2:3">
      <c r="B354" s="178" t="s">
        <v>453</v>
      </c>
      <c r="C354" s="198">
        <v>31601</v>
      </c>
    </row>
    <row r="355" spans="2:3">
      <c r="B355" s="178" t="s">
        <v>81</v>
      </c>
      <c r="C355" s="198">
        <v>31301</v>
      </c>
    </row>
    <row r="356" spans="2:3">
      <c r="B356" s="178" t="s">
        <v>87</v>
      </c>
      <c r="C356" s="198">
        <v>31605</v>
      </c>
    </row>
    <row r="357" spans="2:3">
      <c r="B357" s="178" t="s">
        <v>86</v>
      </c>
      <c r="C357" s="198">
        <v>31600</v>
      </c>
    </row>
    <row r="358" spans="2:3">
      <c r="B358" s="178" t="s">
        <v>265</v>
      </c>
      <c r="C358" s="198">
        <v>39209</v>
      </c>
    </row>
    <row r="359" spans="2:3">
      <c r="B359" s="178" t="s">
        <v>88</v>
      </c>
      <c r="C359" s="198">
        <v>31700</v>
      </c>
    </row>
    <row r="360" spans="2:3">
      <c r="B360" s="178" t="s">
        <v>89</v>
      </c>
      <c r="C360" s="198">
        <v>31800</v>
      </c>
    </row>
    <row r="361" spans="2:3">
      <c r="B361" s="178" t="s">
        <v>90</v>
      </c>
      <c r="C361" s="198">
        <v>31805</v>
      </c>
    </row>
    <row r="362" spans="2:3">
      <c r="B362" s="178" t="s">
        <v>164</v>
      </c>
      <c r="C362" s="198">
        <v>35305</v>
      </c>
    </row>
    <row r="363" spans="2:3">
      <c r="B363" s="178" t="s">
        <v>120</v>
      </c>
      <c r="C363" s="198">
        <v>33202</v>
      </c>
    </row>
    <row r="364" spans="2:3">
      <c r="B364" s="178" t="s">
        <v>180</v>
      </c>
      <c r="C364" s="198">
        <v>36005</v>
      </c>
    </row>
    <row r="365" spans="2:3">
      <c r="B365" s="178" t="s">
        <v>396</v>
      </c>
      <c r="C365" s="198">
        <v>36810</v>
      </c>
    </row>
    <row r="366" spans="2:3">
      <c r="B366" s="178" t="s">
        <v>184</v>
      </c>
      <c r="C366" s="198">
        <v>36009</v>
      </c>
    </row>
    <row r="367" spans="2:3">
      <c r="B367" s="178" t="s">
        <v>176</v>
      </c>
      <c r="C367" s="198">
        <v>36000</v>
      </c>
    </row>
    <row r="368" spans="2:3">
      <c r="B368" s="178" t="s">
        <v>93</v>
      </c>
      <c r="C368" s="198">
        <v>31900</v>
      </c>
    </row>
    <row r="369" spans="2:3">
      <c r="B369" s="178" t="s">
        <v>94</v>
      </c>
      <c r="C369" s="198">
        <v>32000</v>
      </c>
    </row>
    <row r="370" spans="2:3">
      <c r="B370" s="178" t="s">
        <v>166</v>
      </c>
      <c r="C370" s="198">
        <v>35401</v>
      </c>
    </row>
    <row r="371" spans="2:3">
      <c r="B371" s="178" t="s">
        <v>97</v>
      </c>
      <c r="C371" s="198">
        <v>32200</v>
      </c>
    </row>
    <row r="372" spans="2:3">
      <c r="B372" s="178" t="s">
        <v>388</v>
      </c>
      <c r="C372" s="198">
        <v>32305</v>
      </c>
    </row>
    <row r="373" spans="2:3">
      <c r="B373" s="178" t="s">
        <v>98</v>
      </c>
      <c r="C373" s="198">
        <v>32300</v>
      </c>
    </row>
    <row r="374" spans="2:3">
      <c r="B374" s="178" t="s">
        <v>240</v>
      </c>
      <c r="C374" s="198">
        <v>38210</v>
      </c>
    </row>
    <row r="375" spans="2:3">
      <c r="B375" s="178" t="s">
        <v>55</v>
      </c>
      <c r="C375" s="198">
        <v>30102</v>
      </c>
    </row>
    <row r="376" spans="2:3">
      <c r="B376" s="178" t="s">
        <v>204</v>
      </c>
      <c r="C376" s="198">
        <v>36705</v>
      </c>
    </row>
    <row r="377" spans="2:3">
      <c r="B377" s="178" t="s">
        <v>213</v>
      </c>
      <c r="C377" s="198">
        <v>37005</v>
      </c>
    </row>
    <row r="378" spans="2:3">
      <c r="B378" s="178" t="s">
        <v>100</v>
      </c>
      <c r="C378" s="198">
        <v>32400</v>
      </c>
    </row>
    <row r="379" spans="2:3">
      <c r="B379" s="178" t="s">
        <v>177</v>
      </c>
      <c r="C379" s="198">
        <v>36001</v>
      </c>
    </row>
    <row r="380" spans="2:3">
      <c r="B380" s="178" t="s">
        <v>31</v>
      </c>
      <c r="C380" s="198">
        <v>19005</v>
      </c>
    </row>
    <row r="381" spans="2:3">
      <c r="B381" s="178" t="s">
        <v>179</v>
      </c>
      <c r="C381" s="198">
        <v>36003</v>
      </c>
    </row>
    <row r="382" spans="2:3">
      <c r="B382" s="178" t="s">
        <v>116</v>
      </c>
      <c r="C382" s="198">
        <v>33027</v>
      </c>
    </row>
    <row r="383" spans="2:3">
      <c r="B383" s="178" t="s">
        <v>393</v>
      </c>
      <c r="C383" s="198">
        <v>36004</v>
      </c>
    </row>
    <row r="384" spans="2:3">
      <c r="B384" s="178" t="s">
        <v>105</v>
      </c>
      <c r="C384" s="198">
        <v>32505</v>
      </c>
    </row>
    <row r="385" spans="2:3">
      <c r="B385" s="178" t="s">
        <v>106</v>
      </c>
      <c r="C385" s="198">
        <v>32600</v>
      </c>
    </row>
    <row r="386" spans="2:3">
      <c r="B386" s="178" t="s">
        <v>108</v>
      </c>
      <c r="C386" s="198">
        <v>32700</v>
      </c>
    </row>
    <row r="387" spans="2:3">
      <c r="B387" s="178" t="s">
        <v>109</v>
      </c>
      <c r="C387" s="198">
        <v>32800</v>
      </c>
    </row>
    <row r="388" spans="2:3">
      <c r="B388" s="178" t="s">
        <v>111</v>
      </c>
      <c r="C388" s="198">
        <v>32905</v>
      </c>
    </row>
    <row r="389" spans="2:3">
      <c r="B389" s="178" t="s">
        <v>110</v>
      </c>
      <c r="C389" s="198">
        <v>32900</v>
      </c>
    </row>
    <row r="390" spans="2:3">
      <c r="B390" s="178" t="s">
        <v>114</v>
      </c>
      <c r="C390" s="198">
        <v>33000</v>
      </c>
    </row>
    <row r="391" spans="2:3">
      <c r="B391" s="178" t="s">
        <v>6</v>
      </c>
      <c r="C391" s="198">
        <v>10900</v>
      </c>
    </row>
    <row r="392" spans="2:3">
      <c r="B392" s="178" t="s">
        <v>25</v>
      </c>
      <c r="C392" s="198">
        <v>18400</v>
      </c>
    </row>
    <row r="393" spans="2:3">
      <c r="B393" s="178" t="s">
        <v>19</v>
      </c>
      <c r="C393" s="198">
        <v>12510</v>
      </c>
    </row>
    <row r="394" spans="2:3">
      <c r="B394" s="178" t="s">
        <v>433</v>
      </c>
      <c r="C394" s="198" t="s">
        <v>443</v>
      </c>
    </row>
    <row r="395" spans="2:3">
      <c r="B395" s="178" t="s">
        <v>1</v>
      </c>
      <c r="C395" s="198">
        <v>10400</v>
      </c>
    </row>
    <row r="396" spans="2:3">
      <c r="B396" s="178" t="s">
        <v>385</v>
      </c>
      <c r="C396" s="198">
        <v>10700</v>
      </c>
    </row>
    <row r="397" spans="2:3">
      <c r="B397" s="178" t="s">
        <v>49</v>
      </c>
      <c r="C397" s="198">
        <v>22000</v>
      </c>
    </row>
    <row r="398" spans="2:3">
      <c r="B398" s="178" t="s">
        <v>32</v>
      </c>
      <c r="C398" s="198">
        <v>19100</v>
      </c>
    </row>
    <row r="399" spans="2:3">
      <c r="B399" s="178" t="s">
        <v>450</v>
      </c>
      <c r="C399" s="198">
        <v>33403</v>
      </c>
    </row>
    <row r="400" spans="2:3">
      <c r="B400" s="178" t="s">
        <v>117</v>
      </c>
      <c r="C400" s="198">
        <v>33100</v>
      </c>
    </row>
    <row r="401" spans="2:3">
      <c r="B401" s="178" t="s">
        <v>119</v>
      </c>
      <c r="C401" s="198">
        <v>33200</v>
      </c>
    </row>
    <row r="402" spans="2:3">
      <c r="B402" s="178" t="s">
        <v>123</v>
      </c>
      <c r="C402" s="198">
        <v>33205</v>
      </c>
    </row>
    <row r="403" spans="2:3">
      <c r="B403" s="178" t="s">
        <v>35</v>
      </c>
      <c r="C403" s="198">
        <v>20300</v>
      </c>
    </row>
    <row r="404" spans="2:3">
      <c r="B404" s="178" t="s">
        <v>398</v>
      </c>
      <c r="C404" s="198">
        <v>39208</v>
      </c>
    </row>
    <row r="405" spans="2:3">
      <c r="B405" s="178" t="s">
        <v>96</v>
      </c>
      <c r="C405" s="198">
        <v>32100</v>
      </c>
    </row>
    <row r="406" spans="2:3">
      <c r="B406" s="178" t="s">
        <v>125</v>
      </c>
      <c r="C406" s="198">
        <v>33300</v>
      </c>
    </row>
    <row r="407" spans="2:3">
      <c r="B407" s="178" t="s">
        <v>126</v>
      </c>
      <c r="C407" s="198">
        <v>33305</v>
      </c>
    </row>
    <row r="408" spans="2:3">
      <c r="B408" s="178" t="s">
        <v>212</v>
      </c>
      <c r="C408" s="198">
        <v>37000</v>
      </c>
    </row>
    <row r="409" spans="2:3">
      <c r="B409" s="178" t="s">
        <v>36</v>
      </c>
      <c r="C409" s="198">
        <v>20400</v>
      </c>
    </row>
    <row r="410" spans="2:3">
      <c r="B410" s="178" t="s">
        <v>251</v>
      </c>
      <c r="C410" s="198">
        <v>38620</v>
      </c>
    </row>
    <row r="411" spans="2:3">
      <c r="B411" s="178" t="s">
        <v>262</v>
      </c>
      <c r="C411" s="198">
        <v>39201</v>
      </c>
    </row>
    <row r="412" spans="2:3">
      <c r="B412" s="178" t="s">
        <v>75</v>
      </c>
      <c r="C412" s="198">
        <v>31102</v>
      </c>
    </row>
    <row r="413" spans="2:3">
      <c r="B413" s="178" t="s">
        <v>74</v>
      </c>
      <c r="C413" s="198">
        <v>31101</v>
      </c>
    </row>
    <row r="414" spans="2:3">
      <c r="B414" s="178" t="s">
        <v>37</v>
      </c>
      <c r="C414" s="198">
        <v>20600</v>
      </c>
    </row>
    <row r="415" spans="2:3">
      <c r="B415" s="178" t="s">
        <v>107</v>
      </c>
      <c r="C415" s="198">
        <v>32605</v>
      </c>
    </row>
    <row r="416" spans="2:3">
      <c r="B416" s="178" t="s">
        <v>379</v>
      </c>
      <c r="C416" s="198">
        <v>36310</v>
      </c>
    </row>
    <row r="417" spans="2:3">
      <c r="B417" s="178" t="s">
        <v>129</v>
      </c>
      <c r="C417" s="198">
        <v>33405</v>
      </c>
    </row>
    <row r="418" spans="2:3">
      <c r="B418" s="178" t="s">
        <v>130</v>
      </c>
      <c r="C418" s="198">
        <v>33500</v>
      </c>
    </row>
    <row r="419" spans="2:3">
      <c r="B419" s="178" t="s">
        <v>133</v>
      </c>
      <c r="C419" s="198">
        <v>33605</v>
      </c>
    </row>
    <row r="420" spans="2:3">
      <c r="B420" s="178" t="s">
        <v>201</v>
      </c>
      <c r="C420" s="198">
        <v>36601</v>
      </c>
    </row>
    <row r="421" spans="2:3">
      <c r="B421" s="178" t="s">
        <v>132</v>
      </c>
      <c r="C421" s="198">
        <v>33600</v>
      </c>
    </row>
    <row r="422" spans="2:3">
      <c r="B422" s="178" t="s">
        <v>134</v>
      </c>
      <c r="C422" s="198">
        <v>33700</v>
      </c>
    </row>
    <row r="423" spans="2:3">
      <c r="B423" s="178" t="s">
        <v>17</v>
      </c>
      <c r="C423" s="198">
        <v>12160</v>
      </c>
    </row>
    <row r="424" spans="2:3">
      <c r="B424" s="178" t="s">
        <v>15</v>
      </c>
      <c r="C424" s="198">
        <v>12100</v>
      </c>
    </row>
    <row r="425" spans="2:3">
      <c r="B425" s="178" t="s">
        <v>135</v>
      </c>
      <c r="C425" s="198">
        <v>33800</v>
      </c>
    </row>
    <row r="426" spans="2:3">
      <c r="B426" s="178" t="s">
        <v>65</v>
      </c>
      <c r="C426" s="198">
        <v>30601</v>
      </c>
    </row>
    <row r="427" spans="2:3">
      <c r="B427" s="178" t="s">
        <v>436</v>
      </c>
      <c r="C427" s="198">
        <v>33900</v>
      </c>
    </row>
    <row r="428" spans="2:3">
      <c r="B428" s="178" t="s">
        <v>243</v>
      </c>
      <c r="C428" s="198">
        <v>38402</v>
      </c>
    </row>
    <row r="429" spans="2:3">
      <c r="B429" s="178" t="s">
        <v>137</v>
      </c>
      <c r="C429" s="198">
        <v>34000</v>
      </c>
    </row>
    <row r="430" spans="2:3">
      <c r="B430" s="178" t="s">
        <v>138</v>
      </c>
      <c r="C430" s="198">
        <v>34100</v>
      </c>
    </row>
    <row r="431" spans="2:3">
      <c r="B431" s="178" t="s">
        <v>139</v>
      </c>
      <c r="C431" s="198">
        <v>34105</v>
      </c>
    </row>
    <row r="432" spans="2:3">
      <c r="B432" s="178" t="s">
        <v>141</v>
      </c>
      <c r="C432" s="198">
        <v>34205</v>
      </c>
    </row>
    <row r="433" spans="2:3">
      <c r="B433" s="178" t="s">
        <v>140</v>
      </c>
      <c r="C433" s="198">
        <v>34200</v>
      </c>
    </row>
    <row r="434" spans="2:3">
      <c r="B434" s="178" t="s">
        <v>267</v>
      </c>
      <c r="C434" s="198">
        <v>39301</v>
      </c>
    </row>
    <row r="435" spans="2:3">
      <c r="B435" s="178" t="s">
        <v>144</v>
      </c>
      <c r="C435" s="198">
        <v>34300</v>
      </c>
    </row>
    <row r="436" spans="2:3">
      <c r="B436" s="178" t="s">
        <v>145</v>
      </c>
      <c r="C436" s="198">
        <v>34400</v>
      </c>
    </row>
    <row r="437" spans="2:3">
      <c r="B437" s="178" t="s">
        <v>146</v>
      </c>
      <c r="C437" s="198">
        <v>34405</v>
      </c>
    </row>
    <row r="438" spans="2:3">
      <c r="B438" s="187" t="s">
        <v>456</v>
      </c>
      <c r="C438" s="198">
        <v>12220</v>
      </c>
    </row>
    <row r="439" spans="2:3">
      <c r="B439" s="178" t="s">
        <v>121</v>
      </c>
      <c r="C439" s="198">
        <v>33203</v>
      </c>
    </row>
    <row r="440" spans="2:3">
      <c r="B440" s="178" t="s">
        <v>269</v>
      </c>
      <c r="C440" s="198">
        <v>39401</v>
      </c>
    </row>
    <row r="441" spans="2:3">
      <c r="B441" s="178" t="s">
        <v>147</v>
      </c>
      <c r="C441" s="198">
        <v>34500</v>
      </c>
    </row>
    <row r="442" spans="2:3">
      <c r="B442" s="178" t="s">
        <v>150</v>
      </c>
      <c r="C442" s="198">
        <v>34600</v>
      </c>
    </row>
    <row r="443" spans="2:3">
      <c r="B443" s="178" t="s">
        <v>91</v>
      </c>
      <c r="C443" s="198">
        <v>31810</v>
      </c>
    </row>
    <row r="444" spans="2:3">
      <c r="B444" s="178" t="s">
        <v>369</v>
      </c>
      <c r="C444" s="198">
        <v>51000.2</v>
      </c>
    </row>
    <row r="445" spans="2:3">
      <c r="B445" s="178" t="s">
        <v>370</v>
      </c>
      <c r="C445" s="198">
        <v>51000.3</v>
      </c>
    </row>
    <row r="446" spans="2:3">
      <c r="B446" s="178" t="s">
        <v>368</v>
      </c>
      <c r="C446" s="198">
        <v>51000</v>
      </c>
    </row>
    <row r="447" spans="2:3">
      <c r="B447" s="178" t="s">
        <v>152</v>
      </c>
      <c r="C447" s="198">
        <v>34700</v>
      </c>
    </row>
    <row r="448" spans="2:3">
      <c r="B448" s="178" t="s">
        <v>153</v>
      </c>
      <c r="C448" s="198">
        <v>34800</v>
      </c>
    </row>
    <row r="449" spans="2:3">
      <c r="B449" s="178" t="s">
        <v>8</v>
      </c>
      <c r="C449" s="198">
        <v>10930</v>
      </c>
    </row>
    <row r="450" spans="2:3">
      <c r="B450" s="178" t="s">
        <v>20</v>
      </c>
      <c r="C450" s="198">
        <v>12600</v>
      </c>
    </row>
    <row r="451" spans="2:3">
      <c r="B451" s="178" t="s">
        <v>343</v>
      </c>
      <c r="C451" s="198">
        <v>33207</v>
      </c>
    </row>
    <row r="452" spans="2:3">
      <c r="B452" s="178" t="s">
        <v>390</v>
      </c>
      <c r="C452" s="198">
        <v>32901</v>
      </c>
    </row>
    <row r="453" spans="2:3">
      <c r="B453" s="178" t="s">
        <v>391</v>
      </c>
      <c r="C453" s="198">
        <v>34900</v>
      </c>
    </row>
    <row r="454" spans="2:3">
      <c r="B454" s="178" t="s">
        <v>237</v>
      </c>
      <c r="C454" s="198">
        <v>38105</v>
      </c>
    </row>
    <row r="455" spans="2:3">
      <c r="B455" s="178" t="s">
        <v>157</v>
      </c>
      <c r="C455" s="198">
        <v>35000</v>
      </c>
    </row>
    <row r="456" spans="2:3">
      <c r="B456" s="178" t="s">
        <v>118</v>
      </c>
      <c r="C456" s="198">
        <v>33105</v>
      </c>
    </row>
    <row r="457" spans="2:3">
      <c r="B457" s="178" t="s">
        <v>159</v>
      </c>
      <c r="C457" s="198">
        <v>35100</v>
      </c>
    </row>
    <row r="458" spans="2:3">
      <c r="B458" s="178" t="s">
        <v>160</v>
      </c>
      <c r="C458" s="198">
        <v>35105</v>
      </c>
    </row>
    <row r="459" spans="2:3">
      <c r="B459" s="178" t="s">
        <v>162</v>
      </c>
      <c r="C459" s="198">
        <v>35200</v>
      </c>
    </row>
    <row r="460" spans="2:3">
      <c r="B460" s="178" t="s">
        <v>82</v>
      </c>
      <c r="C460" s="198">
        <v>31320</v>
      </c>
    </row>
    <row r="461" spans="2:3">
      <c r="B461" s="178" t="s">
        <v>451</v>
      </c>
      <c r="C461" s="198">
        <v>36002</v>
      </c>
    </row>
    <row r="462" spans="2:3">
      <c r="B462" s="178" t="s">
        <v>455</v>
      </c>
      <c r="C462" s="198">
        <v>35402</v>
      </c>
    </row>
    <row r="463" spans="2:3">
      <c r="B463" s="178" t="s">
        <v>186</v>
      </c>
      <c r="C463" s="198">
        <v>36102</v>
      </c>
    </row>
    <row r="464" spans="2:3">
      <c r="B464" s="178" t="s">
        <v>344</v>
      </c>
      <c r="C464" s="198">
        <v>33208</v>
      </c>
    </row>
    <row r="465" spans="2:3">
      <c r="B465" s="178" t="s">
        <v>21</v>
      </c>
      <c r="C465" s="198">
        <v>12700</v>
      </c>
    </row>
    <row r="466" spans="2:3">
      <c r="B466" s="178" t="s">
        <v>181</v>
      </c>
      <c r="C466" s="198">
        <v>36006</v>
      </c>
    </row>
    <row r="467" spans="2:3">
      <c r="B467" s="178" t="s">
        <v>437</v>
      </c>
      <c r="C467" s="198">
        <v>35300</v>
      </c>
    </row>
    <row r="468" spans="2:3">
      <c r="B468" s="178" t="s">
        <v>168</v>
      </c>
      <c r="C468" s="198">
        <v>35405</v>
      </c>
    </row>
    <row r="469" spans="2:3">
      <c r="B469" s="178" t="s">
        <v>165</v>
      </c>
      <c r="C469" s="198">
        <v>35400</v>
      </c>
    </row>
    <row r="470" spans="2:3">
      <c r="B470" s="178" t="s">
        <v>112</v>
      </c>
      <c r="C470" s="198">
        <v>32910</v>
      </c>
    </row>
    <row r="471" spans="2:3">
      <c r="B471" s="178" t="s">
        <v>169</v>
      </c>
      <c r="C471" s="198">
        <v>35500</v>
      </c>
    </row>
    <row r="472" spans="2:3">
      <c r="B472" s="178" t="s">
        <v>16</v>
      </c>
      <c r="C472" s="198">
        <v>12150</v>
      </c>
    </row>
    <row r="473" spans="2:3">
      <c r="B473" s="178" t="s">
        <v>170</v>
      </c>
      <c r="C473" s="198">
        <v>35600</v>
      </c>
    </row>
    <row r="474" spans="2:3">
      <c r="B474" s="178" t="s">
        <v>171</v>
      </c>
      <c r="C474" s="198">
        <v>35700</v>
      </c>
    </row>
    <row r="475" spans="2:3">
      <c r="B475" s="178" t="s">
        <v>173</v>
      </c>
      <c r="C475" s="198">
        <v>35805</v>
      </c>
    </row>
    <row r="476" spans="2:3">
      <c r="B476" s="178" t="s">
        <v>172</v>
      </c>
      <c r="C476" s="198">
        <v>35800</v>
      </c>
    </row>
    <row r="477" spans="2:3">
      <c r="B477" s="178" t="s">
        <v>187</v>
      </c>
      <c r="C477" s="198">
        <v>36105</v>
      </c>
    </row>
    <row r="478" spans="2:3">
      <c r="B478" s="178" t="s">
        <v>174</v>
      </c>
      <c r="C478" s="198">
        <v>35900</v>
      </c>
    </row>
    <row r="479" spans="2:3">
      <c r="B479" s="178" t="s">
        <v>175</v>
      </c>
      <c r="C479" s="198">
        <v>35905</v>
      </c>
    </row>
    <row r="480" spans="2:3">
      <c r="B480" s="178" t="s">
        <v>248</v>
      </c>
      <c r="C480" s="198">
        <v>38602</v>
      </c>
    </row>
    <row r="481" spans="2:3">
      <c r="B481" s="178" t="s">
        <v>155</v>
      </c>
      <c r="C481" s="198">
        <v>34905</v>
      </c>
    </row>
    <row r="482" spans="2:3">
      <c r="B482" s="178" t="s">
        <v>185</v>
      </c>
      <c r="C482" s="198">
        <v>36100</v>
      </c>
    </row>
    <row r="483" spans="2:3">
      <c r="B483" s="178" t="s">
        <v>189</v>
      </c>
      <c r="C483" s="198">
        <v>36205</v>
      </c>
    </row>
    <row r="484" spans="2:3">
      <c r="B484" s="178" t="s">
        <v>188</v>
      </c>
      <c r="C484" s="198">
        <v>36200</v>
      </c>
    </row>
    <row r="485" spans="2:3">
      <c r="B485" s="178" t="s">
        <v>190</v>
      </c>
      <c r="C485" s="198">
        <v>36300</v>
      </c>
    </row>
    <row r="486" spans="2:3">
      <c r="B486" s="178" t="s">
        <v>156</v>
      </c>
      <c r="C486" s="198">
        <v>34910</v>
      </c>
    </row>
    <row r="487" spans="2:3">
      <c r="B487" s="178" t="s">
        <v>250</v>
      </c>
      <c r="C487" s="198">
        <v>38610</v>
      </c>
    </row>
    <row r="488" spans="2:3">
      <c r="B488" s="178" t="s">
        <v>148</v>
      </c>
      <c r="C488" s="198">
        <v>34501</v>
      </c>
    </row>
    <row r="489" spans="2:3">
      <c r="B489" s="178" t="s">
        <v>253</v>
      </c>
      <c r="C489" s="198">
        <v>38701</v>
      </c>
    </row>
    <row r="490" spans="2:3">
      <c r="B490" s="178" t="s">
        <v>29</v>
      </c>
      <c r="C490" s="198">
        <v>18740</v>
      </c>
    </row>
    <row r="491" spans="2:3">
      <c r="B491" s="178" t="s">
        <v>39</v>
      </c>
      <c r="C491" s="198">
        <v>20800</v>
      </c>
    </row>
    <row r="492" spans="2:3">
      <c r="B492" s="178" t="s">
        <v>28</v>
      </c>
      <c r="C492" s="198">
        <v>18690</v>
      </c>
    </row>
    <row r="493" spans="2:3">
      <c r="B493" s="178" t="s">
        <v>10</v>
      </c>
      <c r="C493" s="198">
        <v>10950</v>
      </c>
    </row>
    <row r="494" spans="2:3">
      <c r="B494" s="178" t="s">
        <v>34</v>
      </c>
      <c r="C494" s="198">
        <v>20200</v>
      </c>
    </row>
    <row r="495" spans="2:3">
      <c r="B495" s="178" t="s">
        <v>42</v>
      </c>
      <c r="C495" s="198">
        <v>21300</v>
      </c>
    </row>
    <row r="496" spans="2:3">
      <c r="B496" s="178" t="s">
        <v>367</v>
      </c>
      <c r="C496" s="198">
        <v>37001</v>
      </c>
    </row>
    <row r="497" spans="2:3">
      <c r="B497" s="178" t="s">
        <v>115</v>
      </c>
      <c r="C497" s="198">
        <v>33001</v>
      </c>
    </row>
    <row r="498" spans="2:3">
      <c r="B498" s="178" t="s">
        <v>395</v>
      </c>
      <c r="C498" s="198">
        <v>36405</v>
      </c>
    </row>
    <row r="499" spans="2:3">
      <c r="B499" s="178" t="s">
        <v>194</v>
      </c>
      <c r="C499" s="198">
        <v>36400</v>
      </c>
    </row>
    <row r="500" spans="2:3">
      <c r="B500" s="178" t="s">
        <v>38</v>
      </c>
      <c r="C500" s="198">
        <v>20700</v>
      </c>
    </row>
    <row r="501" spans="2:3">
      <c r="B501" s="178" t="s">
        <v>435</v>
      </c>
      <c r="C501" s="198">
        <v>18780</v>
      </c>
    </row>
    <row r="502" spans="2:3">
      <c r="B502" s="178" t="s">
        <v>282</v>
      </c>
      <c r="C502" s="198">
        <v>14200</v>
      </c>
    </row>
    <row r="503" spans="2:3">
      <c r="B503" s="178" t="s">
        <v>431</v>
      </c>
      <c r="C503" s="198">
        <v>11050</v>
      </c>
    </row>
    <row r="504" spans="2:3">
      <c r="B504" s="178" t="s">
        <v>432</v>
      </c>
      <c r="C504" s="198">
        <v>11300</v>
      </c>
    </row>
    <row r="505" spans="2:3">
      <c r="B505" s="178" t="s">
        <v>12</v>
      </c>
      <c r="C505" s="198">
        <v>11310</v>
      </c>
    </row>
    <row r="506" spans="2:3">
      <c r="B506" s="178" t="s">
        <v>161</v>
      </c>
      <c r="C506" s="198">
        <v>35106</v>
      </c>
    </row>
    <row r="507" spans="2:3">
      <c r="B507" s="178" t="s">
        <v>389</v>
      </c>
      <c r="C507" s="198">
        <v>32500</v>
      </c>
    </row>
    <row r="508" spans="2:3">
      <c r="B508" s="178" t="s">
        <v>196</v>
      </c>
      <c r="C508" s="198">
        <v>36500</v>
      </c>
    </row>
    <row r="509" spans="2:3">
      <c r="B509" s="178" t="s">
        <v>92</v>
      </c>
      <c r="C509" s="198">
        <v>31820</v>
      </c>
    </row>
    <row r="510" spans="2:3">
      <c r="B510" s="178" t="s">
        <v>27</v>
      </c>
      <c r="C510" s="198">
        <v>18640</v>
      </c>
    </row>
    <row r="511" spans="2:3">
      <c r="B511" s="178" t="s">
        <v>0</v>
      </c>
      <c r="C511" s="198">
        <v>10200</v>
      </c>
    </row>
    <row r="512" spans="2:3">
      <c r="B512" s="178" t="s">
        <v>200</v>
      </c>
      <c r="C512" s="198">
        <v>36600</v>
      </c>
    </row>
    <row r="513" spans="2:3">
      <c r="B513" s="178" t="s">
        <v>5</v>
      </c>
      <c r="C513" s="198">
        <v>10850</v>
      </c>
    </row>
    <row r="514" spans="2:3">
      <c r="B514" s="178" t="s">
        <v>7</v>
      </c>
      <c r="C514" s="198">
        <v>10910</v>
      </c>
    </row>
    <row r="515" spans="2:3">
      <c r="B515" s="178" t="s">
        <v>9</v>
      </c>
      <c r="C515" s="198">
        <v>10940</v>
      </c>
    </row>
    <row r="516" spans="2:3">
      <c r="B516" s="178" t="s">
        <v>202</v>
      </c>
      <c r="C516" s="198">
        <v>36700</v>
      </c>
    </row>
    <row r="517" spans="2:3">
      <c r="B517" s="178" t="s">
        <v>207</v>
      </c>
      <c r="C517" s="198">
        <v>36802</v>
      </c>
    </row>
    <row r="518" spans="2:3">
      <c r="B518" s="178" t="s">
        <v>205</v>
      </c>
      <c r="C518" s="198">
        <v>36800</v>
      </c>
    </row>
    <row r="519" spans="2:3">
      <c r="B519" s="178" t="s">
        <v>452</v>
      </c>
      <c r="C519" s="198">
        <v>36801</v>
      </c>
    </row>
    <row r="520" spans="2:3">
      <c r="B520" s="178" t="s">
        <v>211</v>
      </c>
      <c r="C520" s="198">
        <v>36905</v>
      </c>
    </row>
    <row r="521" spans="2:3">
      <c r="B521" s="178" t="s">
        <v>209</v>
      </c>
      <c r="C521" s="198">
        <v>36900</v>
      </c>
    </row>
    <row r="522" spans="2:3">
      <c r="B522" s="178" t="s">
        <v>214</v>
      </c>
      <c r="C522" s="198">
        <v>37100</v>
      </c>
    </row>
    <row r="523" spans="2:3">
      <c r="B523" s="178" t="s">
        <v>215</v>
      </c>
      <c r="C523" s="198">
        <v>37200</v>
      </c>
    </row>
    <row r="524" spans="2:3">
      <c r="B524" s="178" t="s">
        <v>216</v>
      </c>
      <c r="C524" s="198">
        <v>37300</v>
      </c>
    </row>
    <row r="525" spans="2:3">
      <c r="B525" s="178" t="s">
        <v>218</v>
      </c>
      <c r="C525" s="198">
        <v>37305</v>
      </c>
    </row>
    <row r="526" spans="2:3">
      <c r="B526" s="178" t="s">
        <v>183</v>
      </c>
      <c r="C526" s="198">
        <v>36008</v>
      </c>
    </row>
    <row r="527" spans="2:3">
      <c r="B527" s="178" t="s">
        <v>275</v>
      </c>
      <c r="C527" s="198">
        <v>39703</v>
      </c>
    </row>
    <row r="528" spans="2:3">
      <c r="B528" s="178" t="s">
        <v>345</v>
      </c>
      <c r="C528" s="198">
        <v>33209</v>
      </c>
    </row>
    <row r="529" spans="2:3">
      <c r="B529" s="178" t="s">
        <v>220</v>
      </c>
      <c r="C529" s="198">
        <v>37405</v>
      </c>
    </row>
    <row r="530" spans="2:3">
      <c r="B530" s="178" t="s">
        <v>219</v>
      </c>
      <c r="C530" s="198">
        <v>37400</v>
      </c>
    </row>
    <row r="531" spans="2:3">
      <c r="B531" s="178" t="s">
        <v>221</v>
      </c>
      <c r="C531" s="198">
        <v>37500</v>
      </c>
    </row>
    <row r="532" spans="2:3">
      <c r="B532" s="178" t="s">
        <v>224</v>
      </c>
      <c r="C532" s="198">
        <v>37605</v>
      </c>
    </row>
    <row r="533" spans="2:3">
      <c r="B533" s="178" t="s">
        <v>222</v>
      </c>
      <c r="C533" s="198">
        <v>37600</v>
      </c>
    </row>
    <row r="534" spans="2:3">
      <c r="B534" s="178" t="s">
        <v>22</v>
      </c>
      <c r="C534" s="198">
        <v>13500</v>
      </c>
    </row>
    <row r="535" spans="2:3">
      <c r="B535" s="178" t="s">
        <v>226</v>
      </c>
      <c r="C535" s="198">
        <v>37700</v>
      </c>
    </row>
    <row r="536" spans="2:3">
      <c r="B536" s="178" t="s">
        <v>227</v>
      </c>
      <c r="C536" s="198">
        <v>37705</v>
      </c>
    </row>
    <row r="537" spans="2:3">
      <c r="B537" s="178" t="s">
        <v>56</v>
      </c>
      <c r="C537" s="198">
        <v>30103</v>
      </c>
    </row>
    <row r="538" spans="2:3">
      <c r="B538" s="178" t="s">
        <v>142</v>
      </c>
      <c r="C538" s="198">
        <v>34220</v>
      </c>
    </row>
    <row r="539" spans="2:3">
      <c r="B539" s="178" t="s">
        <v>151</v>
      </c>
      <c r="C539" s="198">
        <v>34605</v>
      </c>
    </row>
    <row r="540" spans="2:3">
      <c r="B540" s="178" t="s">
        <v>230</v>
      </c>
      <c r="C540" s="198">
        <v>37805</v>
      </c>
    </row>
    <row r="541" spans="2:3">
      <c r="B541" s="178" t="s">
        <v>228</v>
      </c>
      <c r="C541" s="198">
        <v>37800</v>
      </c>
    </row>
    <row r="542" spans="2:3">
      <c r="B542" s="178" t="s">
        <v>233</v>
      </c>
      <c r="C542" s="198">
        <v>37905</v>
      </c>
    </row>
    <row r="543" spans="2:3">
      <c r="B543" s="178" t="s">
        <v>231</v>
      </c>
      <c r="C543" s="198">
        <v>37900</v>
      </c>
    </row>
    <row r="544" spans="2:3">
      <c r="B544" s="178" t="s">
        <v>235</v>
      </c>
      <c r="C544" s="198">
        <v>38005</v>
      </c>
    </row>
    <row r="545" spans="2:3">
      <c r="B545" s="178" t="s">
        <v>234</v>
      </c>
      <c r="C545" s="198">
        <v>38000</v>
      </c>
    </row>
    <row r="546" spans="2:3">
      <c r="B546" s="178" t="s">
        <v>217</v>
      </c>
      <c r="C546" s="198">
        <v>37301</v>
      </c>
    </row>
    <row r="547" spans="2:3">
      <c r="B547" s="178" t="s">
        <v>236</v>
      </c>
      <c r="C547" s="198">
        <v>38100</v>
      </c>
    </row>
    <row r="548" spans="2:3">
      <c r="B548" s="178" t="s">
        <v>239</v>
      </c>
      <c r="C548" s="198">
        <v>38205</v>
      </c>
    </row>
    <row r="549" spans="2:3">
      <c r="B549" s="178" t="s">
        <v>238</v>
      </c>
      <c r="C549" s="198">
        <v>38200</v>
      </c>
    </row>
    <row r="550" spans="2:3">
      <c r="B550" s="178" t="s">
        <v>193</v>
      </c>
      <c r="C550" s="198">
        <v>36305</v>
      </c>
    </row>
    <row r="551" spans="2:3">
      <c r="B551" s="178" t="s">
        <v>241</v>
      </c>
      <c r="C551" s="198">
        <v>38300</v>
      </c>
    </row>
    <row r="552" spans="2:3">
      <c r="B552" s="178" t="s">
        <v>23</v>
      </c>
      <c r="C552" s="198">
        <v>13700</v>
      </c>
    </row>
    <row r="553" spans="2:3">
      <c r="B553" s="178" t="s">
        <v>454</v>
      </c>
      <c r="C553" s="198">
        <v>32420</v>
      </c>
    </row>
    <row r="554" spans="2:3">
      <c r="B554" s="178" t="s">
        <v>182</v>
      </c>
      <c r="C554" s="198">
        <v>36007</v>
      </c>
    </row>
    <row r="555" spans="2:3">
      <c r="B555" s="178" t="s">
        <v>62</v>
      </c>
      <c r="C555" s="198">
        <v>30405</v>
      </c>
    </row>
    <row r="556" spans="2:3">
      <c r="B556" s="178" t="s">
        <v>229</v>
      </c>
      <c r="C556" s="198">
        <v>37801</v>
      </c>
    </row>
    <row r="557" spans="2:3">
      <c r="B557" s="178" t="s">
        <v>101</v>
      </c>
      <c r="C557" s="198">
        <v>32405</v>
      </c>
    </row>
    <row r="558" spans="2:3">
      <c r="B558" s="178" t="s">
        <v>263</v>
      </c>
      <c r="C558" s="198">
        <v>39204</v>
      </c>
    </row>
    <row r="559" spans="2:3">
      <c r="B559" s="178" t="s">
        <v>158</v>
      </c>
      <c r="C559" s="198">
        <v>35005</v>
      </c>
    </row>
    <row r="560" spans="2:3">
      <c r="B560" s="178" t="s">
        <v>244</v>
      </c>
      <c r="C560" s="198">
        <v>38405</v>
      </c>
    </row>
    <row r="561" spans="2:3">
      <c r="B561" s="178" t="s">
        <v>242</v>
      </c>
      <c r="C561" s="198">
        <v>38400</v>
      </c>
    </row>
    <row r="562" spans="2:3">
      <c r="B562" s="178" t="s">
        <v>192</v>
      </c>
      <c r="C562" s="198">
        <v>36302</v>
      </c>
    </row>
    <row r="563" spans="2:3">
      <c r="B563" s="178" t="s">
        <v>2</v>
      </c>
      <c r="C563" s="198">
        <v>10500</v>
      </c>
    </row>
    <row r="564" spans="2:3">
      <c r="B564" s="178" t="s">
        <v>14</v>
      </c>
      <c r="C564" s="198">
        <v>11900</v>
      </c>
    </row>
    <row r="565" spans="2:3">
      <c r="B565" s="178" t="s">
        <v>283</v>
      </c>
      <c r="C565" s="198">
        <v>18670</v>
      </c>
    </row>
    <row r="566" spans="2:3">
      <c r="B566" s="178" t="s">
        <v>364</v>
      </c>
      <c r="C566" s="198">
        <v>14300.2</v>
      </c>
    </row>
    <row r="567" spans="2:3">
      <c r="B567" s="178" t="s">
        <v>363</v>
      </c>
      <c r="C567" s="198">
        <v>14300</v>
      </c>
    </row>
    <row r="568" spans="2:3">
      <c r="B568" s="178" t="s">
        <v>245</v>
      </c>
      <c r="C568" s="198">
        <v>38500</v>
      </c>
    </row>
    <row r="569" spans="2:3">
      <c r="B569" s="178" t="s">
        <v>154</v>
      </c>
      <c r="C569" s="198">
        <v>34903</v>
      </c>
    </row>
    <row r="570" spans="2:3">
      <c r="B570" s="178" t="s">
        <v>249</v>
      </c>
      <c r="C570" s="198">
        <v>38605</v>
      </c>
    </row>
    <row r="571" spans="2:3">
      <c r="B571" s="178" t="s">
        <v>246</v>
      </c>
      <c r="C571" s="198">
        <v>38600</v>
      </c>
    </row>
    <row r="572" spans="2:3">
      <c r="B572" s="178" t="s">
        <v>252</v>
      </c>
      <c r="C572" s="198">
        <v>38700</v>
      </c>
    </row>
    <row r="573" spans="2:3">
      <c r="B573" s="178" t="s">
        <v>57</v>
      </c>
      <c r="C573" s="198">
        <v>30104</v>
      </c>
    </row>
    <row r="574" spans="2:3">
      <c r="B574" s="178" t="s">
        <v>394</v>
      </c>
      <c r="C574" s="198">
        <v>36303</v>
      </c>
    </row>
    <row r="575" spans="2:3">
      <c r="B575" s="178" t="s">
        <v>113</v>
      </c>
      <c r="C575" s="198">
        <v>32920</v>
      </c>
    </row>
    <row r="576" spans="2:3">
      <c r="B576" s="178" t="s">
        <v>254</v>
      </c>
      <c r="C576" s="198">
        <v>38800</v>
      </c>
    </row>
    <row r="577" spans="2:3">
      <c r="B577" s="178" t="s">
        <v>95</v>
      </c>
      <c r="C577" s="198">
        <v>32005</v>
      </c>
    </row>
    <row r="578" spans="2:3">
      <c r="B578" s="178" t="s">
        <v>271</v>
      </c>
      <c r="C578" s="198">
        <v>39501</v>
      </c>
    </row>
    <row r="579" spans="2:3">
      <c r="B579" s="178" t="s">
        <v>256</v>
      </c>
      <c r="C579" s="198">
        <v>38900</v>
      </c>
    </row>
    <row r="580" spans="2:3">
      <c r="B580" s="178" t="s">
        <v>41</v>
      </c>
      <c r="C580" s="198">
        <v>21200</v>
      </c>
    </row>
    <row r="581" spans="2:3">
      <c r="B581" s="178" t="s">
        <v>45</v>
      </c>
      <c r="C581" s="198">
        <v>21550</v>
      </c>
    </row>
    <row r="582" spans="2:3">
      <c r="B582" s="178" t="s">
        <v>387</v>
      </c>
      <c r="C582" s="198">
        <v>21520</v>
      </c>
    </row>
    <row r="583" spans="2:3">
      <c r="B583" s="178" t="s">
        <v>366</v>
      </c>
      <c r="C583" s="198">
        <v>21525.200000000001</v>
      </c>
    </row>
    <row r="584" spans="2:3">
      <c r="B584" s="178" t="s">
        <v>365</v>
      </c>
      <c r="C584" s="198">
        <v>21525</v>
      </c>
    </row>
    <row r="585" spans="2:3">
      <c r="B585" s="178" t="s">
        <v>257</v>
      </c>
      <c r="C585" s="198">
        <v>39000</v>
      </c>
    </row>
    <row r="586" spans="2:3">
      <c r="B586" s="178" t="s">
        <v>50</v>
      </c>
      <c r="C586" s="198">
        <v>23000</v>
      </c>
    </row>
    <row r="587" spans="2:3">
      <c r="B587" s="178" t="s">
        <v>51</v>
      </c>
      <c r="C587" s="198">
        <v>23100</v>
      </c>
    </row>
    <row r="588" spans="2:3">
      <c r="B588" s="178" t="s">
        <v>40</v>
      </c>
      <c r="C588" s="198">
        <v>20900</v>
      </c>
    </row>
    <row r="589" spans="2:3">
      <c r="B589" s="178" t="s">
        <v>52</v>
      </c>
      <c r="C589" s="198">
        <v>23200</v>
      </c>
    </row>
    <row r="590" spans="2:3">
      <c r="B590" s="178" t="s">
        <v>46</v>
      </c>
      <c r="C590" s="198">
        <v>21570</v>
      </c>
    </row>
    <row r="591" spans="2:3">
      <c r="B591" s="178" t="s">
        <v>223</v>
      </c>
      <c r="C591" s="198">
        <v>37601</v>
      </c>
    </row>
    <row r="592" spans="2:3">
      <c r="B592" s="178" t="s">
        <v>259</v>
      </c>
      <c r="C592" s="198">
        <v>39101</v>
      </c>
    </row>
    <row r="593" spans="2:3">
      <c r="B593" s="178" t="s">
        <v>258</v>
      </c>
      <c r="C593" s="198">
        <v>39100</v>
      </c>
    </row>
    <row r="594" spans="2:3">
      <c r="B594" s="178" t="s">
        <v>260</v>
      </c>
      <c r="C594" s="198">
        <v>39105</v>
      </c>
    </row>
    <row r="595" spans="2:3">
      <c r="B595" s="178" t="s">
        <v>122</v>
      </c>
      <c r="C595" s="198">
        <v>33204</v>
      </c>
    </row>
    <row r="596" spans="2:3">
      <c r="B596" s="178" t="s">
        <v>397</v>
      </c>
      <c r="C596" s="198">
        <v>39200</v>
      </c>
    </row>
    <row r="597" spans="2:3">
      <c r="B597" s="178" t="s">
        <v>264</v>
      </c>
      <c r="C597" s="198">
        <v>39205</v>
      </c>
    </row>
    <row r="598" spans="2:3">
      <c r="B598" s="178" t="s">
        <v>266</v>
      </c>
      <c r="C598" s="198">
        <v>39300</v>
      </c>
    </row>
    <row r="599" spans="2:3">
      <c r="B599" s="178" t="s">
        <v>268</v>
      </c>
      <c r="C599" s="198">
        <v>39400</v>
      </c>
    </row>
    <row r="600" spans="2:3">
      <c r="B600" s="178" t="s">
        <v>270</v>
      </c>
      <c r="C600" s="198">
        <v>39500</v>
      </c>
    </row>
    <row r="601" spans="2:3">
      <c r="B601" s="178" t="s">
        <v>273</v>
      </c>
      <c r="C601" s="198">
        <v>39605</v>
      </c>
    </row>
    <row r="602" spans="2:3">
      <c r="B602" s="178" t="s">
        <v>272</v>
      </c>
      <c r="C602" s="198">
        <v>39600</v>
      </c>
    </row>
    <row r="603" spans="2:3">
      <c r="B603" s="178" t="s">
        <v>143</v>
      </c>
      <c r="C603" s="198">
        <v>34230</v>
      </c>
    </row>
    <row r="604" spans="2:3">
      <c r="B604" s="178" t="s">
        <v>47</v>
      </c>
      <c r="C604" s="198">
        <v>21800</v>
      </c>
    </row>
    <row r="605" spans="2:3">
      <c r="B605" s="178" t="s">
        <v>79</v>
      </c>
      <c r="C605" s="198">
        <v>31205</v>
      </c>
    </row>
    <row r="606" spans="2:3">
      <c r="B606" s="178" t="s">
        <v>102</v>
      </c>
      <c r="C606" s="198">
        <v>32410</v>
      </c>
    </row>
    <row r="607" spans="2:3">
      <c r="B607" s="178" t="s">
        <v>13</v>
      </c>
      <c r="C607" s="198">
        <v>11600</v>
      </c>
    </row>
    <row r="608" spans="2:3">
      <c r="B608" s="178" t="s">
        <v>276</v>
      </c>
      <c r="C608" s="198">
        <v>39705</v>
      </c>
    </row>
    <row r="609" spans="2:3">
      <c r="B609" s="178" t="s">
        <v>274</v>
      </c>
      <c r="C609" s="198">
        <v>39700</v>
      </c>
    </row>
    <row r="610" spans="2:3">
      <c r="B610" s="178" t="s">
        <v>198</v>
      </c>
      <c r="C610" s="198">
        <v>36502</v>
      </c>
    </row>
    <row r="611" spans="2:3">
      <c r="B611" s="178" t="s">
        <v>278</v>
      </c>
      <c r="C611" s="198">
        <v>39805</v>
      </c>
    </row>
    <row r="612" spans="2:3">
      <c r="B612" s="178" t="s">
        <v>277</v>
      </c>
      <c r="C612" s="198">
        <v>39800</v>
      </c>
    </row>
    <row r="613" spans="2:3">
      <c r="B613" s="178" t="s">
        <v>48</v>
      </c>
      <c r="C613" s="198">
        <v>21900</v>
      </c>
    </row>
    <row r="614" spans="2:3">
      <c r="B614" s="178" t="s">
        <v>127</v>
      </c>
      <c r="C614" s="198">
        <v>33400</v>
      </c>
    </row>
    <row r="615" spans="2:3">
      <c r="B615" s="178" t="s">
        <v>279</v>
      </c>
      <c r="C615" s="198">
        <v>39900</v>
      </c>
    </row>
    <row r="616" spans="2:3">
      <c r="B616" s="178" t="s">
        <v>53</v>
      </c>
      <c r="C616" s="198">
        <v>30000</v>
      </c>
    </row>
    <row r="617" spans="2:3">
      <c r="B617" s="178" t="s">
        <v>203</v>
      </c>
      <c r="C617" s="198">
        <v>36701</v>
      </c>
    </row>
  </sheetData>
  <sheetProtection algorithmName="SHA-512" hashValue="i2G8nivGWmZMbxyYPBu5PbWqQKnGZCRtREcD1DxvrOSLCkA1D4FEj4AhimvRWNDo77LU9NWjrazr/vRNJ71deQ==" saltValue="ndlA1mVzQ/R5azQgApnGwQ==" spinCount="100000" sheet="1" objects="1" scenarios="1"/>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B8A7-5BDD-4AC8-8973-A33D28AE447B}">
  <dimension ref="A1:AB621"/>
  <sheetViews>
    <sheetView workbookViewId="0">
      <selection activeCell="F27" sqref="F27"/>
    </sheetView>
  </sheetViews>
  <sheetFormatPr defaultRowHeight="15"/>
  <cols>
    <col min="1" max="1" width="15.28515625" customWidth="1"/>
    <col min="2" max="2" width="64.85546875" bestFit="1" customWidth="1"/>
    <col min="3" max="3" width="11.140625" bestFit="1" customWidth="1"/>
    <col min="4" max="4" width="14.7109375" customWidth="1"/>
    <col min="5" max="5" width="18.42578125" customWidth="1"/>
    <col min="7" max="9" width="14.28515625" bestFit="1" customWidth="1"/>
    <col min="10" max="10" width="14.7109375" bestFit="1" customWidth="1"/>
    <col min="12" max="12" width="15.42578125" customWidth="1"/>
    <col min="13" max="13" width="20.85546875" style="197" customWidth="1"/>
    <col min="15" max="15" width="14.7109375" bestFit="1" customWidth="1"/>
    <col min="17" max="17" width="14.28515625" bestFit="1" customWidth="1"/>
    <col min="18" max="18" width="18.140625" bestFit="1" customWidth="1"/>
    <col min="19" max="19" width="14.28515625" bestFit="1" customWidth="1"/>
    <col min="20" max="20" width="16.85546875" bestFit="1" customWidth="1"/>
    <col min="21" max="23" width="15.28515625" bestFit="1" customWidth="1"/>
  </cols>
  <sheetData>
    <row r="1" spans="1:28">
      <c r="A1" s="179" t="s">
        <v>429</v>
      </c>
      <c r="B1" s="147"/>
      <c r="D1" s="147"/>
    </row>
    <row r="2" spans="1:28" s="178" customFormat="1">
      <c r="A2" s="179" t="s">
        <v>424</v>
      </c>
      <c r="B2" s="179"/>
      <c r="D2" s="179"/>
      <c r="M2" s="197"/>
    </row>
    <row r="3" spans="1:28" s="178" customFormat="1">
      <c r="A3" s="179"/>
      <c r="B3" s="179" t="s">
        <v>503</v>
      </c>
      <c r="C3" s="226">
        <f>SUM(C6:C315)-C27-C28</f>
        <v>0.99999999999999989</v>
      </c>
      <c r="D3" s="226">
        <f>SUM(D6:D315)-D27-D28</f>
        <v>0.99999999999999989</v>
      </c>
      <c r="E3" s="190">
        <f>SUM(E6:E316)</f>
        <v>20395708399</v>
      </c>
      <c r="F3" s="190"/>
      <c r="G3" s="190">
        <f t="shared" ref="G3:U3" si="0">SUM(G6:G316)</f>
        <v>1488492373</v>
      </c>
      <c r="H3" s="190">
        <f t="shared" si="0"/>
        <v>1943714531</v>
      </c>
      <c r="I3" s="190">
        <f t="shared" si="0"/>
        <v>4092894122</v>
      </c>
      <c r="J3" s="190">
        <f t="shared" si="0"/>
        <v>237100016</v>
      </c>
      <c r="K3" s="190"/>
      <c r="L3" s="190">
        <f t="shared" si="0"/>
        <v>204684541</v>
      </c>
      <c r="M3" s="190">
        <f t="shared" si="0"/>
        <v>0</v>
      </c>
      <c r="N3" s="190">
        <f t="shared" si="0"/>
        <v>0</v>
      </c>
      <c r="O3" s="190">
        <f t="shared" si="0"/>
        <v>223022546</v>
      </c>
      <c r="P3" s="190"/>
      <c r="Q3" s="190">
        <f t="shared" si="0"/>
        <v>4671452262</v>
      </c>
      <c r="R3" s="190">
        <f t="shared" si="0"/>
        <v>6812708</v>
      </c>
      <c r="S3" s="190">
        <f t="shared" si="0"/>
        <v>4678264970</v>
      </c>
      <c r="T3" s="190">
        <f t="shared" si="0"/>
        <v>38898072427.518715</v>
      </c>
      <c r="U3" s="190">
        <f t="shared" si="0"/>
        <v>4870392616</v>
      </c>
    </row>
    <row r="4" spans="1:28" s="178" customFormat="1">
      <c r="A4" s="179"/>
      <c r="B4" s="179" t="s">
        <v>504</v>
      </c>
      <c r="C4" s="179"/>
      <c r="D4" s="179"/>
      <c r="E4" s="245"/>
      <c r="M4" s="197"/>
    </row>
    <row r="5" spans="1:28">
      <c r="B5" s="178"/>
      <c r="C5" s="178"/>
      <c r="D5" s="178"/>
      <c r="E5" s="245"/>
      <c r="F5" s="178"/>
      <c r="G5" s="180" t="s">
        <v>291</v>
      </c>
      <c r="H5" s="180"/>
      <c r="I5" s="180"/>
      <c r="J5" s="180"/>
      <c r="K5" s="178"/>
      <c r="L5" s="180" t="s">
        <v>292</v>
      </c>
      <c r="M5" s="180"/>
      <c r="N5" s="180"/>
      <c r="O5" s="180"/>
      <c r="P5" s="178"/>
      <c r="Q5" s="180" t="s">
        <v>293</v>
      </c>
      <c r="R5" s="180"/>
      <c r="S5" s="180"/>
      <c r="T5" s="178"/>
      <c r="U5" s="178"/>
      <c r="V5" s="178"/>
      <c r="W5" s="178"/>
      <c r="X5" s="178"/>
      <c r="Y5" s="178"/>
      <c r="Z5" s="178"/>
      <c r="AA5" s="178"/>
      <c r="AB5" s="178"/>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458</v>
      </c>
      <c r="U6" s="181" t="s">
        <v>440</v>
      </c>
      <c r="V6" s="178"/>
      <c r="W6" s="178"/>
      <c r="X6" s="178"/>
      <c r="Y6" s="178"/>
      <c r="Z6" s="178"/>
      <c r="AA6" s="178"/>
      <c r="AB6" s="178"/>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441</v>
      </c>
      <c r="V7" s="185"/>
      <c r="W7" s="185"/>
      <c r="X7" s="185"/>
      <c r="Y7" s="185"/>
      <c r="Z7" s="185"/>
      <c r="AA7" s="185"/>
      <c r="AB7" s="185"/>
    </row>
    <row r="8" spans="1:28">
      <c r="A8" s="198">
        <v>10200</v>
      </c>
      <c r="B8" s="178" t="s">
        <v>0</v>
      </c>
      <c r="C8" s="182">
        <v>1.0799E-3</v>
      </c>
      <c r="D8" s="182">
        <v>1.0897999999999999E-3</v>
      </c>
      <c r="E8" s="185">
        <v>10751581</v>
      </c>
      <c r="F8" s="184"/>
      <c r="G8" s="185">
        <v>784657</v>
      </c>
      <c r="H8" s="185">
        <v>1024627</v>
      </c>
      <c r="I8" s="185">
        <v>2157566</v>
      </c>
      <c r="J8" s="185">
        <v>0</v>
      </c>
      <c r="K8" s="184"/>
      <c r="L8" s="185">
        <v>107899</v>
      </c>
      <c r="M8" s="205"/>
      <c r="N8" s="185">
        <v>0</v>
      </c>
      <c r="O8" s="185">
        <v>208155</v>
      </c>
      <c r="P8" s="184"/>
      <c r="Q8" s="185">
        <v>2462552</v>
      </c>
      <c r="R8" s="185">
        <v>-72187</v>
      </c>
      <c r="S8" s="185">
        <v>2390365</v>
      </c>
      <c r="T8" s="214">
        <f>C8*18987949000</f>
        <v>20505086.125099998</v>
      </c>
      <c r="U8" s="183">
        <v>2567423</v>
      </c>
      <c r="V8" s="185">
        <f>+T8/C8</f>
        <v>18987949000</v>
      </c>
      <c r="W8" s="185">
        <f>+U8/C8</f>
        <v>2377463654.0420408</v>
      </c>
      <c r="X8" s="185"/>
      <c r="Y8" s="178"/>
      <c r="Z8" s="178"/>
      <c r="AA8" s="178"/>
      <c r="AB8" s="178"/>
    </row>
    <row r="9" spans="1:28">
      <c r="A9" s="198">
        <v>10400</v>
      </c>
      <c r="B9" s="178" t="s">
        <v>1</v>
      </c>
      <c r="C9" s="182">
        <v>3.0755000000000001E-3</v>
      </c>
      <c r="D9" s="182">
        <v>3.2104999999999998E-3</v>
      </c>
      <c r="E9" s="185">
        <v>30619952</v>
      </c>
      <c r="F9" s="184"/>
      <c r="G9" s="185">
        <v>2234664</v>
      </c>
      <c r="H9" s="185">
        <v>2918087</v>
      </c>
      <c r="I9" s="185">
        <v>6144637</v>
      </c>
      <c r="J9" s="185">
        <v>209276</v>
      </c>
      <c r="K9" s="184"/>
      <c r="L9" s="185">
        <v>307292</v>
      </c>
      <c r="M9" s="3"/>
      <c r="N9" s="185">
        <v>0</v>
      </c>
      <c r="O9" s="185">
        <v>1419808</v>
      </c>
      <c r="P9" s="184"/>
      <c r="Q9" s="185">
        <v>7013223</v>
      </c>
      <c r="R9" s="185">
        <v>-1727142</v>
      </c>
      <c r="S9" s="185">
        <v>5286081</v>
      </c>
      <c r="T9" s="185">
        <f t="shared" ref="T9:T72" si="1">C9*18987949000</f>
        <v>58397437.149500005</v>
      </c>
      <c r="U9" s="185">
        <v>7311891</v>
      </c>
      <c r="V9" s="185">
        <f t="shared" ref="V9:V72" si="2">+T9/C9</f>
        <v>18987949000</v>
      </c>
      <c r="W9" s="185">
        <f t="shared" ref="W9:W72" si="3">+U9/C9</f>
        <v>2377464152.1703787</v>
      </c>
      <c r="X9" s="178"/>
      <c r="Y9" s="178"/>
      <c r="Z9" s="178"/>
      <c r="AA9" s="178"/>
      <c r="AB9" s="178"/>
    </row>
    <row r="10" spans="1:28">
      <c r="A10" s="198">
        <v>10500</v>
      </c>
      <c r="B10" s="178" t="s">
        <v>2</v>
      </c>
      <c r="C10" s="182">
        <v>7.8109999999999996E-4</v>
      </c>
      <c r="D10" s="182">
        <v>7.7539999999999998E-4</v>
      </c>
      <c r="E10" s="185">
        <v>7776701</v>
      </c>
      <c r="F10" s="184"/>
      <c r="G10" s="185">
        <v>567549</v>
      </c>
      <c r="H10" s="185">
        <v>741121</v>
      </c>
      <c r="I10" s="185">
        <v>1560584</v>
      </c>
      <c r="J10" s="185">
        <v>106358</v>
      </c>
      <c r="K10" s="184"/>
      <c r="L10" s="185">
        <v>78044</v>
      </c>
      <c r="M10" s="3"/>
      <c r="N10" s="185">
        <v>0</v>
      </c>
      <c r="O10" s="185">
        <v>6426</v>
      </c>
      <c r="P10" s="184"/>
      <c r="Q10" s="185">
        <v>1781183</v>
      </c>
      <c r="R10" s="185">
        <v>30686</v>
      </c>
      <c r="S10" s="185">
        <v>1811869</v>
      </c>
      <c r="T10" s="185">
        <f t="shared" si="1"/>
        <v>14831486.9639</v>
      </c>
      <c r="U10" s="185">
        <v>1857037</v>
      </c>
      <c r="V10" s="185">
        <f t="shared" si="2"/>
        <v>18987949000</v>
      </c>
      <c r="W10" s="185">
        <f t="shared" si="3"/>
        <v>2377463833.0559468</v>
      </c>
      <c r="X10" s="178"/>
      <c r="Y10" s="178"/>
      <c r="Z10" s="178"/>
      <c r="AA10" s="178"/>
      <c r="AB10" s="178"/>
    </row>
    <row r="11" spans="1:28">
      <c r="A11" s="198">
        <v>10700</v>
      </c>
      <c r="B11" s="178" t="s">
        <v>385</v>
      </c>
      <c r="C11" s="182">
        <v>4.7955999999999997E-3</v>
      </c>
      <c r="D11" s="182">
        <v>4.6511E-3</v>
      </c>
      <c r="E11" s="185">
        <v>47745420</v>
      </c>
      <c r="F11" s="184"/>
      <c r="G11" s="185">
        <v>3484493</v>
      </c>
      <c r="H11" s="185">
        <v>4550147</v>
      </c>
      <c r="I11" s="185">
        <v>9581278</v>
      </c>
      <c r="J11" s="185">
        <v>5749418</v>
      </c>
      <c r="K11" s="184"/>
      <c r="L11" s="185">
        <v>479157</v>
      </c>
      <c r="M11" s="3"/>
      <c r="N11" s="185">
        <v>0</v>
      </c>
      <c r="O11" s="185">
        <v>0</v>
      </c>
      <c r="P11" s="184"/>
      <c r="Q11" s="185">
        <v>10935656</v>
      </c>
      <c r="R11" s="185">
        <v>3399600</v>
      </c>
      <c r="S11" s="185">
        <v>14335256</v>
      </c>
      <c r="T11" s="185">
        <f t="shared" si="1"/>
        <v>91058608.224399999</v>
      </c>
      <c r="U11" s="185">
        <v>11401366</v>
      </c>
      <c r="V11" s="185">
        <f t="shared" si="2"/>
        <v>18987949000</v>
      </c>
      <c r="W11" s="185">
        <f t="shared" si="3"/>
        <v>2377463925.2648263</v>
      </c>
      <c r="X11" s="178"/>
      <c r="Y11" s="178"/>
      <c r="Z11" s="178"/>
      <c r="AA11" s="178"/>
      <c r="AB11" s="178"/>
    </row>
    <row r="12" spans="1:28">
      <c r="A12" s="198">
        <v>10800</v>
      </c>
      <c r="B12" s="178" t="s">
        <v>4</v>
      </c>
      <c r="C12" s="182">
        <v>2.0419099999999999E-2</v>
      </c>
      <c r="D12" s="182">
        <v>1.98189E-2</v>
      </c>
      <c r="E12" s="185">
        <v>203294377</v>
      </c>
      <c r="F12" s="184"/>
      <c r="G12" s="185">
        <v>14836559</v>
      </c>
      <c r="H12" s="185">
        <v>19373989</v>
      </c>
      <c r="I12" s="185">
        <v>40795953</v>
      </c>
      <c r="J12" s="185">
        <v>7267749</v>
      </c>
      <c r="K12" s="184"/>
      <c r="L12" s="185">
        <v>2040195</v>
      </c>
      <c r="M12" s="3"/>
      <c r="N12" s="185">
        <v>0</v>
      </c>
      <c r="O12" s="185">
        <v>92816</v>
      </c>
      <c r="P12" s="184"/>
      <c r="Q12" s="185">
        <v>46562736</v>
      </c>
      <c r="R12" s="185">
        <v>2833949</v>
      </c>
      <c r="S12" s="185">
        <v>49396685</v>
      </c>
      <c r="T12" s="185">
        <f t="shared" si="1"/>
        <v>387716829.42589998</v>
      </c>
      <c r="U12" s="185">
        <v>48545675</v>
      </c>
      <c r="V12" s="185">
        <f t="shared" si="2"/>
        <v>18987949000</v>
      </c>
      <c r="W12" s="185">
        <f t="shared" si="3"/>
        <v>2377463992.0466623</v>
      </c>
      <c r="X12" s="178"/>
      <c r="Y12" s="178"/>
      <c r="Z12" s="178"/>
      <c r="AA12" s="178"/>
      <c r="AB12" s="178"/>
    </row>
    <row r="13" spans="1:28">
      <c r="A13" s="198">
        <v>10850</v>
      </c>
      <c r="B13" s="178" t="s">
        <v>5</v>
      </c>
      <c r="C13" s="182">
        <v>1.663E-4</v>
      </c>
      <c r="D13" s="182">
        <v>1.507E-4</v>
      </c>
      <c r="E13" s="185">
        <v>1655698</v>
      </c>
      <c r="F13" s="184"/>
      <c r="G13" s="185">
        <v>120834</v>
      </c>
      <c r="H13" s="185">
        <v>157788</v>
      </c>
      <c r="I13" s="185">
        <v>332256</v>
      </c>
      <c r="J13" s="185">
        <v>307160</v>
      </c>
      <c r="K13" s="184"/>
      <c r="L13" s="185">
        <v>16616</v>
      </c>
      <c r="M13" s="3"/>
      <c r="N13" s="185">
        <v>0</v>
      </c>
      <c r="O13" s="185">
        <v>0</v>
      </c>
      <c r="P13" s="184"/>
      <c r="Q13" s="185">
        <v>379223</v>
      </c>
      <c r="R13" s="185">
        <v>187447</v>
      </c>
      <c r="S13" s="185">
        <v>566670</v>
      </c>
      <c r="T13" s="185">
        <f t="shared" si="1"/>
        <v>3157695.9187000003</v>
      </c>
      <c r="U13" s="185">
        <v>395372</v>
      </c>
      <c r="V13" s="185">
        <f t="shared" si="2"/>
        <v>18987949000</v>
      </c>
      <c r="W13" s="185">
        <f t="shared" si="3"/>
        <v>2377462417.3181</v>
      </c>
      <c r="X13" s="178"/>
      <c r="Y13" s="178"/>
      <c r="Z13" s="178"/>
      <c r="AA13" s="178"/>
      <c r="AB13" s="178"/>
    </row>
    <row r="14" spans="1:28">
      <c r="A14" s="198">
        <v>10900</v>
      </c>
      <c r="B14" s="178" t="s">
        <v>6</v>
      </c>
      <c r="C14" s="182">
        <v>1.5361000000000001E-3</v>
      </c>
      <c r="D14" s="182">
        <v>1.7773999999999999E-3</v>
      </c>
      <c r="E14" s="185">
        <v>15293548</v>
      </c>
      <c r="F14" s="184"/>
      <c r="G14" s="185">
        <v>1116133</v>
      </c>
      <c r="H14" s="185">
        <v>1457478</v>
      </c>
      <c r="I14" s="185">
        <v>3069022</v>
      </c>
      <c r="J14" s="185">
        <v>296056</v>
      </c>
      <c r="K14" s="184"/>
      <c r="L14" s="185">
        <v>153481</v>
      </c>
      <c r="M14" s="3"/>
      <c r="N14" s="185">
        <v>0</v>
      </c>
      <c r="O14" s="185">
        <v>510487</v>
      </c>
      <c r="P14" s="184"/>
      <c r="Q14" s="185">
        <v>3502849</v>
      </c>
      <c r="R14" s="185">
        <v>338514</v>
      </c>
      <c r="S14" s="185">
        <v>3841363</v>
      </c>
      <c r="T14" s="185">
        <f t="shared" si="1"/>
        <v>29167388.458900001</v>
      </c>
      <c r="U14" s="185">
        <v>3652022</v>
      </c>
      <c r="V14" s="185">
        <f t="shared" si="2"/>
        <v>18987949000</v>
      </c>
      <c r="W14" s="185">
        <f t="shared" si="3"/>
        <v>2377463706.7899222</v>
      </c>
      <c r="X14" s="178"/>
      <c r="Y14" s="178"/>
      <c r="Z14" s="178"/>
      <c r="AA14" s="178"/>
      <c r="AB14" s="178"/>
    </row>
    <row r="15" spans="1:28">
      <c r="A15" s="198">
        <v>10910</v>
      </c>
      <c r="B15" s="178" t="s">
        <v>7</v>
      </c>
      <c r="C15" s="182">
        <v>3.0410000000000002E-4</v>
      </c>
      <c r="D15" s="182">
        <v>2.9599999999999998E-4</v>
      </c>
      <c r="E15" s="185">
        <v>3027647</v>
      </c>
      <c r="F15" s="184"/>
      <c r="G15" s="185">
        <v>220960</v>
      </c>
      <c r="H15" s="185">
        <v>288535</v>
      </c>
      <c r="I15" s="185">
        <v>607571</v>
      </c>
      <c r="J15" s="185">
        <v>132852</v>
      </c>
      <c r="K15" s="184"/>
      <c r="L15" s="185">
        <v>30384</v>
      </c>
      <c r="M15" s="3"/>
      <c r="N15" s="185">
        <v>0</v>
      </c>
      <c r="O15" s="185">
        <v>92751</v>
      </c>
      <c r="P15" s="184"/>
      <c r="Q15" s="185">
        <v>693455</v>
      </c>
      <c r="R15" s="185">
        <v>21919</v>
      </c>
      <c r="S15" s="185">
        <v>715374</v>
      </c>
      <c r="T15" s="185">
        <f t="shared" si="1"/>
        <v>5774235.2909000004</v>
      </c>
      <c r="U15" s="185">
        <v>722987</v>
      </c>
      <c r="V15" s="185">
        <f t="shared" si="2"/>
        <v>18987949000</v>
      </c>
      <c r="W15" s="185">
        <f t="shared" si="3"/>
        <v>2377464649.7862544</v>
      </c>
      <c r="X15" s="178"/>
      <c r="Y15" s="178"/>
      <c r="Z15" s="178"/>
      <c r="AA15" s="178"/>
      <c r="AB15" s="178"/>
    </row>
    <row r="16" spans="1:28">
      <c r="A16" s="198">
        <v>10930</v>
      </c>
      <c r="B16" s="178" t="s">
        <v>8</v>
      </c>
      <c r="C16" s="182">
        <v>2.6938999999999999E-3</v>
      </c>
      <c r="D16" s="182">
        <v>2.7759999999999998E-3</v>
      </c>
      <c r="E16" s="185">
        <v>26820708</v>
      </c>
      <c r="F16" s="184"/>
      <c r="G16" s="185">
        <v>1957393</v>
      </c>
      <c r="H16" s="185">
        <v>2556018</v>
      </c>
      <c r="I16" s="185">
        <v>5382226</v>
      </c>
      <c r="J16" s="185">
        <v>1525787</v>
      </c>
      <c r="K16" s="184"/>
      <c r="L16" s="185">
        <v>269164</v>
      </c>
      <c r="M16" s="3"/>
      <c r="N16" s="185">
        <v>0</v>
      </c>
      <c r="O16" s="185">
        <v>0</v>
      </c>
      <c r="P16" s="184"/>
      <c r="Q16" s="185">
        <v>6143040</v>
      </c>
      <c r="R16" s="185">
        <v>899962</v>
      </c>
      <c r="S16" s="185">
        <v>7043002</v>
      </c>
      <c r="T16" s="185">
        <f t="shared" si="1"/>
        <v>51151635.811099999</v>
      </c>
      <c r="U16" s="185">
        <v>6404650</v>
      </c>
      <c r="V16" s="185">
        <f t="shared" si="2"/>
        <v>18987949000</v>
      </c>
      <c r="W16" s="185">
        <f t="shared" si="3"/>
        <v>2377463899.9220462</v>
      </c>
      <c r="X16" s="178"/>
      <c r="Y16" s="178"/>
      <c r="Z16" s="178"/>
      <c r="AA16" s="178"/>
      <c r="AB16" s="178"/>
    </row>
    <row r="17" spans="1:28">
      <c r="A17" s="198">
        <v>10940</v>
      </c>
      <c r="B17" s="178" t="s">
        <v>9</v>
      </c>
      <c r="C17" s="182">
        <v>6.9850000000000001E-4</v>
      </c>
      <c r="D17" s="182">
        <v>6.9059999999999998E-4</v>
      </c>
      <c r="E17" s="185">
        <v>6954328</v>
      </c>
      <c r="F17" s="184"/>
      <c r="G17" s="185">
        <v>507531</v>
      </c>
      <c r="H17" s="185">
        <v>662749</v>
      </c>
      <c r="I17" s="185">
        <v>1395555</v>
      </c>
      <c r="J17" s="185">
        <v>243853</v>
      </c>
      <c r="K17" s="184"/>
      <c r="L17" s="185">
        <v>69791</v>
      </c>
      <c r="M17" s="3"/>
      <c r="N17" s="185">
        <v>0</v>
      </c>
      <c r="O17" s="185">
        <v>77210</v>
      </c>
      <c r="P17" s="184"/>
      <c r="Q17" s="185">
        <v>1592826</v>
      </c>
      <c r="R17" s="185">
        <v>-41550</v>
      </c>
      <c r="S17" s="185">
        <v>1551276</v>
      </c>
      <c r="T17" s="185">
        <f t="shared" si="1"/>
        <v>13263082.376499999</v>
      </c>
      <c r="U17" s="185">
        <v>1660659</v>
      </c>
      <c r="V17" s="185">
        <f t="shared" si="2"/>
        <v>18987949000</v>
      </c>
      <c r="W17" s="185">
        <f t="shared" si="3"/>
        <v>2377464566.9291339</v>
      </c>
      <c r="X17" s="178"/>
      <c r="Y17" s="178"/>
      <c r="Z17" s="178"/>
      <c r="AA17" s="178"/>
      <c r="AB17" s="178"/>
    </row>
    <row r="18" spans="1:28">
      <c r="A18" s="198">
        <v>10950</v>
      </c>
      <c r="B18" s="178" t="s">
        <v>10</v>
      </c>
      <c r="C18" s="182">
        <v>6.7139999999999995E-4</v>
      </c>
      <c r="D18" s="182">
        <v>6.625E-4</v>
      </c>
      <c r="E18" s="185">
        <v>6684518</v>
      </c>
      <c r="F18" s="184"/>
      <c r="G18" s="185">
        <v>487841</v>
      </c>
      <c r="H18" s="185">
        <v>637036</v>
      </c>
      <c r="I18" s="185">
        <v>1341411</v>
      </c>
      <c r="J18" s="185">
        <v>133109</v>
      </c>
      <c r="K18" s="184"/>
      <c r="L18" s="185">
        <v>67084</v>
      </c>
      <c r="M18" s="3"/>
      <c r="N18" s="185">
        <v>0</v>
      </c>
      <c r="O18" s="185">
        <v>5144</v>
      </c>
      <c r="P18" s="184"/>
      <c r="Q18" s="185">
        <v>1531028</v>
      </c>
      <c r="R18" s="185">
        <v>122122</v>
      </c>
      <c r="S18" s="185">
        <v>1653150</v>
      </c>
      <c r="T18" s="185">
        <f t="shared" si="1"/>
        <v>12748508.9586</v>
      </c>
      <c r="U18" s="185">
        <v>1596229</v>
      </c>
      <c r="V18" s="185">
        <f t="shared" si="2"/>
        <v>18987949000</v>
      </c>
      <c r="W18" s="185">
        <f t="shared" si="3"/>
        <v>2377463509.0854931</v>
      </c>
      <c r="X18" s="178"/>
      <c r="Y18" s="178"/>
      <c r="Z18" s="178"/>
      <c r="AA18" s="178"/>
      <c r="AB18" s="178"/>
    </row>
    <row r="19" spans="1:28">
      <c r="A19" s="198">
        <v>11050</v>
      </c>
      <c r="B19" s="178" t="s">
        <v>431</v>
      </c>
      <c r="C19" s="182">
        <v>2.284E-4</v>
      </c>
      <c r="D19" s="182">
        <v>0</v>
      </c>
      <c r="E19" s="185">
        <v>2273971</v>
      </c>
      <c r="F19" s="184"/>
      <c r="G19" s="185">
        <v>165956</v>
      </c>
      <c r="H19" s="185">
        <v>216710</v>
      </c>
      <c r="I19" s="185">
        <v>456327</v>
      </c>
      <c r="J19" s="185">
        <v>1046242</v>
      </c>
      <c r="K19" s="184"/>
      <c r="L19" s="185">
        <v>22821</v>
      </c>
      <c r="M19" s="3"/>
      <c r="N19" s="185">
        <v>0</v>
      </c>
      <c r="O19" s="185">
        <v>0</v>
      </c>
      <c r="P19" s="184"/>
      <c r="Q19" s="185">
        <v>520832</v>
      </c>
      <c r="R19" s="185">
        <v>348748</v>
      </c>
      <c r="S19" s="185">
        <v>869580</v>
      </c>
      <c r="T19" s="185">
        <f t="shared" si="1"/>
        <v>4336847.5515999999</v>
      </c>
      <c r="U19" s="185">
        <v>543013</v>
      </c>
      <c r="V19" s="185">
        <f t="shared" si="2"/>
        <v>18987949000</v>
      </c>
      <c r="W19" s="185">
        <f t="shared" si="3"/>
        <v>2377464973.7302976</v>
      </c>
      <c r="X19" s="178"/>
      <c r="Y19" s="178"/>
      <c r="Z19" s="178"/>
      <c r="AA19" s="178"/>
      <c r="AB19" s="178"/>
    </row>
    <row r="20" spans="1:28">
      <c r="A20" s="198">
        <v>11300</v>
      </c>
      <c r="B20" s="178" t="s">
        <v>432</v>
      </c>
      <c r="C20" s="182">
        <v>4.7381999999999997E-3</v>
      </c>
      <c r="D20" s="182">
        <v>4.8168999999999998E-3</v>
      </c>
      <c r="E20" s="185">
        <v>47173941</v>
      </c>
      <c r="F20" s="184"/>
      <c r="G20" s="185">
        <v>3442786</v>
      </c>
      <c r="H20" s="185">
        <v>4495685</v>
      </c>
      <c r="I20" s="185">
        <v>9466597</v>
      </c>
      <c r="J20" s="185">
        <v>598188</v>
      </c>
      <c r="K20" s="184"/>
      <c r="L20" s="185">
        <v>473422</v>
      </c>
      <c r="M20" s="3"/>
      <c r="N20" s="185">
        <v>0</v>
      </c>
      <c r="O20" s="185">
        <v>4355083</v>
      </c>
      <c r="P20" s="184"/>
      <c r="Q20" s="185">
        <v>10804764</v>
      </c>
      <c r="R20" s="185">
        <v>-2859568</v>
      </c>
      <c r="S20" s="185">
        <v>7945196</v>
      </c>
      <c r="T20" s="185">
        <f t="shared" si="1"/>
        <v>89968699.951799989</v>
      </c>
      <c r="U20" s="185">
        <v>11264900</v>
      </c>
      <c r="V20" s="185">
        <f t="shared" si="2"/>
        <v>18987949000</v>
      </c>
      <c r="W20" s="185">
        <f t="shared" si="3"/>
        <v>2377464015.871006</v>
      </c>
    </row>
    <row r="21" spans="1:28">
      <c r="A21" s="198">
        <v>11310</v>
      </c>
      <c r="B21" s="178" t="s">
        <v>12</v>
      </c>
      <c r="C21" s="182">
        <v>5.5769999999999995E-4</v>
      </c>
      <c r="D21" s="182">
        <v>5.2360000000000004E-4</v>
      </c>
      <c r="E21" s="185">
        <v>5552511</v>
      </c>
      <c r="F21" s="184"/>
      <c r="G21" s="185">
        <v>405226</v>
      </c>
      <c r="H21" s="185">
        <v>529155</v>
      </c>
      <c r="I21" s="185">
        <v>1114246</v>
      </c>
      <c r="J21" s="185">
        <v>316794</v>
      </c>
      <c r="K21" s="184"/>
      <c r="L21" s="185">
        <v>55723</v>
      </c>
      <c r="M21" s="3"/>
      <c r="N21" s="185">
        <v>0</v>
      </c>
      <c r="O21" s="185">
        <v>0</v>
      </c>
      <c r="P21" s="184"/>
      <c r="Q21" s="185">
        <v>1271752</v>
      </c>
      <c r="R21" s="185">
        <v>141566</v>
      </c>
      <c r="S21" s="185">
        <v>1413318</v>
      </c>
      <c r="T21" s="185">
        <f t="shared" si="1"/>
        <v>10589579.157299999</v>
      </c>
      <c r="U21" s="185">
        <v>1325912</v>
      </c>
      <c r="V21" s="185">
        <f t="shared" si="2"/>
        <v>18987949000</v>
      </c>
      <c r="W21" s="185">
        <f t="shared" si="3"/>
        <v>2377464586.6953564</v>
      </c>
    </row>
    <row r="22" spans="1:28">
      <c r="A22" s="198">
        <v>11600</v>
      </c>
      <c r="B22" s="178" t="s">
        <v>13</v>
      </c>
      <c r="C22" s="182">
        <v>2.1511999999999998E-3</v>
      </c>
      <c r="D22" s="182">
        <v>2.1459000000000001E-3</v>
      </c>
      <c r="E22" s="185">
        <v>21417539</v>
      </c>
      <c r="F22" s="184"/>
      <c r="G22" s="185">
        <v>1563066</v>
      </c>
      <c r="H22" s="185">
        <v>2041095</v>
      </c>
      <c r="I22" s="185">
        <v>4297949</v>
      </c>
      <c r="J22" s="185">
        <v>109555</v>
      </c>
      <c r="K22" s="184"/>
      <c r="L22" s="185">
        <v>214939</v>
      </c>
      <c r="M22" s="3"/>
      <c r="N22" s="185">
        <v>0</v>
      </c>
      <c r="O22" s="185">
        <v>134160</v>
      </c>
      <c r="P22" s="184"/>
      <c r="Q22" s="185">
        <v>4905493</v>
      </c>
      <c r="R22" s="185">
        <v>-40360</v>
      </c>
      <c r="S22" s="185">
        <v>4865133</v>
      </c>
      <c r="T22" s="185">
        <f t="shared" si="1"/>
        <v>40846875.888799995</v>
      </c>
      <c r="U22" s="185">
        <v>5114401</v>
      </c>
      <c r="V22" s="185">
        <f t="shared" si="2"/>
        <v>18987949000</v>
      </c>
      <c r="W22" s="185">
        <f t="shared" si="3"/>
        <v>2377464206.0245447</v>
      </c>
    </row>
    <row r="23" spans="1:28">
      <c r="A23" s="198">
        <v>11900</v>
      </c>
      <c r="B23" s="178" t="s">
        <v>14</v>
      </c>
      <c r="C23" s="182">
        <v>2.2389999999999999E-4</v>
      </c>
      <c r="D23" s="182">
        <v>2.1550000000000001E-4</v>
      </c>
      <c r="E23" s="185">
        <v>2229168</v>
      </c>
      <c r="F23" s="184"/>
      <c r="G23" s="185">
        <v>162686</v>
      </c>
      <c r="H23" s="185">
        <v>212440</v>
      </c>
      <c r="I23" s="185">
        <v>447337</v>
      </c>
      <c r="J23" s="185">
        <v>55769</v>
      </c>
      <c r="K23" s="184"/>
      <c r="L23" s="185">
        <v>22371</v>
      </c>
      <c r="M23" s="3"/>
      <c r="N23" s="185">
        <v>0</v>
      </c>
      <c r="O23" s="185">
        <v>84015</v>
      </c>
      <c r="P23" s="184"/>
      <c r="Q23" s="185">
        <v>510571</v>
      </c>
      <c r="R23" s="185">
        <v>-15551</v>
      </c>
      <c r="S23" s="185">
        <v>495020</v>
      </c>
      <c r="T23" s="185">
        <f t="shared" si="1"/>
        <v>4251401.7811000003</v>
      </c>
      <c r="U23" s="185">
        <v>532314</v>
      </c>
      <c r="V23" s="185">
        <f t="shared" si="2"/>
        <v>18987949000</v>
      </c>
      <c r="W23" s="185">
        <f t="shared" si="3"/>
        <v>2377463153.1933899</v>
      </c>
    </row>
    <row r="24" spans="1:28">
      <c r="A24" s="198">
        <v>12100</v>
      </c>
      <c r="B24" s="178" t="s">
        <v>15</v>
      </c>
      <c r="C24" s="182">
        <v>2.4689999999999998E-4</v>
      </c>
      <c r="D24" s="182">
        <v>2.677E-4</v>
      </c>
      <c r="E24" s="185">
        <v>2458158</v>
      </c>
      <c r="F24" s="184"/>
      <c r="G24" s="185">
        <v>179398</v>
      </c>
      <c r="H24" s="185">
        <v>234263</v>
      </c>
      <c r="I24" s="185">
        <v>493289</v>
      </c>
      <c r="J24" s="185">
        <v>41560</v>
      </c>
      <c r="K24" s="184"/>
      <c r="L24" s="185">
        <v>24669</v>
      </c>
      <c r="M24" s="3"/>
      <c r="N24" s="185">
        <v>0</v>
      </c>
      <c r="O24" s="185">
        <v>67039</v>
      </c>
      <c r="P24" s="184"/>
      <c r="Q24" s="185">
        <v>563019</v>
      </c>
      <c r="R24" s="185">
        <v>72395</v>
      </c>
      <c r="S24" s="185">
        <v>635414</v>
      </c>
      <c r="T24" s="185">
        <f t="shared" si="1"/>
        <v>4688124.6080999998</v>
      </c>
      <c r="U24" s="185">
        <v>586996</v>
      </c>
      <c r="V24" s="185">
        <f t="shared" si="2"/>
        <v>18987949000</v>
      </c>
      <c r="W24" s="185">
        <f t="shared" si="3"/>
        <v>2377464560.5508304</v>
      </c>
    </row>
    <row r="25" spans="1:28">
      <c r="A25" s="198">
        <v>12150</v>
      </c>
      <c r="B25" s="178" t="s">
        <v>16</v>
      </c>
      <c r="C25" s="182">
        <v>4.5399999999999999E-5</v>
      </c>
      <c r="D25" s="182">
        <v>4.07E-5</v>
      </c>
      <c r="E25" s="185">
        <v>452006</v>
      </c>
      <c r="F25" s="184"/>
      <c r="G25" s="185">
        <v>32988</v>
      </c>
      <c r="H25" s="185">
        <v>43076</v>
      </c>
      <c r="I25" s="185">
        <v>90706</v>
      </c>
      <c r="J25" s="185">
        <v>18518</v>
      </c>
      <c r="K25" s="184"/>
      <c r="L25" s="185">
        <v>4536</v>
      </c>
      <c r="M25" s="3"/>
      <c r="N25" s="185">
        <v>0</v>
      </c>
      <c r="O25" s="185">
        <v>10231</v>
      </c>
      <c r="P25" s="184"/>
      <c r="Q25" s="185">
        <v>103528</v>
      </c>
      <c r="R25" s="185">
        <v>9249</v>
      </c>
      <c r="S25" s="185">
        <v>112777</v>
      </c>
      <c r="T25" s="185">
        <f t="shared" si="1"/>
        <v>862052.88459999999</v>
      </c>
      <c r="U25" s="185">
        <v>107937</v>
      </c>
      <c r="V25" s="185">
        <f t="shared" si="2"/>
        <v>18987949000</v>
      </c>
      <c r="W25" s="185">
        <f t="shared" si="3"/>
        <v>2377466960.3524232</v>
      </c>
    </row>
    <row r="26" spans="1:28">
      <c r="A26" s="198">
        <v>12160</v>
      </c>
      <c r="B26" s="178" t="s">
        <v>17</v>
      </c>
      <c r="C26" s="182">
        <v>1.8783999999999999E-3</v>
      </c>
      <c r="D26" s="182">
        <v>1.8461E-3</v>
      </c>
      <c r="E26" s="185">
        <v>18701518</v>
      </c>
      <c r="F26" s="184"/>
      <c r="G26" s="185">
        <v>1364849</v>
      </c>
      <c r="H26" s="185">
        <v>1782258</v>
      </c>
      <c r="I26" s="185">
        <v>3752914</v>
      </c>
      <c r="J26" s="185">
        <v>764685</v>
      </c>
      <c r="K26" s="184"/>
      <c r="L26" s="185">
        <v>187682</v>
      </c>
      <c r="M26" s="3"/>
      <c r="N26" s="185">
        <v>0</v>
      </c>
      <c r="O26" s="185">
        <v>0</v>
      </c>
      <c r="P26" s="184"/>
      <c r="Q26" s="185">
        <v>4283413</v>
      </c>
      <c r="R26" s="185">
        <v>545671</v>
      </c>
      <c r="S26" s="185">
        <v>4829084</v>
      </c>
      <c r="T26" s="185">
        <f t="shared" si="1"/>
        <v>35666963.401599996</v>
      </c>
      <c r="U26" s="185">
        <v>4465828</v>
      </c>
      <c r="V26" s="185">
        <f t="shared" si="2"/>
        <v>18987949000</v>
      </c>
      <c r="W26" s="185">
        <f t="shared" si="3"/>
        <v>2377463798.9778538</v>
      </c>
    </row>
    <row r="27" spans="1:28" s="197" customFormat="1">
      <c r="A27" s="212" t="s">
        <v>443</v>
      </c>
      <c r="B27" s="197" t="s">
        <v>449</v>
      </c>
      <c r="C27" s="46">
        <v>1.5E-6</v>
      </c>
      <c r="D27" s="46">
        <v>3.8E-6</v>
      </c>
      <c r="E27" s="3">
        <v>14934</v>
      </c>
      <c r="F27" s="184"/>
      <c r="G27" s="3">
        <v>1090</v>
      </c>
      <c r="H27" s="3">
        <v>1423</v>
      </c>
      <c r="I27" s="3">
        <v>2997</v>
      </c>
      <c r="J27" s="3">
        <v>6757</v>
      </c>
      <c r="K27" s="184"/>
      <c r="L27" s="3">
        <v>150</v>
      </c>
      <c r="M27" s="3"/>
      <c r="N27" s="3">
        <v>0</v>
      </c>
      <c r="O27" s="3">
        <v>11615</v>
      </c>
      <c r="P27" s="184"/>
      <c r="Q27" s="3">
        <v>3421</v>
      </c>
      <c r="R27" s="3">
        <v>-493</v>
      </c>
      <c r="S27" s="3">
        <v>2928</v>
      </c>
      <c r="T27" s="3">
        <f t="shared" si="1"/>
        <v>28481.923500000001</v>
      </c>
      <c r="U27" s="3">
        <v>3566</v>
      </c>
      <c r="V27" s="185">
        <f t="shared" si="2"/>
        <v>18987949000</v>
      </c>
      <c r="W27" s="185">
        <f t="shared" si="3"/>
        <v>2377333333.3333335</v>
      </c>
    </row>
    <row r="28" spans="1:28" s="197" customFormat="1">
      <c r="A28" s="212" t="s">
        <v>444</v>
      </c>
      <c r="B28" s="197" t="s">
        <v>445</v>
      </c>
      <c r="C28" s="46">
        <v>4.8564799999999998E-2</v>
      </c>
      <c r="D28" s="46">
        <v>4.7928199999999997E-2</v>
      </c>
      <c r="E28" s="3">
        <v>483515471</v>
      </c>
      <c r="F28" s="184"/>
      <c r="G28" s="3">
        <v>35287281</v>
      </c>
      <c r="H28" s="3">
        <v>46079108</v>
      </c>
      <c r="I28" s="3">
        <v>97029119</v>
      </c>
      <c r="J28" s="3">
        <v>14175297</v>
      </c>
      <c r="K28" s="184"/>
      <c r="L28" s="3">
        <v>4852401</v>
      </c>
      <c r="M28" s="3"/>
      <c r="N28" s="3">
        <v>0</v>
      </c>
      <c r="O28" s="3">
        <v>94009</v>
      </c>
      <c r="P28" s="184"/>
      <c r="Q28" s="3">
        <v>110744839</v>
      </c>
      <c r="R28" s="3">
        <v>6814051</v>
      </c>
      <c r="S28" s="3">
        <v>117558890</v>
      </c>
      <c r="T28" s="3">
        <f t="shared" si="1"/>
        <v>922145945.59519994</v>
      </c>
      <c r="U28" s="3">
        <v>115461064</v>
      </c>
      <c r="V28" s="185">
        <f t="shared" si="2"/>
        <v>18987949000</v>
      </c>
      <c r="W28" s="185">
        <f t="shared" si="3"/>
        <v>2377464006.8526998</v>
      </c>
    </row>
    <row r="29" spans="1:28" s="197" customFormat="1">
      <c r="A29" s="212">
        <v>12220</v>
      </c>
      <c r="B29" s="197" t="s">
        <v>457</v>
      </c>
      <c r="C29" s="46">
        <v>4.85663E-2</v>
      </c>
      <c r="D29" s="46">
        <v>4.7931999999999995E-2</v>
      </c>
      <c r="E29" s="3">
        <f>SUM(E27:E28)</f>
        <v>483530405</v>
      </c>
      <c r="F29" s="3">
        <f t="shared" ref="F29" si="4">SUM(F27:F28)</f>
        <v>0</v>
      </c>
      <c r="G29" s="3">
        <v>35288371</v>
      </c>
      <c r="H29" s="3">
        <v>46080531</v>
      </c>
      <c r="I29" s="3">
        <v>97032116</v>
      </c>
      <c r="J29" s="3">
        <v>14182054</v>
      </c>
      <c r="K29" s="3">
        <v>0</v>
      </c>
      <c r="L29" s="3">
        <v>4852551</v>
      </c>
      <c r="M29" s="3">
        <v>0</v>
      </c>
      <c r="N29" s="3">
        <v>0</v>
      </c>
      <c r="O29" s="3">
        <v>105624</v>
      </c>
      <c r="P29" s="3"/>
      <c r="Q29" s="3">
        <v>110748260</v>
      </c>
      <c r="R29" s="3">
        <v>6813558</v>
      </c>
      <c r="S29" s="3">
        <v>117561818</v>
      </c>
      <c r="T29" s="3">
        <f t="shared" si="1"/>
        <v>922174427.5187</v>
      </c>
      <c r="U29" s="3">
        <v>115464630</v>
      </c>
      <c r="V29" s="185">
        <f t="shared" si="2"/>
        <v>18987949000</v>
      </c>
      <c r="W29" s="185">
        <f t="shared" si="3"/>
        <v>2377464002.8167682</v>
      </c>
    </row>
    <row r="30" spans="1:28">
      <c r="A30" s="198">
        <v>12510</v>
      </c>
      <c r="B30" s="178" t="s">
        <v>19</v>
      </c>
      <c r="C30" s="182">
        <v>4.6589999999999999E-3</v>
      </c>
      <c r="D30" s="182">
        <v>5.3429000000000003E-3</v>
      </c>
      <c r="E30" s="185">
        <v>46385419</v>
      </c>
      <c r="F30" s="184"/>
      <c r="G30" s="185">
        <v>3385239</v>
      </c>
      <c r="H30" s="185">
        <v>4420538</v>
      </c>
      <c r="I30" s="185">
        <v>9308361</v>
      </c>
      <c r="J30" s="185">
        <v>617188</v>
      </c>
      <c r="K30" s="184"/>
      <c r="L30" s="185">
        <v>465509</v>
      </c>
      <c r="M30" s="3"/>
      <c r="N30" s="185">
        <v>0</v>
      </c>
      <c r="O30" s="185">
        <v>1699585</v>
      </c>
      <c r="P30" s="184"/>
      <c r="Q30" s="185">
        <v>10624160</v>
      </c>
      <c r="R30" s="185">
        <v>-493945</v>
      </c>
      <c r="S30" s="185">
        <v>10130215</v>
      </c>
      <c r="T30" s="185">
        <f t="shared" si="1"/>
        <v>88464854.391000003</v>
      </c>
      <c r="U30" s="185">
        <v>11076605</v>
      </c>
      <c r="V30" s="185">
        <f t="shared" si="2"/>
        <v>18987949000</v>
      </c>
      <c r="W30" s="185">
        <f t="shared" si="3"/>
        <v>2377464048.0789871</v>
      </c>
    </row>
    <row r="31" spans="1:28">
      <c r="A31" s="198">
        <v>12600</v>
      </c>
      <c r="B31" s="178" t="s">
        <v>20</v>
      </c>
      <c r="C31" s="182">
        <v>2.0189000000000001E-3</v>
      </c>
      <c r="D31" s="182">
        <v>1.4484000000000001E-3</v>
      </c>
      <c r="E31" s="185">
        <v>20100348</v>
      </c>
      <c r="F31" s="184"/>
      <c r="G31" s="185">
        <v>1466937</v>
      </c>
      <c r="H31" s="185">
        <v>1915567</v>
      </c>
      <c r="I31" s="185">
        <v>4033623</v>
      </c>
      <c r="J31" s="185">
        <v>2795948</v>
      </c>
      <c r="K31" s="184"/>
      <c r="L31" s="185">
        <v>201720</v>
      </c>
      <c r="M31" s="3"/>
      <c r="N31" s="185">
        <v>0</v>
      </c>
      <c r="O31" s="185">
        <v>0</v>
      </c>
      <c r="P31" s="184"/>
      <c r="Q31" s="185">
        <v>4603803</v>
      </c>
      <c r="R31" s="185">
        <v>968455</v>
      </c>
      <c r="S31" s="185">
        <v>5572258</v>
      </c>
      <c r="T31" s="185">
        <f t="shared" si="1"/>
        <v>38334770.236100003</v>
      </c>
      <c r="U31" s="185">
        <v>4799862</v>
      </c>
      <c r="V31" s="185">
        <f t="shared" si="2"/>
        <v>18987949000</v>
      </c>
      <c r="W31" s="185">
        <f t="shared" si="3"/>
        <v>2377463965.5257812</v>
      </c>
    </row>
    <row r="32" spans="1:28">
      <c r="A32" s="198">
        <v>12700</v>
      </c>
      <c r="B32" s="178" t="s">
        <v>21</v>
      </c>
      <c r="C32" s="182">
        <v>1.1559000000000001E-3</v>
      </c>
      <c r="D32" s="182">
        <v>1.1355E-3</v>
      </c>
      <c r="E32" s="185">
        <v>11508243</v>
      </c>
      <c r="F32" s="184"/>
      <c r="G32" s="185">
        <v>839879</v>
      </c>
      <c r="H32" s="185">
        <v>1096738</v>
      </c>
      <c r="I32" s="185">
        <v>2309408</v>
      </c>
      <c r="J32" s="185">
        <v>500519</v>
      </c>
      <c r="K32" s="184"/>
      <c r="L32" s="185">
        <v>115493</v>
      </c>
      <c r="M32" s="3"/>
      <c r="N32" s="185">
        <v>0</v>
      </c>
      <c r="O32" s="185">
        <v>9111</v>
      </c>
      <c r="P32" s="184"/>
      <c r="Q32" s="185">
        <v>2635859</v>
      </c>
      <c r="R32" s="185">
        <v>181036</v>
      </c>
      <c r="S32" s="185">
        <v>2816895</v>
      </c>
      <c r="T32" s="185">
        <f t="shared" si="1"/>
        <v>21948170.2491</v>
      </c>
      <c r="U32" s="185">
        <v>2748111</v>
      </c>
      <c r="V32" s="185">
        <f t="shared" si="2"/>
        <v>18987949000</v>
      </c>
      <c r="W32" s="185">
        <f t="shared" si="3"/>
        <v>2377464313.5219307</v>
      </c>
    </row>
    <row r="33" spans="1:23">
      <c r="A33" s="198">
        <v>13500</v>
      </c>
      <c r="B33" s="178" t="s">
        <v>22</v>
      </c>
      <c r="C33" s="182">
        <v>4.5323999999999998E-3</v>
      </c>
      <c r="D33" s="182">
        <v>4.4362000000000004E-3</v>
      </c>
      <c r="E33" s="185">
        <v>45124978</v>
      </c>
      <c r="F33" s="184"/>
      <c r="G33" s="185">
        <v>3293251</v>
      </c>
      <c r="H33" s="185">
        <v>4300418</v>
      </c>
      <c r="I33" s="185">
        <v>9055422</v>
      </c>
      <c r="J33" s="185">
        <v>1713545</v>
      </c>
      <c r="K33" s="184"/>
      <c r="L33" s="185">
        <v>452859</v>
      </c>
      <c r="M33" s="3"/>
      <c r="N33" s="185">
        <v>0</v>
      </c>
      <c r="O33" s="185">
        <v>0</v>
      </c>
      <c r="P33" s="184"/>
      <c r="Q33" s="185">
        <v>10335467</v>
      </c>
      <c r="R33" s="185">
        <v>870100</v>
      </c>
      <c r="S33" s="185">
        <v>11205567</v>
      </c>
      <c r="T33" s="185">
        <f t="shared" si="1"/>
        <v>86060980.047600001</v>
      </c>
      <c r="U33" s="185">
        <v>10775618</v>
      </c>
      <c r="V33" s="185">
        <f t="shared" si="2"/>
        <v>18987949000</v>
      </c>
      <c r="W33" s="185">
        <f t="shared" si="3"/>
        <v>2377464036.7134409</v>
      </c>
    </row>
    <row r="34" spans="1:23">
      <c r="A34" s="198">
        <v>13700</v>
      </c>
      <c r="B34" s="178" t="s">
        <v>23</v>
      </c>
      <c r="C34" s="182">
        <v>4.8430000000000001E-4</v>
      </c>
      <c r="D34" s="182">
        <v>4.7780000000000001E-4</v>
      </c>
      <c r="E34" s="185">
        <v>4821734</v>
      </c>
      <c r="F34" s="184"/>
      <c r="G34" s="185">
        <v>351893</v>
      </c>
      <c r="H34" s="185">
        <v>459512</v>
      </c>
      <c r="I34" s="185">
        <v>967598</v>
      </c>
      <c r="J34" s="185">
        <v>144568</v>
      </c>
      <c r="K34" s="184"/>
      <c r="L34" s="185">
        <v>48389</v>
      </c>
      <c r="M34" s="3"/>
      <c r="N34" s="185">
        <v>0</v>
      </c>
      <c r="O34" s="185">
        <v>46419</v>
      </c>
      <c r="P34" s="184"/>
      <c r="Q34" s="185">
        <v>1104374</v>
      </c>
      <c r="R34" s="185">
        <v>14891</v>
      </c>
      <c r="S34" s="185">
        <v>1119265</v>
      </c>
      <c r="T34" s="185">
        <f t="shared" si="1"/>
        <v>9195863.7006999999</v>
      </c>
      <c r="U34" s="185">
        <v>1151406</v>
      </c>
      <c r="V34" s="185">
        <f t="shared" si="2"/>
        <v>18987949000</v>
      </c>
      <c r="W34" s="185">
        <f t="shared" si="3"/>
        <v>2377464381.5816641</v>
      </c>
    </row>
    <row r="35" spans="1:23">
      <c r="A35" s="198">
        <v>14200</v>
      </c>
      <c r="B35" s="178" t="s">
        <v>282</v>
      </c>
      <c r="C35" s="182">
        <v>0</v>
      </c>
      <c r="D35" s="182">
        <v>0</v>
      </c>
      <c r="E35" s="185">
        <v>0</v>
      </c>
      <c r="F35" s="184"/>
      <c r="G35" s="185">
        <v>0</v>
      </c>
      <c r="H35" s="185">
        <v>0</v>
      </c>
      <c r="I35" s="185">
        <v>0</v>
      </c>
      <c r="J35" s="185">
        <v>0</v>
      </c>
      <c r="K35" s="184"/>
      <c r="L35" s="185">
        <v>0</v>
      </c>
      <c r="M35" s="3"/>
      <c r="N35" s="185">
        <v>0</v>
      </c>
      <c r="O35" s="185">
        <v>0</v>
      </c>
      <c r="P35" s="184"/>
      <c r="Q35" s="185">
        <v>0</v>
      </c>
      <c r="R35" s="185">
        <v>-2002</v>
      </c>
      <c r="S35" s="185">
        <v>-2002</v>
      </c>
      <c r="T35" s="185">
        <f t="shared" si="1"/>
        <v>0</v>
      </c>
      <c r="U35" s="185">
        <v>0</v>
      </c>
      <c r="V35" s="185" t="e">
        <f t="shared" si="2"/>
        <v>#DIV/0!</v>
      </c>
      <c r="W35" s="185" t="e">
        <f t="shared" si="3"/>
        <v>#DIV/0!</v>
      </c>
    </row>
    <row r="36" spans="1:23">
      <c r="A36" s="198">
        <v>14300</v>
      </c>
      <c r="B36" s="178" t="s">
        <v>363</v>
      </c>
      <c r="C36" s="182">
        <v>1.5508E-3</v>
      </c>
      <c r="D36" s="182">
        <v>1.6612E-3</v>
      </c>
      <c r="E36" s="185">
        <v>15439903</v>
      </c>
      <c r="F36" s="184"/>
      <c r="G36" s="185">
        <v>1126814</v>
      </c>
      <c r="H36" s="185">
        <v>1471425</v>
      </c>
      <c r="I36" s="185">
        <v>3098391</v>
      </c>
      <c r="J36" s="185">
        <v>647546</v>
      </c>
      <c r="K36" s="184"/>
      <c r="L36" s="185">
        <v>154950</v>
      </c>
      <c r="M36" s="3"/>
      <c r="N36" s="185">
        <v>0</v>
      </c>
      <c r="O36" s="185">
        <v>418943</v>
      </c>
      <c r="P36" s="184"/>
      <c r="Q36" s="185">
        <v>3536370</v>
      </c>
      <c r="R36" s="185">
        <v>223185</v>
      </c>
      <c r="S36" s="185">
        <v>3759555</v>
      </c>
      <c r="T36" s="185">
        <f t="shared" si="1"/>
        <v>29446511.3092</v>
      </c>
      <c r="U36" s="185">
        <v>3686971</v>
      </c>
      <c r="V36" s="185">
        <f t="shared" si="2"/>
        <v>18987949000</v>
      </c>
      <c r="W36" s="185">
        <f t="shared" si="3"/>
        <v>2377463889.6053648</v>
      </c>
    </row>
    <row r="37" spans="1:23">
      <c r="A37" s="198">
        <v>14300.2</v>
      </c>
      <c r="B37" s="178" t="s">
        <v>364</v>
      </c>
      <c r="C37" s="182">
        <v>1.6190000000000001E-4</v>
      </c>
      <c r="D37" s="182">
        <v>1.9479999999999999E-4</v>
      </c>
      <c r="E37" s="185">
        <v>1611891</v>
      </c>
      <c r="F37" s="184"/>
      <c r="G37" s="185">
        <v>117637</v>
      </c>
      <c r="H37" s="185">
        <v>153613</v>
      </c>
      <c r="I37" s="185">
        <v>323465</v>
      </c>
      <c r="J37" s="185">
        <v>88722</v>
      </c>
      <c r="K37" s="184"/>
      <c r="L37" s="185">
        <v>16176</v>
      </c>
      <c r="M37" s="3"/>
      <c r="N37" s="185">
        <v>0</v>
      </c>
      <c r="O37" s="185">
        <v>118145</v>
      </c>
      <c r="P37" s="184"/>
      <c r="Q37" s="185">
        <v>369189</v>
      </c>
      <c r="R37" s="185">
        <v>132</v>
      </c>
      <c r="S37" s="185">
        <v>369321</v>
      </c>
      <c r="T37" s="185">
        <f t="shared" si="1"/>
        <v>3074148.9431000003</v>
      </c>
      <c r="U37" s="185">
        <v>384911</v>
      </c>
      <c r="V37" s="185">
        <f t="shared" si="2"/>
        <v>18987949000</v>
      </c>
      <c r="W37" s="185">
        <f t="shared" si="3"/>
        <v>2377461395.9234095</v>
      </c>
    </row>
    <row r="38" spans="1:23">
      <c r="A38" s="198">
        <v>18400</v>
      </c>
      <c r="B38" s="178" t="s">
        <v>25</v>
      </c>
      <c r="C38" s="182">
        <v>5.5973000000000004E-3</v>
      </c>
      <c r="D38" s="182">
        <v>5.5510999999999998E-3</v>
      </c>
      <c r="E38" s="185">
        <v>55727217</v>
      </c>
      <c r="F38" s="184"/>
      <c r="G38" s="185">
        <v>4067009</v>
      </c>
      <c r="H38" s="185">
        <v>5310813</v>
      </c>
      <c r="I38" s="185">
        <v>11183019</v>
      </c>
      <c r="J38" s="185">
        <v>1343422</v>
      </c>
      <c r="K38" s="184"/>
      <c r="L38" s="185">
        <v>559260</v>
      </c>
      <c r="M38" s="3"/>
      <c r="N38" s="185">
        <v>0</v>
      </c>
      <c r="O38" s="185">
        <v>0</v>
      </c>
      <c r="P38" s="184"/>
      <c r="Q38" s="185">
        <v>12763814</v>
      </c>
      <c r="R38" s="185">
        <v>799777</v>
      </c>
      <c r="S38" s="185">
        <v>13563591</v>
      </c>
      <c r="T38" s="185">
        <f t="shared" si="1"/>
        <v>106281246.9377</v>
      </c>
      <c r="U38" s="185">
        <v>13307379</v>
      </c>
      <c r="V38" s="185">
        <f t="shared" si="2"/>
        <v>18987949000</v>
      </c>
      <c r="W38" s="185">
        <f t="shared" si="3"/>
        <v>2377463955.8358493</v>
      </c>
    </row>
    <row r="39" spans="1:23">
      <c r="A39" s="198">
        <v>18600</v>
      </c>
      <c r="B39" s="178" t="s">
        <v>26</v>
      </c>
      <c r="C39" s="182">
        <v>1.5999999999999999E-5</v>
      </c>
      <c r="D39" s="182">
        <v>1.56E-5</v>
      </c>
      <c r="E39" s="185">
        <v>159297</v>
      </c>
      <c r="F39" s="184"/>
      <c r="G39" s="185">
        <v>11626</v>
      </c>
      <c r="H39" s="185">
        <v>15181</v>
      </c>
      <c r="I39" s="185">
        <v>31967</v>
      </c>
      <c r="J39" s="185">
        <v>9671</v>
      </c>
      <c r="K39" s="184"/>
      <c r="L39" s="185">
        <v>1599</v>
      </c>
      <c r="M39" s="3"/>
      <c r="N39" s="185">
        <v>0</v>
      </c>
      <c r="O39" s="185">
        <v>16834</v>
      </c>
      <c r="P39" s="184"/>
      <c r="Q39" s="185">
        <v>36486</v>
      </c>
      <c r="R39" s="185">
        <v>-4760</v>
      </c>
      <c r="S39" s="185">
        <v>31726</v>
      </c>
      <c r="T39" s="185">
        <f t="shared" si="1"/>
        <v>303807.18400000001</v>
      </c>
      <c r="U39" s="185">
        <v>38039</v>
      </c>
      <c r="V39" s="185">
        <f t="shared" si="2"/>
        <v>18987949000</v>
      </c>
      <c r="W39" s="185">
        <f t="shared" si="3"/>
        <v>2377437500</v>
      </c>
    </row>
    <row r="40" spans="1:23">
      <c r="A40" s="198">
        <v>18640</v>
      </c>
      <c r="B40" s="178" t="s">
        <v>27</v>
      </c>
      <c r="C40" s="182">
        <v>1.7E-6</v>
      </c>
      <c r="D40" s="182">
        <v>0</v>
      </c>
      <c r="E40" s="185">
        <v>16925</v>
      </c>
      <c r="F40" s="184"/>
      <c r="G40" s="185">
        <v>1235</v>
      </c>
      <c r="H40" s="185">
        <v>1613</v>
      </c>
      <c r="I40" s="185">
        <v>3396</v>
      </c>
      <c r="J40" s="185">
        <v>7984</v>
      </c>
      <c r="K40" s="184"/>
      <c r="L40" s="185">
        <v>170</v>
      </c>
      <c r="M40" s="3"/>
      <c r="N40" s="185">
        <v>0</v>
      </c>
      <c r="O40" s="185">
        <v>1288</v>
      </c>
      <c r="P40" s="184"/>
      <c r="Q40" s="185">
        <v>3877</v>
      </c>
      <c r="R40" s="185">
        <v>-1499</v>
      </c>
      <c r="S40" s="185">
        <v>2378</v>
      </c>
      <c r="T40" s="185">
        <f t="shared" si="1"/>
        <v>32279.513300000002</v>
      </c>
      <c r="U40" s="185">
        <v>4042</v>
      </c>
      <c r="V40" s="185">
        <f t="shared" si="2"/>
        <v>18987949000</v>
      </c>
      <c r="W40" s="185">
        <f t="shared" si="3"/>
        <v>2377647058.8235292</v>
      </c>
    </row>
    <row r="41" spans="1:23">
      <c r="A41" s="198">
        <v>18670</v>
      </c>
      <c r="B41" s="178" t="s">
        <v>283</v>
      </c>
      <c r="C41" s="182">
        <v>0</v>
      </c>
      <c r="D41" s="182">
        <v>0</v>
      </c>
      <c r="E41" s="185">
        <v>0</v>
      </c>
      <c r="F41" s="184"/>
      <c r="G41" s="185">
        <v>0</v>
      </c>
      <c r="H41" s="185">
        <v>0</v>
      </c>
      <c r="I41" s="185">
        <v>0</v>
      </c>
      <c r="J41" s="185">
        <v>0</v>
      </c>
      <c r="K41" s="184"/>
      <c r="L41" s="185">
        <v>0</v>
      </c>
      <c r="M41" s="3"/>
      <c r="N41" s="185">
        <v>0</v>
      </c>
      <c r="O41" s="185">
        <v>2504</v>
      </c>
      <c r="P41" s="184"/>
      <c r="Q41" s="185">
        <v>0</v>
      </c>
      <c r="R41" s="185">
        <v>-5278</v>
      </c>
      <c r="S41" s="185">
        <v>-5278</v>
      </c>
      <c r="T41" s="185">
        <f t="shared" si="1"/>
        <v>0</v>
      </c>
      <c r="U41" s="185">
        <v>0</v>
      </c>
      <c r="V41" s="185" t="e">
        <f t="shared" si="2"/>
        <v>#DIV/0!</v>
      </c>
      <c r="W41" s="185" t="e">
        <f t="shared" si="3"/>
        <v>#DIV/0!</v>
      </c>
    </row>
    <row r="42" spans="1:23">
      <c r="A42" s="198">
        <v>18690</v>
      </c>
      <c r="B42" s="178" t="s">
        <v>28</v>
      </c>
      <c r="C42" s="182">
        <v>0</v>
      </c>
      <c r="D42" s="182">
        <v>0</v>
      </c>
      <c r="E42" s="185">
        <v>0</v>
      </c>
      <c r="F42" s="184"/>
      <c r="G42" s="185">
        <v>0</v>
      </c>
      <c r="H42" s="185">
        <v>0</v>
      </c>
      <c r="I42" s="185">
        <v>0</v>
      </c>
      <c r="J42" s="185">
        <v>0</v>
      </c>
      <c r="K42" s="184"/>
      <c r="L42" s="185">
        <v>0</v>
      </c>
      <c r="M42" s="3"/>
      <c r="N42" s="185">
        <v>0</v>
      </c>
      <c r="O42" s="185">
        <v>11942</v>
      </c>
      <c r="P42" s="184"/>
      <c r="Q42" s="185">
        <v>0</v>
      </c>
      <c r="R42" s="185">
        <v>-1880</v>
      </c>
      <c r="S42" s="185">
        <v>-1880</v>
      </c>
      <c r="T42" s="185">
        <f t="shared" si="1"/>
        <v>0</v>
      </c>
      <c r="U42" s="185">
        <v>0</v>
      </c>
      <c r="V42" s="185" t="e">
        <f t="shared" si="2"/>
        <v>#DIV/0!</v>
      </c>
      <c r="W42" s="185" t="e">
        <f t="shared" si="3"/>
        <v>#DIV/0!</v>
      </c>
    </row>
    <row r="43" spans="1:23">
      <c r="A43" s="198">
        <v>18740</v>
      </c>
      <c r="B43" s="178" t="s">
        <v>29</v>
      </c>
      <c r="C43" s="182">
        <v>8.3999999999999992E-6</v>
      </c>
      <c r="D43" s="182">
        <v>8.3000000000000002E-6</v>
      </c>
      <c r="E43" s="185">
        <v>83631</v>
      </c>
      <c r="F43" s="184"/>
      <c r="G43" s="185">
        <v>6103</v>
      </c>
      <c r="H43" s="185">
        <v>7970</v>
      </c>
      <c r="I43" s="185">
        <v>16783</v>
      </c>
      <c r="J43" s="185">
        <v>5037</v>
      </c>
      <c r="K43" s="184"/>
      <c r="L43" s="185">
        <v>839</v>
      </c>
      <c r="M43" s="3"/>
      <c r="N43" s="185">
        <v>0</v>
      </c>
      <c r="O43" s="185">
        <v>219</v>
      </c>
      <c r="P43" s="184"/>
      <c r="Q43" s="185">
        <v>19155</v>
      </c>
      <c r="R43" s="185">
        <v>2450</v>
      </c>
      <c r="S43" s="185">
        <v>21605</v>
      </c>
      <c r="T43" s="185">
        <f t="shared" si="1"/>
        <v>159498.77159999998</v>
      </c>
      <c r="U43" s="185">
        <v>19971</v>
      </c>
      <c r="V43" s="185">
        <f t="shared" si="2"/>
        <v>18987949000</v>
      </c>
      <c r="W43" s="185">
        <f t="shared" si="3"/>
        <v>2377500000</v>
      </c>
    </row>
    <row r="44" spans="1:23">
      <c r="A44" s="198">
        <v>18780</v>
      </c>
      <c r="B44" s="178" t="s">
        <v>435</v>
      </c>
      <c r="C44" s="182">
        <v>2.0100000000000001E-5</v>
      </c>
      <c r="D44" s="182">
        <v>1.3200000000000001E-5</v>
      </c>
      <c r="E44" s="185">
        <v>200117</v>
      </c>
      <c r="F44" s="184"/>
      <c r="G44" s="185">
        <v>14605</v>
      </c>
      <c r="H44" s="185">
        <v>19071</v>
      </c>
      <c r="I44" s="185">
        <v>40158</v>
      </c>
      <c r="J44" s="185">
        <v>33649</v>
      </c>
      <c r="K44" s="184"/>
      <c r="L44" s="185">
        <v>2008</v>
      </c>
      <c r="M44" s="3"/>
      <c r="N44" s="185">
        <v>0</v>
      </c>
      <c r="O44" s="185">
        <v>2835</v>
      </c>
      <c r="P44" s="184"/>
      <c r="Q44" s="185">
        <v>45835</v>
      </c>
      <c r="R44" s="185">
        <v>15439</v>
      </c>
      <c r="S44" s="185">
        <v>61274</v>
      </c>
      <c r="T44" s="185">
        <f t="shared" si="1"/>
        <v>381657.77490000002</v>
      </c>
      <c r="U44" s="185">
        <v>47787</v>
      </c>
      <c r="V44" s="185">
        <f t="shared" si="2"/>
        <v>18987949000</v>
      </c>
      <c r="W44" s="185">
        <f t="shared" si="3"/>
        <v>2377462686.5671639</v>
      </c>
    </row>
    <row r="45" spans="1:23">
      <c r="A45" s="198">
        <v>19005</v>
      </c>
      <c r="B45" s="178" t="s">
        <v>31</v>
      </c>
      <c r="C45" s="182">
        <v>7.9659999999999996E-4</v>
      </c>
      <c r="D45" s="182">
        <v>7.7510000000000003E-4</v>
      </c>
      <c r="E45" s="185">
        <v>7931020</v>
      </c>
      <c r="F45" s="184"/>
      <c r="G45" s="185">
        <v>578811</v>
      </c>
      <c r="H45" s="185">
        <v>755828</v>
      </c>
      <c r="I45" s="185">
        <v>1591552</v>
      </c>
      <c r="J45" s="185">
        <v>483790</v>
      </c>
      <c r="K45" s="184"/>
      <c r="L45" s="185">
        <v>79593</v>
      </c>
      <c r="M45" s="3"/>
      <c r="N45" s="185">
        <v>0</v>
      </c>
      <c r="O45" s="185">
        <v>0</v>
      </c>
      <c r="P45" s="184"/>
      <c r="Q45" s="185">
        <v>1816528</v>
      </c>
      <c r="R45" s="185">
        <v>229947</v>
      </c>
      <c r="S45" s="185">
        <v>2046475</v>
      </c>
      <c r="T45" s="185">
        <f t="shared" si="1"/>
        <v>15125800.1734</v>
      </c>
      <c r="U45" s="185">
        <v>1893888</v>
      </c>
      <c r="V45" s="185">
        <f t="shared" si="2"/>
        <v>18987949000</v>
      </c>
      <c r="W45" s="185">
        <f t="shared" si="3"/>
        <v>2377464222.9475269</v>
      </c>
    </row>
    <row r="46" spans="1:23">
      <c r="A46" s="198">
        <v>19100</v>
      </c>
      <c r="B46" s="178" t="s">
        <v>32</v>
      </c>
      <c r="C46" s="182">
        <v>7.0080400000000001E-2</v>
      </c>
      <c r="D46" s="182">
        <v>6.9808099999999998E-2</v>
      </c>
      <c r="E46" s="185">
        <v>697726700</v>
      </c>
      <c r="F46" s="184"/>
      <c r="G46" s="185">
        <v>50920559</v>
      </c>
      <c r="H46" s="185">
        <v>66493475</v>
      </c>
      <c r="I46" s="185">
        <v>140015804</v>
      </c>
      <c r="J46" s="185">
        <v>8986197</v>
      </c>
      <c r="K46" s="184"/>
      <c r="L46" s="185">
        <v>7002153</v>
      </c>
      <c r="M46" s="3"/>
      <c r="N46" s="185">
        <v>0</v>
      </c>
      <c r="O46" s="185">
        <v>776295</v>
      </c>
      <c r="P46" s="184"/>
      <c r="Q46" s="185">
        <v>159807980</v>
      </c>
      <c r="R46" s="185">
        <v>2761851</v>
      </c>
      <c r="S46" s="185">
        <v>162569831</v>
      </c>
      <c r="T46" s="185">
        <f t="shared" si="1"/>
        <v>1330683061.0996001</v>
      </c>
      <c r="U46" s="185">
        <v>166613628</v>
      </c>
      <c r="V46" s="185">
        <f t="shared" si="2"/>
        <v>18987949000</v>
      </c>
      <c r="W46" s="185">
        <f t="shared" si="3"/>
        <v>2377463998.4931593</v>
      </c>
    </row>
    <row r="47" spans="1:23">
      <c r="A47" s="198">
        <v>20100</v>
      </c>
      <c r="B47" s="178" t="s">
        <v>33</v>
      </c>
      <c r="C47" s="182">
        <v>6.2781E-3</v>
      </c>
      <c r="D47" s="182">
        <v>6.2049000000000002E-3</v>
      </c>
      <c r="E47" s="185">
        <v>62505322</v>
      </c>
      <c r="F47" s="184"/>
      <c r="G47" s="185">
        <v>4561680</v>
      </c>
      <c r="H47" s="185">
        <v>5956768</v>
      </c>
      <c r="I47" s="185">
        <v>12543211</v>
      </c>
      <c r="J47" s="185">
        <v>1469774</v>
      </c>
      <c r="K47" s="184"/>
      <c r="L47" s="185">
        <v>627283</v>
      </c>
      <c r="M47" s="3"/>
      <c r="N47" s="185">
        <v>0</v>
      </c>
      <c r="O47" s="185">
        <v>0</v>
      </c>
      <c r="P47" s="184"/>
      <c r="Q47" s="185">
        <v>14316278</v>
      </c>
      <c r="R47" s="185">
        <v>1018322</v>
      </c>
      <c r="S47" s="185">
        <v>15334600</v>
      </c>
      <c r="T47" s="185">
        <f t="shared" si="1"/>
        <v>119208242.6169</v>
      </c>
      <c r="U47" s="185">
        <v>14925957</v>
      </c>
      <c r="V47" s="185">
        <f t="shared" si="2"/>
        <v>18987949000</v>
      </c>
      <c r="W47" s="185">
        <f t="shared" si="3"/>
        <v>2377464041.6686578</v>
      </c>
    </row>
    <row r="48" spans="1:23">
      <c r="A48" s="198">
        <v>20200</v>
      </c>
      <c r="B48" s="178" t="s">
        <v>34</v>
      </c>
      <c r="C48" s="182">
        <v>8.6269999999999999E-4</v>
      </c>
      <c r="D48" s="182">
        <v>8.229E-4</v>
      </c>
      <c r="E48" s="185">
        <v>8589118</v>
      </c>
      <c r="F48" s="184"/>
      <c r="G48" s="185">
        <v>626840</v>
      </c>
      <c r="H48" s="185">
        <v>818544</v>
      </c>
      <c r="I48" s="185">
        <v>1723615</v>
      </c>
      <c r="J48" s="185">
        <v>455653</v>
      </c>
      <c r="K48" s="184"/>
      <c r="L48" s="185">
        <v>86198</v>
      </c>
      <c r="M48" s="3"/>
      <c r="N48" s="185">
        <v>0</v>
      </c>
      <c r="O48" s="185">
        <v>0</v>
      </c>
      <c r="P48" s="184"/>
      <c r="Q48" s="185">
        <v>1967260</v>
      </c>
      <c r="R48" s="185">
        <v>232981</v>
      </c>
      <c r="S48" s="185">
        <v>2200241</v>
      </c>
      <c r="T48" s="185">
        <f t="shared" si="1"/>
        <v>16380903.602299999</v>
      </c>
      <c r="U48" s="185">
        <v>2051038</v>
      </c>
      <c r="V48" s="185">
        <f t="shared" si="2"/>
        <v>18987949000</v>
      </c>
      <c r="W48" s="185">
        <f t="shared" si="3"/>
        <v>2377463776.5155907</v>
      </c>
    </row>
    <row r="49" spans="1:23">
      <c r="A49" s="198">
        <v>20300</v>
      </c>
      <c r="B49" s="178" t="s">
        <v>35</v>
      </c>
      <c r="C49" s="182">
        <v>1.41399E-2</v>
      </c>
      <c r="D49" s="182">
        <v>1.38227E-2</v>
      </c>
      <c r="E49" s="185">
        <v>140778103</v>
      </c>
      <c r="F49" s="184"/>
      <c r="G49" s="185">
        <v>10274080</v>
      </c>
      <c r="H49" s="185">
        <v>13416177</v>
      </c>
      <c r="I49" s="185">
        <v>28250545</v>
      </c>
      <c r="J49" s="185">
        <v>2484853</v>
      </c>
      <c r="K49" s="184"/>
      <c r="L49" s="185">
        <v>1412802</v>
      </c>
      <c r="M49" s="3"/>
      <c r="N49" s="185">
        <v>0</v>
      </c>
      <c r="O49" s="185">
        <v>136147</v>
      </c>
      <c r="P49" s="184"/>
      <c r="Q49" s="185">
        <v>32243949</v>
      </c>
      <c r="R49" s="185">
        <v>1402998</v>
      </c>
      <c r="S49" s="185">
        <v>33646947</v>
      </c>
      <c r="T49" s="185">
        <f t="shared" si="1"/>
        <v>268487700.06510001</v>
      </c>
      <c r="U49" s="185">
        <v>33617103</v>
      </c>
      <c r="V49" s="185">
        <f t="shared" si="2"/>
        <v>18987949000</v>
      </c>
      <c r="W49" s="185">
        <f t="shared" si="3"/>
        <v>2377463984.8938112</v>
      </c>
    </row>
    <row r="50" spans="1:23">
      <c r="A50" s="198">
        <v>20400</v>
      </c>
      <c r="B50" s="178" t="s">
        <v>36</v>
      </c>
      <c r="C50" s="182">
        <v>9.9989999999999996E-4</v>
      </c>
      <c r="D50" s="182">
        <v>9.9360000000000008E-4</v>
      </c>
      <c r="E50" s="185">
        <v>9955093</v>
      </c>
      <c r="F50" s="184"/>
      <c r="G50" s="185">
        <v>726529</v>
      </c>
      <c r="H50" s="185">
        <v>948722</v>
      </c>
      <c r="I50" s="185">
        <v>1997731</v>
      </c>
      <c r="J50" s="185">
        <v>175527</v>
      </c>
      <c r="K50" s="184"/>
      <c r="L50" s="185">
        <v>99906</v>
      </c>
      <c r="M50" s="3"/>
      <c r="N50" s="185">
        <v>0</v>
      </c>
      <c r="O50" s="185">
        <v>369354</v>
      </c>
      <c r="P50" s="184"/>
      <c r="Q50" s="185">
        <v>2280124</v>
      </c>
      <c r="R50" s="185">
        <v>-553479</v>
      </c>
      <c r="S50" s="185">
        <v>1726645</v>
      </c>
      <c r="T50" s="185">
        <f t="shared" si="1"/>
        <v>18986050.2051</v>
      </c>
      <c r="U50" s="185">
        <v>2377226</v>
      </c>
      <c r="V50" s="185">
        <f t="shared" si="2"/>
        <v>18987949000</v>
      </c>
      <c r="W50" s="185">
        <f t="shared" si="3"/>
        <v>2377463746.3746376</v>
      </c>
    </row>
    <row r="51" spans="1:23">
      <c r="A51" s="198">
        <v>20600</v>
      </c>
      <c r="B51" s="178" t="s">
        <v>37</v>
      </c>
      <c r="C51" s="182">
        <v>2.1589000000000001E-3</v>
      </c>
      <c r="D51" s="182">
        <v>2.0533000000000001E-3</v>
      </c>
      <c r="E51" s="185">
        <v>21494201</v>
      </c>
      <c r="F51" s="184"/>
      <c r="G51" s="185">
        <v>1568661</v>
      </c>
      <c r="H51" s="185">
        <v>2048401</v>
      </c>
      <c r="I51" s="185">
        <v>4313333</v>
      </c>
      <c r="J51" s="185">
        <v>1077800</v>
      </c>
      <c r="K51" s="184"/>
      <c r="L51" s="185">
        <v>215709</v>
      </c>
      <c r="M51" s="3"/>
      <c r="N51" s="185">
        <v>0</v>
      </c>
      <c r="O51" s="185">
        <v>85005</v>
      </c>
      <c r="P51" s="184"/>
      <c r="Q51" s="185">
        <v>4923052</v>
      </c>
      <c r="R51" s="185">
        <v>337378</v>
      </c>
      <c r="S51" s="185">
        <v>5260430</v>
      </c>
      <c r="T51" s="185">
        <f t="shared" si="1"/>
        <v>40993083.096100003</v>
      </c>
      <c r="U51" s="185">
        <v>5132707</v>
      </c>
      <c r="V51" s="185">
        <f t="shared" si="2"/>
        <v>18987949000</v>
      </c>
      <c r="W51" s="185">
        <f t="shared" si="3"/>
        <v>2377463986.2893138</v>
      </c>
    </row>
    <row r="52" spans="1:23">
      <c r="A52" s="198">
        <v>20700</v>
      </c>
      <c r="B52" s="178" t="s">
        <v>38</v>
      </c>
      <c r="C52" s="182">
        <v>4.2357999999999996E-3</v>
      </c>
      <c r="D52" s="182">
        <v>4.0467999999999997E-3</v>
      </c>
      <c r="E52" s="185">
        <v>42172002</v>
      </c>
      <c r="F52" s="184"/>
      <c r="G52" s="185">
        <v>3077741</v>
      </c>
      <c r="H52" s="185">
        <v>4018999</v>
      </c>
      <c r="I52" s="185">
        <v>8462836</v>
      </c>
      <c r="J52" s="185">
        <v>2101654</v>
      </c>
      <c r="K52" s="184"/>
      <c r="L52" s="185">
        <v>423224</v>
      </c>
      <c r="M52" s="3"/>
      <c r="N52" s="185">
        <v>0</v>
      </c>
      <c r="O52" s="185">
        <v>0</v>
      </c>
      <c r="P52" s="184"/>
      <c r="Q52" s="185">
        <v>9659115</v>
      </c>
      <c r="R52" s="185">
        <v>930557</v>
      </c>
      <c r="S52" s="185">
        <v>10589672</v>
      </c>
      <c r="T52" s="185">
        <f t="shared" si="1"/>
        <v>80429154.374199986</v>
      </c>
      <c r="U52" s="185">
        <v>10070462</v>
      </c>
      <c r="V52" s="185">
        <f t="shared" si="2"/>
        <v>18987949000</v>
      </c>
      <c r="W52" s="185">
        <f t="shared" si="3"/>
        <v>2377463997.3558717</v>
      </c>
    </row>
    <row r="53" spans="1:23">
      <c r="A53" s="198">
        <v>20800</v>
      </c>
      <c r="B53" s="178" t="s">
        <v>39</v>
      </c>
      <c r="C53" s="182">
        <v>3.4954000000000001E-3</v>
      </c>
      <c r="D53" s="182">
        <v>3.5522000000000001E-3</v>
      </c>
      <c r="E53" s="185">
        <v>34800513</v>
      </c>
      <c r="F53" s="184"/>
      <c r="G53" s="185">
        <v>2539765</v>
      </c>
      <c r="H53" s="185">
        <v>3316495</v>
      </c>
      <c r="I53" s="185">
        <v>6983568</v>
      </c>
      <c r="J53" s="185">
        <v>295609</v>
      </c>
      <c r="K53" s="184"/>
      <c r="L53" s="185">
        <v>349246</v>
      </c>
      <c r="M53" s="3"/>
      <c r="N53" s="185">
        <v>0</v>
      </c>
      <c r="O53" s="185">
        <v>139853</v>
      </c>
      <c r="P53" s="184"/>
      <c r="Q53" s="185">
        <v>7970742</v>
      </c>
      <c r="R53" s="185">
        <v>-48970</v>
      </c>
      <c r="S53" s="185">
        <v>7921772</v>
      </c>
      <c r="T53" s="185">
        <f t="shared" si="1"/>
        <v>66370476.934600003</v>
      </c>
      <c r="U53" s="185">
        <v>8310188</v>
      </c>
      <c r="V53" s="185">
        <f t="shared" si="2"/>
        <v>18987949000</v>
      </c>
      <c r="W53" s="185">
        <f t="shared" si="3"/>
        <v>2377464095.6685929</v>
      </c>
    </row>
    <row r="54" spans="1:23">
      <c r="A54" s="198">
        <v>20900</v>
      </c>
      <c r="B54" s="178" t="s">
        <v>40</v>
      </c>
      <c r="C54" s="182">
        <v>5.0654000000000003E-3</v>
      </c>
      <c r="D54" s="182">
        <v>4.8830000000000002E-3</v>
      </c>
      <c r="E54" s="185">
        <v>50431573</v>
      </c>
      <c r="F54" s="184"/>
      <c r="G54" s="185">
        <v>3680530</v>
      </c>
      <c r="H54" s="185">
        <v>4806138</v>
      </c>
      <c r="I54" s="185">
        <v>10120320</v>
      </c>
      <c r="J54" s="185">
        <v>2018319</v>
      </c>
      <c r="K54" s="184"/>
      <c r="L54" s="185">
        <v>506115</v>
      </c>
      <c r="M54" s="3"/>
      <c r="N54" s="185">
        <v>0</v>
      </c>
      <c r="O54" s="185">
        <v>238253</v>
      </c>
      <c r="P54" s="184"/>
      <c r="Q54" s="185">
        <v>11550895</v>
      </c>
      <c r="R54" s="185">
        <v>300487</v>
      </c>
      <c r="S54" s="185">
        <v>11851382</v>
      </c>
      <c r="T54" s="185">
        <f t="shared" si="1"/>
        <v>96181556.864600003</v>
      </c>
      <c r="U54" s="185">
        <v>12042806</v>
      </c>
      <c r="V54" s="185">
        <f t="shared" si="2"/>
        <v>18987949000</v>
      </c>
      <c r="W54" s="185">
        <f t="shared" si="3"/>
        <v>2377463971.2559719</v>
      </c>
    </row>
    <row r="55" spans="1:23">
      <c r="A55" s="198">
        <v>21200</v>
      </c>
      <c r="B55" s="178" t="s">
        <v>41</v>
      </c>
      <c r="C55" s="182">
        <v>1.8697E-3</v>
      </c>
      <c r="D55" s="182">
        <v>1.8521E-3</v>
      </c>
      <c r="E55" s="185">
        <v>18614900</v>
      </c>
      <c r="F55" s="184"/>
      <c r="G55" s="185">
        <v>1358528</v>
      </c>
      <c r="H55" s="185">
        <v>1774003</v>
      </c>
      <c r="I55" s="185">
        <v>3735532</v>
      </c>
      <c r="J55" s="185">
        <v>580156</v>
      </c>
      <c r="K55" s="184"/>
      <c r="L55" s="185">
        <v>186813</v>
      </c>
      <c r="M55" s="3"/>
      <c r="N55" s="185">
        <v>0</v>
      </c>
      <c r="O55" s="185">
        <v>0</v>
      </c>
      <c r="P55" s="184"/>
      <c r="Q55" s="185">
        <v>4263574</v>
      </c>
      <c r="R55" s="185">
        <v>287979</v>
      </c>
      <c r="S55" s="185">
        <v>4551553</v>
      </c>
      <c r="T55" s="185">
        <f t="shared" si="1"/>
        <v>35501768.245300002</v>
      </c>
      <c r="U55" s="185">
        <v>4445144</v>
      </c>
      <c r="V55" s="185">
        <f t="shared" si="2"/>
        <v>18987949000</v>
      </c>
      <c r="W55" s="185">
        <f t="shared" si="3"/>
        <v>2377463764.2402525</v>
      </c>
    </row>
    <row r="56" spans="1:23">
      <c r="A56" s="198">
        <v>21300</v>
      </c>
      <c r="B56" s="178" t="s">
        <v>42</v>
      </c>
      <c r="C56" s="182">
        <v>2.2263700000000001E-2</v>
      </c>
      <c r="D56" s="182">
        <v>2.2259600000000001E-2</v>
      </c>
      <c r="E56" s="185">
        <v>221659379</v>
      </c>
      <c r="F56" s="184"/>
      <c r="G56" s="185">
        <v>16176849</v>
      </c>
      <c r="H56" s="185">
        <v>21124177</v>
      </c>
      <c r="I56" s="185">
        <v>44481336</v>
      </c>
      <c r="J56" s="185">
        <v>2755461</v>
      </c>
      <c r="K56" s="184"/>
      <c r="L56" s="185">
        <v>2224500</v>
      </c>
      <c r="M56" s="3"/>
      <c r="N56" s="185">
        <v>0</v>
      </c>
      <c r="O56" s="185">
        <v>0</v>
      </c>
      <c r="P56" s="184"/>
      <c r="Q56" s="185">
        <v>50769073</v>
      </c>
      <c r="R56" s="185">
        <v>2199635</v>
      </c>
      <c r="S56" s="185">
        <v>52968708</v>
      </c>
      <c r="T56" s="185">
        <f t="shared" si="1"/>
        <v>422742000.15130001</v>
      </c>
      <c r="U56" s="185">
        <v>52931145</v>
      </c>
      <c r="V56" s="185">
        <f t="shared" si="2"/>
        <v>18987949000</v>
      </c>
      <c r="W56" s="185">
        <f t="shared" si="3"/>
        <v>2377463988.465529</v>
      </c>
    </row>
    <row r="57" spans="1:23">
      <c r="A57" s="198">
        <v>21520</v>
      </c>
      <c r="B57" s="178" t="s">
        <v>387</v>
      </c>
      <c r="C57" s="182">
        <v>3.1751500000000002E-2</v>
      </c>
      <c r="D57" s="182">
        <v>3.1198099999999999E-2</v>
      </c>
      <c r="E57" s="185">
        <v>316120760</v>
      </c>
      <c r="F57" s="184"/>
      <c r="G57" s="185">
        <v>23070703</v>
      </c>
      <c r="H57" s="185">
        <v>30126363</v>
      </c>
      <c r="I57" s="185">
        <v>63437306</v>
      </c>
      <c r="J57" s="185">
        <v>6250113</v>
      </c>
      <c r="K57" s="184"/>
      <c r="L57" s="185">
        <v>3172483</v>
      </c>
      <c r="M57" s="3"/>
      <c r="N57" s="185">
        <v>0</v>
      </c>
      <c r="O57" s="185">
        <v>474830</v>
      </c>
      <c r="P57" s="184"/>
      <c r="Q57" s="185">
        <v>72404597</v>
      </c>
      <c r="R57" s="185">
        <v>2350550</v>
      </c>
      <c r="S57" s="185">
        <v>74755147</v>
      </c>
      <c r="T57" s="185">
        <f t="shared" si="1"/>
        <v>602895862.67350006</v>
      </c>
      <c r="U57" s="185">
        <v>75488048</v>
      </c>
      <c r="V57" s="185">
        <f t="shared" si="2"/>
        <v>18987949000</v>
      </c>
      <c r="W57" s="185">
        <f t="shared" si="3"/>
        <v>2377463993.8270631</v>
      </c>
    </row>
    <row r="58" spans="1:23">
      <c r="A58" s="198">
        <v>21525</v>
      </c>
      <c r="B58" s="178" t="s">
        <v>365</v>
      </c>
      <c r="C58" s="182">
        <v>1.0954999999999999E-3</v>
      </c>
      <c r="D58" s="182">
        <v>1.1898E-3</v>
      </c>
      <c r="E58" s="185">
        <v>10906895</v>
      </c>
      <c r="F58" s="184"/>
      <c r="G58" s="185">
        <v>795992</v>
      </c>
      <c r="H58" s="185">
        <v>1039429</v>
      </c>
      <c r="I58" s="185">
        <v>2188733</v>
      </c>
      <c r="J58" s="185">
        <v>149201</v>
      </c>
      <c r="K58" s="184"/>
      <c r="L58" s="185">
        <v>109458</v>
      </c>
      <c r="M58" s="3"/>
      <c r="N58" s="185">
        <v>0</v>
      </c>
      <c r="O58" s="185">
        <v>245781</v>
      </c>
      <c r="P58" s="184"/>
      <c r="Q58" s="185">
        <v>2498126</v>
      </c>
      <c r="R58" s="185">
        <v>41257</v>
      </c>
      <c r="S58" s="185">
        <v>2539383</v>
      </c>
      <c r="T58" s="185">
        <f t="shared" si="1"/>
        <v>20801298.129499998</v>
      </c>
      <c r="U58" s="185">
        <v>2604512</v>
      </c>
      <c r="V58" s="185">
        <f t="shared" si="2"/>
        <v>18987949000</v>
      </c>
      <c r="W58" s="185">
        <f t="shared" si="3"/>
        <v>2377464171.6111369</v>
      </c>
    </row>
    <row r="59" spans="1:23">
      <c r="A59" s="198">
        <v>21525.200000000001</v>
      </c>
      <c r="B59" s="178" t="s">
        <v>366</v>
      </c>
      <c r="C59" s="182">
        <v>1.3359999999999999E-4</v>
      </c>
      <c r="D59" s="182">
        <v>1.3549999999999999E-4</v>
      </c>
      <c r="E59" s="185">
        <v>1330133</v>
      </c>
      <c r="F59" s="184"/>
      <c r="G59" s="185">
        <v>97074</v>
      </c>
      <c r="H59" s="185">
        <v>126762</v>
      </c>
      <c r="I59" s="185">
        <v>266924</v>
      </c>
      <c r="J59" s="185">
        <v>92205</v>
      </c>
      <c r="K59" s="184"/>
      <c r="L59" s="185">
        <v>13349</v>
      </c>
      <c r="M59" s="3"/>
      <c r="N59" s="185">
        <v>0</v>
      </c>
      <c r="O59" s="185">
        <v>11179</v>
      </c>
      <c r="P59" s="184"/>
      <c r="Q59" s="185">
        <v>304655</v>
      </c>
      <c r="R59" s="185">
        <v>38128</v>
      </c>
      <c r="S59" s="185">
        <v>342783</v>
      </c>
      <c r="T59" s="185">
        <f t="shared" si="1"/>
        <v>2536789.9863999998</v>
      </c>
      <c r="U59" s="185">
        <v>317629</v>
      </c>
      <c r="V59" s="185">
        <f t="shared" si="2"/>
        <v>18987949000</v>
      </c>
      <c r="W59" s="185">
        <f t="shared" si="3"/>
        <v>2377462574.8502994</v>
      </c>
    </row>
    <row r="60" spans="1:23">
      <c r="A60" s="198">
        <v>21550</v>
      </c>
      <c r="B60" s="178" t="s">
        <v>45</v>
      </c>
      <c r="C60" s="182">
        <v>3.6367299999999998E-2</v>
      </c>
      <c r="D60" s="182">
        <v>3.6282500000000002E-2</v>
      </c>
      <c r="E60" s="185">
        <v>362076075</v>
      </c>
      <c r="F60" s="184"/>
      <c r="G60" s="185">
        <v>26424553</v>
      </c>
      <c r="H60" s="185">
        <v>34505912</v>
      </c>
      <c r="I60" s="185">
        <v>72659356</v>
      </c>
      <c r="J60" s="185">
        <v>2513461</v>
      </c>
      <c r="K60" s="184"/>
      <c r="L60" s="185">
        <v>3633675</v>
      </c>
      <c r="M60" s="3"/>
      <c r="N60" s="185">
        <v>0</v>
      </c>
      <c r="O60" s="185">
        <v>1169603</v>
      </c>
      <c r="P60" s="184"/>
      <c r="Q60" s="185">
        <v>82930245</v>
      </c>
      <c r="R60" s="185">
        <v>1524436</v>
      </c>
      <c r="S60" s="185">
        <v>84454681</v>
      </c>
      <c r="T60" s="185">
        <f t="shared" si="1"/>
        <v>690540437.66769993</v>
      </c>
      <c r="U60" s="185">
        <v>86461947</v>
      </c>
      <c r="V60" s="185">
        <f t="shared" si="2"/>
        <v>18987949000</v>
      </c>
      <c r="W60" s="185">
        <f t="shared" si="3"/>
        <v>2377464013.0006905</v>
      </c>
    </row>
    <row r="61" spans="1:23">
      <c r="A61" s="198">
        <v>21570</v>
      </c>
      <c r="B61" s="178" t="s">
        <v>46</v>
      </c>
      <c r="C61" s="182">
        <v>1.683E-4</v>
      </c>
      <c r="D61" s="182">
        <v>1.7980000000000001E-4</v>
      </c>
      <c r="E61" s="185">
        <v>1675610</v>
      </c>
      <c r="F61" s="184"/>
      <c r="G61" s="185">
        <v>122287</v>
      </c>
      <c r="H61" s="185">
        <v>159686</v>
      </c>
      <c r="I61" s="185">
        <v>336252</v>
      </c>
      <c r="J61" s="185">
        <v>37424</v>
      </c>
      <c r="K61" s="184"/>
      <c r="L61" s="185">
        <v>16816</v>
      </c>
      <c r="M61" s="3"/>
      <c r="N61" s="185">
        <v>0</v>
      </c>
      <c r="O61" s="185">
        <v>28092</v>
      </c>
      <c r="P61" s="184"/>
      <c r="Q61" s="185">
        <v>383783</v>
      </c>
      <c r="R61" s="185">
        <v>-11970</v>
      </c>
      <c r="S61" s="185">
        <v>371813</v>
      </c>
      <c r="T61" s="185">
        <f t="shared" si="1"/>
        <v>3195671.8166999999</v>
      </c>
      <c r="U61" s="185">
        <v>400127</v>
      </c>
      <c r="V61" s="185">
        <f t="shared" si="2"/>
        <v>18987949000</v>
      </c>
      <c r="W61" s="185">
        <f t="shared" si="3"/>
        <v>2377462863.9334521</v>
      </c>
    </row>
    <row r="62" spans="1:23">
      <c r="A62" s="198">
        <v>21800</v>
      </c>
      <c r="B62" s="178" t="s">
        <v>47</v>
      </c>
      <c r="C62" s="182">
        <v>3.1678000000000001E-3</v>
      </c>
      <c r="D62" s="182">
        <v>3.1243E-3</v>
      </c>
      <c r="E62" s="185">
        <v>31538899</v>
      </c>
      <c r="F62" s="184"/>
      <c r="G62" s="185">
        <v>2301730</v>
      </c>
      <c r="H62" s="185">
        <v>3005662</v>
      </c>
      <c r="I62" s="185">
        <v>6329046</v>
      </c>
      <c r="J62" s="185">
        <v>816492</v>
      </c>
      <c r="K62" s="184"/>
      <c r="L62" s="185">
        <v>316514</v>
      </c>
      <c r="M62" s="3"/>
      <c r="N62" s="185">
        <v>0</v>
      </c>
      <c r="O62" s="185">
        <v>0</v>
      </c>
      <c r="P62" s="184"/>
      <c r="Q62" s="185">
        <v>7223699</v>
      </c>
      <c r="R62" s="185">
        <v>623784</v>
      </c>
      <c r="S62" s="185">
        <v>7847483</v>
      </c>
      <c r="T62" s="185">
        <f t="shared" si="1"/>
        <v>60150024.842200004</v>
      </c>
      <c r="U62" s="185">
        <v>7531330</v>
      </c>
      <c r="V62" s="185">
        <f t="shared" si="2"/>
        <v>18987949000</v>
      </c>
      <c r="W62" s="185">
        <f t="shared" si="3"/>
        <v>2377463855.0413537</v>
      </c>
    </row>
    <row r="63" spans="1:23">
      <c r="A63" s="198">
        <v>21900</v>
      </c>
      <c r="B63" s="178" t="s">
        <v>48</v>
      </c>
      <c r="C63" s="182">
        <v>2.2623999999999999E-3</v>
      </c>
      <c r="D63" s="182">
        <v>2.2258999999999998E-3</v>
      </c>
      <c r="E63" s="185">
        <v>22524656</v>
      </c>
      <c r="F63" s="184"/>
      <c r="G63" s="185">
        <v>1643864</v>
      </c>
      <c r="H63" s="185">
        <v>2146604</v>
      </c>
      <c r="I63" s="185">
        <v>4520119</v>
      </c>
      <c r="J63" s="185">
        <v>417738</v>
      </c>
      <c r="K63" s="184"/>
      <c r="L63" s="185">
        <v>226050</v>
      </c>
      <c r="M63" s="3"/>
      <c r="N63" s="185">
        <v>0</v>
      </c>
      <c r="O63" s="185">
        <v>101339</v>
      </c>
      <c r="P63" s="184"/>
      <c r="Q63" s="185">
        <v>5159068</v>
      </c>
      <c r="R63" s="185">
        <v>152722</v>
      </c>
      <c r="S63" s="185">
        <v>5311790</v>
      </c>
      <c r="T63" s="185">
        <f t="shared" si="1"/>
        <v>42958335.817599997</v>
      </c>
      <c r="U63" s="185">
        <v>5378775</v>
      </c>
      <c r="V63" s="185">
        <f t="shared" si="2"/>
        <v>18987949000</v>
      </c>
      <c r="W63" s="185">
        <f t="shared" si="3"/>
        <v>2377464197.3125887</v>
      </c>
    </row>
    <row r="64" spans="1:23">
      <c r="A64" s="198">
        <v>22000</v>
      </c>
      <c r="B64" s="178" t="s">
        <v>49</v>
      </c>
      <c r="C64" s="182">
        <v>3.6137000000000001E-3</v>
      </c>
      <c r="D64" s="182">
        <v>3.7869000000000002E-3</v>
      </c>
      <c r="E64" s="185">
        <v>35978319</v>
      </c>
      <c r="F64" s="184"/>
      <c r="G64" s="185">
        <v>2625722</v>
      </c>
      <c r="H64" s="185">
        <v>3428740</v>
      </c>
      <c r="I64" s="185">
        <v>7219923</v>
      </c>
      <c r="J64" s="185">
        <v>312672</v>
      </c>
      <c r="K64" s="184"/>
      <c r="L64" s="185">
        <v>361066</v>
      </c>
      <c r="M64" s="3"/>
      <c r="N64" s="185">
        <v>0</v>
      </c>
      <c r="O64" s="185">
        <v>216292</v>
      </c>
      <c r="P64" s="184"/>
      <c r="Q64" s="185">
        <v>8240508</v>
      </c>
      <c r="R64" s="185">
        <v>138827</v>
      </c>
      <c r="S64" s="185">
        <v>8379335</v>
      </c>
      <c r="T64" s="185">
        <f t="shared" si="1"/>
        <v>68616751.301300004</v>
      </c>
      <c r="U64" s="185">
        <v>8591442</v>
      </c>
      <c r="V64" s="185">
        <f t="shared" si="2"/>
        <v>18987949000</v>
      </c>
      <c r="W64" s="185">
        <f t="shared" si="3"/>
        <v>2377464094.9719124</v>
      </c>
    </row>
    <row r="65" spans="1:23">
      <c r="A65" s="198">
        <v>23000</v>
      </c>
      <c r="B65" s="178" t="s">
        <v>50</v>
      </c>
      <c r="C65" s="182">
        <v>1.2251E-3</v>
      </c>
      <c r="D65" s="182">
        <v>1.2597000000000001E-3</v>
      </c>
      <c r="E65" s="185">
        <v>12197205</v>
      </c>
      <c r="F65" s="184"/>
      <c r="G65" s="185">
        <v>890160</v>
      </c>
      <c r="H65" s="185">
        <v>1162396</v>
      </c>
      <c r="I65" s="185">
        <v>2447665</v>
      </c>
      <c r="J65" s="185">
        <v>317919</v>
      </c>
      <c r="K65" s="184"/>
      <c r="L65" s="185">
        <v>122407</v>
      </c>
      <c r="M65" s="3"/>
      <c r="N65" s="185">
        <v>0</v>
      </c>
      <c r="O65" s="185">
        <v>67660</v>
      </c>
      <c r="P65" s="184"/>
      <c r="Q65" s="185">
        <v>2793659</v>
      </c>
      <c r="R65" s="185">
        <v>284395</v>
      </c>
      <c r="S65" s="185">
        <v>3078054</v>
      </c>
      <c r="T65" s="185">
        <f t="shared" si="1"/>
        <v>23262136.319899999</v>
      </c>
      <c r="U65" s="185">
        <v>2912631</v>
      </c>
      <c r="V65" s="185">
        <f t="shared" si="2"/>
        <v>18987949000</v>
      </c>
      <c r="W65" s="185">
        <f t="shared" si="3"/>
        <v>2377463880.4995508</v>
      </c>
    </row>
    <row r="66" spans="1:23">
      <c r="A66" s="198">
        <v>23100</v>
      </c>
      <c r="B66" s="178" t="s">
        <v>51</v>
      </c>
      <c r="C66" s="182">
        <v>7.1481000000000001E-3</v>
      </c>
      <c r="D66" s="182">
        <v>7.0204000000000004E-3</v>
      </c>
      <c r="E66" s="185">
        <v>71167120</v>
      </c>
      <c r="F66" s="184"/>
      <c r="G66" s="185">
        <v>5193824</v>
      </c>
      <c r="H66" s="185">
        <v>6782239</v>
      </c>
      <c r="I66" s="185">
        <v>14281411</v>
      </c>
      <c r="J66" s="185">
        <v>2847453</v>
      </c>
      <c r="K66" s="184"/>
      <c r="L66" s="185">
        <v>714210</v>
      </c>
      <c r="M66" s="3"/>
      <c r="N66" s="185">
        <v>0</v>
      </c>
      <c r="O66" s="185">
        <v>0</v>
      </c>
      <c r="P66" s="184"/>
      <c r="Q66" s="185">
        <v>16300184</v>
      </c>
      <c r="R66" s="185">
        <v>1497169</v>
      </c>
      <c r="S66" s="185">
        <v>17797353</v>
      </c>
      <c r="T66" s="185">
        <f t="shared" si="1"/>
        <v>135727758.24689999</v>
      </c>
      <c r="U66" s="185">
        <v>16994350</v>
      </c>
      <c r="V66" s="185">
        <f t="shared" si="2"/>
        <v>18987949000</v>
      </c>
      <c r="W66" s="185">
        <f t="shared" si="3"/>
        <v>2377463941.4669633</v>
      </c>
    </row>
    <row r="67" spans="1:23">
      <c r="A67" s="198">
        <v>23200</v>
      </c>
      <c r="B67" s="178" t="s">
        <v>52</v>
      </c>
      <c r="C67" s="182">
        <v>3.8917000000000001E-3</v>
      </c>
      <c r="D67" s="182">
        <v>3.7309999999999999E-3</v>
      </c>
      <c r="E67" s="185">
        <v>38746112</v>
      </c>
      <c r="F67" s="184"/>
      <c r="G67" s="185">
        <v>2827717</v>
      </c>
      <c r="H67" s="185">
        <v>3692511</v>
      </c>
      <c r="I67" s="185">
        <v>7775348</v>
      </c>
      <c r="J67" s="185">
        <v>1462133</v>
      </c>
      <c r="K67" s="184"/>
      <c r="L67" s="185">
        <v>388843</v>
      </c>
      <c r="M67" s="3"/>
      <c r="N67" s="185">
        <v>0</v>
      </c>
      <c r="O67" s="185">
        <v>2296</v>
      </c>
      <c r="P67" s="184"/>
      <c r="Q67" s="185">
        <v>8874446</v>
      </c>
      <c r="R67" s="185">
        <v>443686</v>
      </c>
      <c r="S67" s="185">
        <v>9318132</v>
      </c>
      <c r="T67" s="185">
        <f t="shared" si="1"/>
        <v>73895401.123300001</v>
      </c>
      <c r="U67" s="185">
        <v>9252377</v>
      </c>
      <c r="V67" s="185">
        <f t="shared" si="2"/>
        <v>18987949000</v>
      </c>
      <c r="W67" s="185">
        <f t="shared" si="3"/>
        <v>2377464090.2433381</v>
      </c>
    </row>
    <row r="68" spans="1:23">
      <c r="A68" s="198">
        <v>30000</v>
      </c>
      <c r="B68" s="178" t="s">
        <v>53</v>
      </c>
      <c r="C68" s="182">
        <v>9.5419999999999999E-4</v>
      </c>
      <c r="D68" s="182">
        <v>9.992E-4</v>
      </c>
      <c r="E68" s="185">
        <v>9500100</v>
      </c>
      <c r="F68" s="184"/>
      <c r="G68" s="185">
        <v>693324</v>
      </c>
      <c r="H68" s="185">
        <v>905361</v>
      </c>
      <c r="I68" s="185">
        <v>1906426</v>
      </c>
      <c r="J68" s="185">
        <v>0</v>
      </c>
      <c r="K68" s="184"/>
      <c r="L68" s="185">
        <v>95340</v>
      </c>
      <c r="M68" s="3"/>
      <c r="N68" s="185">
        <v>0</v>
      </c>
      <c r="O68" s="185">
        <v>298109</v>
      </c>
      <c r="P68" s="184"/>
      <c r="Q68" s="185">
        <v>2175912</v>
      </c>
      <c r="R68" s="185">
        <v>-169473</v>
      </c>
      <c r="S68" s="185">
        <v>2006439</v>
      </c>
      <c r="T68" s="185">
        <f t="shared" si="1"/>
        <v>18118300.935800001</v>
      </c>
      <c r="U68" s="185">
        <v>2268576</v>
      </c>
      <c r="V68" s="185">
        <f t="shared" si="2"/>
        <v>18987949000</v>
      </c>
      <c r="W68" s="185">
        <f t="shared" si="3"/>
        <v>2377463844.0578494</v>
      </c>
    </row>
    <row r="69" spans="1:23">
      <c r="A69" s="198">
        <v>30100</v>
      </c>
      <c r="B69" s="178" t="s">
        <v>54</v>
      </c>
      <c r="C69" s="182">
        <v>8.3894999999999994E-3</v>
      </c>
      <c r="D69" s="182">
        <v>8.5126999999999998E-3</v>
      </c>
      <c r="E69" s="185">
        <v>83526609</v>
      </c>
      <c r="F69" s="184"/>
      <c r="G69" s="185">
        <v>6095827</v>
      </c>
      <c r="H69" s="185">
        <v>7960100</v>
      </c>
      <c r="I69" s="185">
        <v>16761642</v>
      </c>
      <c r="J69" s="185">
        <v>134412</v>
      </c>
      <c r="K69" s="184"/>
      <c r="L69" s="185">
        <v>838245</v>
      </c>
      <c r="M69" s="3"/>
      <c r="N69" s="185">
        <v>0</v>
      </c>
      <c r="O69" s="185">
        <v>2265064</v>
      </c>
      <c r="P69" s="184"/>
      <c r="Q69" s="185">
        <v>19131013</v>
      </c>
      <c r="R69" s="185">
        <v>-1121168</v>
      </c>
      <c r="S69" s="185">
        <v>18009845</v>
      </c>
      <c r="T69" s="185">
        <f t="shared" si="1"/>
        <v>159299398.13549998</v>
      </c>
      <c r="U69" s="185">
        <v>19945734</v>
      </c>
      <c r="V69" s="185">
        <f t="shared" si="2"/>
        <v>18987949000</v>
      </c>
      <c r="W69" s="185">
        <f t="shared" si="3"/>
        <v>2377463972.8231721</v>
      </c>
    </row>
    <row r="70" spans="1:23">
      <c r="A70" s="198">
        <v>30102</v>
      </c>
      <c r="B70" s="178" t="s">
        <v>55</v>
      </c>
      <c r="C70" s="182">
        <v>1.7039999999999999E-4</v>
      </c>
      <c r="D70" s="182">
        <v>1.6190000000000001E-4</v>
      </c>
      <c r="E70" s="185">
        <v>1696518</v>
      </c>
      <c r="F70" s="184"/>
      <c r="G70" s="185">
        <v>123813</v>
      </c>
      <c r="H70" s="185">
        <v>161678</v>
      </c>
      <c r="I70" s="185">
        <v>340447</v>
      </c>
      <c r="J70" s="185">
        <v>37420</v>
      </c>
      <c r="K70" s="184"/>
      <c r="L70" s="185">
        <v>17026</v>
      </c>
      <c r="M70" s="3"/>
      <c r="N70" s="185">
        <v>0</v>
      </c>
      <c r="O70" s="185">
        <v>8965</v>
      </c>
      <c r="P70" s="184"/>
      <c r="Q70" s="185">
        <v>388572</v>
      </c>
      <c r="R70" s="185">
        <v>32892</v>
      </c>
      <c r="S70" s="185">
        <v>421464</v>
      </c>
      <c r="T70" s="185">
        <f t="shared" si="1"/>
        <v>3235546.5096</v>
      </c>
      <c r="U70" s="185">
        <v>405120</v>
      </c>
      <c r="V70" s="185">
        <f t="shared" si="2"/>
        <v>18987949000</v>
      </c>
      <c r="W70" s="185">
        <f t="shared" si="3"/>
        <v>2377464788.7323942</v>
      </c>
    </row>
    <row r="71" spans="1:23">
      <c r="A71" s="198">
        <v>30103</v>
      </c>
      <c r="B71" s="178" t="s">
        <v>56</v>
      </c>
      <c r="C71" s="182">
        <v>2.2169999999999999E-4</v>
      </c>
      <c r="D71" s="182">
        <v>2.0809999999999999E-4</v>
      </c>
      <c r="E71" s="185">
        <v>2207265</v>
      </c>
      <c r="F71" s="184"/>
      <c r="G71" s="185">
        <v>161088</v>
      </c>
      <c r="H71" s="185">
        <v>210353</v>
      </c>
      <c r="I71" s="185">
        <v>442941</v>
      </c>
      <c r="J71" s="185">
        <v>63480</v>
      </c>
      <c r="K71" s="184"/>
      <c r="L71" s="185">
        <v>22151</v>
      </c>
      <c r="M71" s="3"/>
      <c r="N71" s="185">
        <v>0</v>
      </c>
      <c r="O71" s="185">
        <v>9627</v>
      </c>
      <c r="P71" s="184"/>
      <c r="Q71" s="185">
        <v>505554</v>
      </c>
      <c r="R71" s="185">
        <v>43592</v>
      </c>
      <c r="S71" s="185">
        <v>549146</v>
      </c>
      <c r="T71" s="185">
        <f t="shared" si="1"/>
        <v>4209628.2933</v>
      </c>
      <c r="U71" s="185">
        <v>527084</v>
      </c>
      <c r="V71" s="185">
        <f t="shared" si="2"/>
        <v>18987949000</v>
      </c>
      <c r="W71" s="185">
        <f t="shared" si="3"/>
        <v>2377465042.8506994</v>
      </c>
    </row>
    <row r="72" spans="1:23">
      <c r="A72" s="198">
        <v>30104</v>
      </c>
      <c r="B72" s="178" t="s">
        <v>57</v>
      </c>
      <c r="C72" s="182">
        <v>1.3410000000000001E-4</v>
      </c>
      <c r="D72" s="182">
        <v>1.2990000000000001E-4</v>
      </c>
      <c r="E72" s="185">
        <v>1335112</v>
      </c>
      <c r="F72" s="184"/>
      <c r="G72" s="185">
        <v>97437</v>
      </c>
      <c r="H72" s="185">
        <v>127236</v>
      </c>
      <c r="I72" s="185">
        <v>267923</v>
      </c>
      <c r="J72" s="185">
        <v>66220</v>
      </c>
      <c r="K72" s="184"/>
      <c r="L72" s="185">
        <v>13399</v>
      </c>
      <c r="M72" s="3"/>
      <c r="N72" s="185">
        <v>0</v>
      </c>
      <c r="O72" s="185">
        <v>25053</v>
      </c>
      <c r="P72" s="184"/>
      <c r="Q72" s="185">
        <v>305795</v>
      </c>
      <c r="R72" s="185">
        <v>55665</v>
      </c>
      <c r="S72" s="185">
        <v>361460</v>
      </c>
      <c r="T72" s="185">
        <f t="shared" si="1"/>
        <v>2546283.9609000003</v>
      </c>
      <c r="U72" s="185">
        <v>318818</v>
      </c>
      <c r="V72" s="185">
        <f t="shared" si="2"/>
        <v>18987949000</v>
      </c>
      <c r="W72" s="185">
        <f t="shared" si="3"/>
        <v>2377464578.6726322</v>
      </c>
    </row>
    <row r="73" spans="1:23">
      <c r="A73" s="198">
        <v>30105</v>
      </c>
      <c r="B73" s="178" t="s">
        <v>58</v>
      </c>
      <c r="C73" s="182">
        <v>9.4039999999999998E-4</v>
      </c>
      <c r="D73" s="182">
        <v>9.2610000000000001E-4</v>
      </c>
      <c r="E73" s="185">
        <v>9362706</v>
      </c>
      <c r="F73" s="184"/>
      <c r="G73" s="185">
        <v>683297</v>
      </c>
      <c r="H73" s="185">
        <v>892268</v>
      </c>
      <c r="I73" s="185">
        <v>1878854</v>
      </c>
      <c r="J73" s="185">
        <v>350607</v>
      </c>
      <c r="K73" s="184"/>
      <c r="L73" s="185">
        <v>93961</v>
      </c>
      <c r="M73" s="3"/>
      <c r="N73" s="185">
        <v>0</v>
      </c>
      <c r="O73" s="185">
        <v>0</v>
      </c>
      <c r="P73" s="184"/>
      <c r="Q73" s="185">
        <v>2144443</v>
      </c>
      <c r="R73" s="185">
        <v>214804</v>
      </c>
      <c r="S73" s="185">
        <v>2359247</v>
      </c>
      <c r="T73" s="185">
        <f t="shared" ref="T73:T136" si="5">C73*18987949000</f>
        <v>17856267.239599999</v>
      </c>
      <c r="U73" s="185">
        <v>2235767</v>
      </c>
      <c r="V73" s="185">
        <f t="shared" ref="V73:V136" si="6">+T73/C73</f>
        <v>18987949000</v>
      </c>
      <c r="W73" s="185">
        <f t="shared" ref="W73:W136" si="7">+U73/C73</f>
        <v>2377463845.172267</v>
      </c>
    </row>
    <row r="74" spans="1:23">
      <c r="A74" s="198">
        <v>30200</v>
      </c>
      <c r="B74" s="178" t="s">
        <v>59</v>
      </c>
      <c r="C74" s="182">
        <v>1.949E-3</v>
      </c>
      <c r="D74" s="182">
        <v>1.9530999999999999E-3</v>
      </c>
      <c r="E74" s="185">
        <v>19404417</v>
      </c>
      <c r="F74" s="184"/>
      <c r="G74" s="185">
        <v>1416147</v>
      </c>
      <c r="H74" s="185">
        <v>1849244</v>
      </c>
      <c r="I74" s="185">
        <v>3893968</v>
      </c>
      <c r="J74" s="185">
        <v>0</v>
      </c>
      <c r="K74" s="184"/>
      <c r="L74" s="185">
        <v>194736</v>
      </c>
      <c r="M74" s="3"/>
      <c r="N74" s="185">
        <v>0</v>
      </c>
      <c r="O74" s="185">
        <v>250438</v>
      </c>
      <c r="P74" s="184"/>
      <c r="Q74" s="185">
        <v>4444406</v>
      </c>
      <c r="R74" s="185">
        <v>-223409</v>
      </c>
      <c r="S74" s="185">
        <v>4220997</v>
      </c>
      <c r="T74" s="185">
        <f t="shared" si="5"/>
        <v>37007512.601000004</v>
      </c>
      <c r="U74" s="185">
        <v>4633677</v>
      </c>
      <c r="V74" s="185">
        <f t="shared" si="6"/>
        <v>18987949000</v>
      </c>
      <c r="W74" s="185">
        <f t="shared" si="7"/>
        <v>2377463827.6038995</v>
      </c>
    </row>
    <row r="75" spans="1:23">
      <c r="A75" s="198">
        <v>30300</v>
      </c>
      <c r="B75" s="178" t="s">
        <v>60</v>
      </c>
      <c r="C75" s="182">
        <v>6.3259999999999998E-4</v>
      </c>
      <c r="D75" s="182">
        <v>6.3279999999999999E-4</v>
      </c>
      <c r="E75" s="185">
        <v>6298222</v>
      </c>
      <c r="F75" s="184"/>
      <c r="G75" s="185">
        <v>459648</v>
      </c>
      <c r="H75" s="185">
        <v>600222</v>
      </c>
      <c r="I75" s="185">
        <v>1263891</v>
      </c>
      <c r="J75" s="185">
        <v>1778</v>
      </c>
      <c r="K75" s="184"/>
      <c r="L75" s="185">
        <v>63207</v>
      </c>
      <c r="M75" s="3"/>
      <c r="N75" s="185">
        <v>0</v>
      </c>
      <c r="O75" s="185">
        <v>132028</v>
      </c>
      <c r="P75" s="184"/>
      <c r="Q75" s="185">
        <v>1442551</v>
      </c>
      <c r="R75" s="185">
        <v>-70366</v>
      </c>
      <c r="S75" s="185">
        <v>1372185</v>
      </c>
      <c r="T75" s="185">
        <f t="shared" si="5"/>
        <v>12011776.5374</v>
      </c>
      <c r="U75" s="185">
        <v>1503984</v>
      </c>
      <c r="V75" s="185">
        <f t="shared" si="6"/>
        <v>18987949000</v>
      </c>
      <c r="W75" s="185">
        <f t="shared" si="7"/>
        <v>2377464432.5007906</v>
      </c>
    </row>
    <row r="76" spans="1:23">
      <c r="A76" s="198">
        <v>30400</v>
      </c>
      <c r="B76" s="178" t="s">
        <v>61</v>
      </c>
      <c r="C76" s="182">
        <v>1.1585E-3</v>
      </c>
      <c r="D76" s="182">
        <v>1.2143E-3</v>
      </c>
      <c r="E76" s="185">
        <v>11534129</v>
      </c>
      <c r="F76" s="184"/>
      <c r="G76" s="185">
        <v>841768</v>
      </c>
      <c r="H76" s="185">
        <v>1099204</v>
      </c>
      <c r="I76" s="185">
        <v>2314603</v>
      </c>
      <c r="J76" s="185">
        <v>43773</v>
      </c>
      <c r="K76" s="184"/>
      <c r="L76" s="185">
        <v>115753</v>
      </c>
      <c r="M76" s="3"/>
      <c r="N76" s="185">
        <v>0</v>
      </c>
      <c r="O76" s="185">
        <v>402554</v>
      </c>
      <c r="P76" s="184"/>
      <c r="Q76" s="185">
        <v>2641788</v>
      </c>
      <c r="R76" s="185">
        <v>-154817</v>
      </c>
      <c r="S76" s="185">
        <v>2486971</v>
      </c>
      <c r="T76" s="185">
        <f t="shared" si="5"/>
        <v>21997538.916500002</v>
      </c>
      <c r="U76" s="185">
        <v>2754292</v>
      </c>
      <c r="V76" s="185">
        <f t="shared" si="6"/>
        <v>18987949000</v>
      </c>
      <c r="W76" s="185">
        <f t="shared" si="7"/>
        <v>2377463962.0198531</v>
      </c>
    </row>
    <row r="77" spans="1:23">
      <c r="A77" s="198">
        <v>30405</v>
      </c>
      <c r="B77" s="178" t="s">
        <v>62</v>
      </c>
      <c r="C77" s="182">
        <v>7.674E-4</v>
      </c>
      <c r="D77" s="182">
        <v>8.4159999999999997E-4</v>
      </c>
      <c r="E77" s="185">
        <v>7640303</v>
      </c>
      <c r="F77" s="184"/>
      <c r="G77" s="185">
        <v>557594</v>
      </c>
      <c r="H77" s="185">
        <v>728122</v>
      </c>
      <c r="I77" s="185">
        <v>1533212</v>
      </c>
      <c r="J77" s="185">
        <v>72344</v>
      </c>
      <c r="K77" s="184"/>
      <c r="L77" s="185">
        <v>76676</v>
      </c>
      <c r="M77" s="3"/>
      <c r="N77" s="185">
        <v>0</v>
      </c>
      <c r="O77" s="185">
        <v>355627</v>
      </c>
      <c r="P77" s="184"/>
      <c r="Q77" s="185">
        <v>1749942</v>
      </c>
      <c r="R77" s="185">
        <v>26690</v>
      </c>
      <c r="S77" s="185">
        <v>1776632</v>
      </c>
      <c r="T77" s="185">
        <f t="shared" si="5"/>
        <v>14571352.0626</v>
      </c>
      <c r="U77" s="185">
        <v>1824466</v>
      </c>
      <c r="V77" s="185">
        <f t="shared" si="6"/>
        <v>18987949000</v>
      </c>
      <c r="W77" s="185">
        <f t="shared" si="7"/>
        <v>2377464164.7120147</v>
      </c>
    </row>
    <row r="78" spans="1:23">
      <c r="A78" s="198">
        <v>30500</v>
      </c>
      <c r="B78" s="178" t="s">
        <v>63</v>
      </c>
      <c r="C78" s="182">
        <v>1.2714E-3</v>
      </c>
      <c r="D78" s="182">
        <v>1.2786E-3</v>
      </c>
      <c r="E78" s="185">
        <v>12658172</v>
      </c>
      <c r="F78" s="184"/>
      <c r="G78" s="185">
        <v>923802</v>
      </c>
      <c r="H78" s="185">
        <v>1206326</v>
      </c>
      <c r="I78" s="185">
        <v>2540169</v>
      </c>
      <c r="J78" s="185">
        <v>9113</v>
      </c>
      <c r="K78" s="184"/>
      <c r="L78" s="185">
        <v>127033</v>
      </c>
      <c r="M78" s="3"/>
      <c r="N78" s="185">
        <v>0</v>
      </c>
      <c r="O78" s="185">
        <v>182229</v>
      </c>
      <c r="P78" s="184"/>
      <c r="Q78" s="185">
        <v>2899240</v>
      </c>
      <c r="R78" s="185">
        <v>-110330</v>
      </c>
      <c r="S78" s="185">
        <v>2788910</v>
      </c>
      <c r="T78" s="185">
        <f t="shared" si="5"/>
        <v>24141278.358600002</v>
      </c>
      <c r="U78" s="185">
        <v>3022708</v>
      </c>
      <c r="V78" s="185">
        <f t="shared" si="6"/>
        <v>18987949000</v>
      </c>
      <c r="W78" s="185">
        <f t="shared" si="7"/>
        <v>2377464212.6789365</v>
      </c>
    </row>
    <row r="79" spans="1:23">
      <c r="A79" s="198">
        <v>30600</v>
      </c>
      <c r="B79" s="178" t="s">
        <v>64</v>
      </c>
      <c r="C79" s="182">
        <v>9.6159999999999995E-4</v>
      </c>
      <c r="D79" s="182">
        <v>9.8780000000000005E-4</v>
      </c>
      <c r="E79" s="185">
        <v>9573775</v>
      </c>
      <c r="F79" s="184"/>
      <c r="G79" s="185">
        <v>698700</v>
      </c>
      <c r="H79" s="185">
        <v>912382</v>
      </c>
      <c r="I79" s="185">
        <v>1921210</v>
      </c>
      <c r="J79" s="185">
        <v>8317</v>
      </c>
      <c r="K79" s="184"/>
      <c r="L79" s="185">
        <v>96079</v>
      </c>
      <c r="M79" s="3"/>
      <c r="N79" s="185">
        <v>0</v>
      </c>
      <c r="O79" s="185">
        <v>234327</v>
      </c>
      <c r="P79" s="184"/>
      <c r="Q79" s="185">
        <v>2192786</v>
      </c>
      <c r="R79" s="185">
        <v>-79422</v>
      </c>
      <c r="S79" s="185">
        <v>2113364</v>
      </c>
      <c r="T79" s="185">
        <f t="shared" si="5"/>
        <v>18258811.758400001</v>
      </c>
      <c r="U79" s="185">
        <v>2286169</v>
      </c>
      <c r="V79" s="185">
        <f t="shared" si="6"/>
        <v>18987949000</v>
      </c>
      <c r="W79" s="185">
        <f t="shared" si="7"/>
        <v>2377463602.3294511</v>
      </c>
    </row>
    <row r="80" spans="1:23">
      <c r="A80" s="198">
        <v>30601</v>
      </c>
      <c r="B80" s="178" t="s">
        <v>65</v>
      </c>
      <c r="C80" s="182">
        <v>2.3099999999999999E-5</v>
      </c>
      <c r="D80" s="182">
        <v>2.1800000000000001E-5</v>
      </c>
      <c r="E80" s="185">
        <v>229986</v>
      </c>
      <c r="F80" s="184"/>
      <c r="G80" s="185">
        <v>16785</v>
      </c>
      <c r="H80" s="185">
        <v>21918</v>
      </c>
      <c r="I80" s="185">
        <v>46152</v>
      </c>
      <c r="J80" s="185">
        <v>5363</v>
      </c>
      <c r="K80" s="184"/>
      <c r="L80" s="185">
        <v>2308</v>
      </c>
      <c r="M80" s="3"/>
      <c r="N80" s="185">
        <v>0</v>
      </c>
      <c r="O80" s="185">
        <v>7369</v>
      </c>
      <c r="P80" s="184"/>
      <c r="Q80" s="185">
        <v>52676</v>
      </c>
      <c r="R80" s="185">
        <v>195</v>
      </c>
      <c r="S80" s="185">
        <v>52871</v>
      </c>
      <c r="T80" s="185">
        <f t="shared" si="5"/>
        <v>438621.62189999997</v>
      </c>
      <c r="U80" s="185">
        <v>54919</v>
      </c>
      <c r="V80" s="185">
        <f t="shared" si="6"/>
        <v>18987949000</v>
      </c>
      <c r="W80" s="185">
        <f t="shared" si="7"/>
        <v>2377445887.4458876</v>
      </c>
    </row>
    <row r="81" spans="1:23">
      <c r="A81" s="198">
        <v>30700</v>
      </c>
      <c r="B81" s="178" t="s">
        <v>66</v>
      </c>
      <c r="C81" s="182">
        <v>2.5178000000000002E-3</v>
      </c>
      <c r="D81" s="182">
        <v>2.5628000000000001E-3</v>
      </c>
      <c r="E81" s="185">
        <v>25067441</v>
      </c>
      <c r="F81" s="184"/>
      <c r="G81" s="185">
        <v>1829439</v>
      </c>
      <c r="H81" s="185">
        <v>2388931</v>
      </c>
      <c r="I81" s="185">
        <v>5030391</v>
      </c>
      <c r="J81" s="185">
        <v>33158</v>
      </c>
      <c r="K81" s="184"/>
      <c r="L81" s="185">
        <v>251569</v>
      </c>
      <c r="M81" s="3"/>
      <c r="N81" s="185">
        <v>0</v>
      </c>
      <c r="O81" s="185">
        <v>324871</v>
      </c>
      <c r="P81" s="184"/>
      <c r="Q81" s="185">
        <v>5741470</v>
      </c>
      <c r="R81" s="185">
        <v>-63124</v>
      </c>
      <c r="S81" s="185">
        <v>5678346</v>
      </c>
      <c r="T81" s="185">
        <f t="shared" si="5"/>
        <v>47807857.992200002</v>
      </c>
      <c r="U81" s="185">
        <v>5985979</v>
      </c>
      <c r="V81" s="185">
        <f t="shared" si="6"/>
        <v>18987949000</v>
      </c>
      <c r="W81" s="185">
        <f t="shared" si="7"/>
        <v>2377464055.9218364</v>
      </c>
    </row>
    <row r="82" spans="1:23">
      <c r="A82" s="198">
        <v>30705</v>
      </c>
      <c r="B82" s="178" t="s">
        <v>67</v>
      </c>
      <c r="C82" s="182">
        <v>4.772E-4</v>
      </c>
      <c r="D82" s="182">
        <v>4.9339999999999996E-4</v>
      </c>
      <c r="E82" s="185">
        <v>4751046</v>
      </c>
      <c r="F82" s="184"/>
      <c r="G82" s="185">
        <v>346734</v>
      </c>
      <c r="H82" s="185">
        <v>452775</v>
      </c>
      <c r="I82" s="185">
        <v>953413</v>
      </c>
      <c r="J82" s="185">
        <v>64482</v>
      </c>
      <c r="K82" s="184"/>
      <c r="L82" s="185">
        <v>47680</v>
      </c>
      <c r="M82" s="3"/>
      <c r="N82" s="185">
        <v>0</v>
      </c>
      <c r="O82" s="185">
        <v>171075</v>
      </c>
      <c r="P82" s="184"/>
      <c r="Q82" s="185">
        <v>1088184</v>
      </c>
      <c r="R82" s="185">
        <v>-1176</v>
      </c>
      <c r="S82" s="185">
        <v>1087008</v>
      </c>
      <c r="T82" s="185">
        <f t="shared" si="5"/>
        <v>9061049.2628000006</v>
      </c>
      <c r="U82" s="185">
        <v>1134526</v>
      </c>
      <c r="V82" s="185">
        <f t="shared" si="6"/>
        <v>18987949000</v>
      </c>
      <c r="W82" s="185">
        <f t="shared" si="7"/>
        <v>2377464375.5238895</v>
      </c>
    </row>
    <row r="83" spans="1:23">
      <c r="A83" s="198">
        <v>30800</v>
      </c>
      <c r="B83" s="178" t="s">
        <v>68</v>
      </c>
      <c r="C83" s="182">
        <v>8.4789999999999996E-4</v>
      </c>
      <c r="D83" s="182">
        <v>9.6900000000000003E-4</v>
      </c>
      <c r="E83" s="185">
        <v>8441768</v>
      </c>
      <c r="F83" s="184"/>
      <c r="G83" s="185">
        <v>616086</v>
      </c>
      <c r="H83" s="185">
        <v>804502</v>
      </c>
      <c r="I83" s="185">
        <v>1694046</v>
      </c>
      <c r="J83" s="185">
        <v>0</v>
      </c>
      <c r="K83" s="184"/>
      <c r="L83" s="185">
        <v>84719</v>
      </c>
      <c r="M83" s="3"/>
      <c r="N83" s="185">
        <v>0</v>
      </c>
      <c r="O83" s="185">
        <v>741933</v>
      </c>
      <c r="P83" s="184"/>
      <c r="Q83" s="185">
        <v>1933510</v>
      </c>
      <c r="R83" s="185">
        <v>-271466</v>
      </c>
      <c r="S83" s="185">
        <v>1662044</v>
      </c>
      <c r="T83" s="185">
        <f t="shared" si="5"/>
        <v>16099881.957099998</v>
      </c>
      <c r="U83" s="185">
        <v>2015852</v>
      </c>
      <c r="V83" s="185">
        <f t="shared" si="6"/>
        <v>18987949000</v>
      </c>
      <c r="W83" s="185">
        <f t="shared" si="7"/>
        <v>2377464323.6230688</v>
      </c>
    </row>
    <row r="84" spans="1:23">
      <c r="A84" s="198">
        <v>30900</v>
      </c>
      <c r="B84" s="178" t="s">
        <v>69</v>
      </c>
      <c r="C84" s="182">
        <v>1.6498000000000001E-3</v>
      </c>
      <c r="D84" s="182">
        <v>1.6904999999999999E-3</v>
      </c>
      <c r="E84" s="185">
        <v>16425556</v>
      </c>
      <c r="F84" s="184"/>
      <c r="G84" s="185">
        <v>1198748</v>
      </c>
      <c r="H84" s="185">
        <v>1565358</v>
      </c>
      <c r="I84" s="185">
        <v>3296187</v>
      </c>
      <c r="J84" s="185">
        <v>0</v>
      </c>
      <c r="K84" s="184"/>
      <c r="L84" s="185">
        <v>164841</v>
      </c>
      <c r="M84" s="3"/>
      <c r="N84" s="185">
        <v>0</v>
      </c>
      <c r="O84" s="185">
        <v>221462</v>
      </c>
      <c r="P84" s="184"/>
      <c r="Q84" s="185">
        <v>3762125</v>
      </c>
      <c r="R84" s="185">
        <v>-173832</v>
      </c>
      <c r="S84" s="185">
        <v>3588293</v>
      </c>
      <c r="T84" s="185">
        <f t="shared" si="5"/>
        <v>31326318.260200001</v>
      </c>
      <c r="U84" s="185">
        <v>3922340</v>
      </c>
      <c r="V84" s="185">
        <f t="shared" si="6"/>
        <v>18987949000</v>
      </c>
      <c r="W84" s="185">
        <f t="shared" si="7"/>
        <v>2377463935.0224266</v>
      </c>
    </row>
    <row r="85" spans="1:23">
      <c r="A85" s="198">
        <v>30905</v>
      </c>
      <c r="B85" s="178" t="s">
        <v>70</v>
      </c>
      <c r="C85" s="182">
        <v>3.2430000000000002E-4</v>
      </c>
      <c r="D85" s="182">
        <v>3.3399999999999999E-4</v>
      </c>
      <c r="E85" s="185">
        <v>3228760</v>
      </c>
      <c r="F85" s="184"/>
      <c r="G85" s="185">
        <v>235637</v>
      </c>
      <c r="H85" s="185">
        <v>307701</v>
      </c>
      <c r="I85" s="185">
        <v>647929</v>
      </c>
      <c r="J85" s="185">
        <v>63416</v>
      </c>
      <c r="K85" s="184"/>
      <c r="L85" s="185">
        <v>32403</v>
      </c>
      <c r="M85" s="3"/>
      <c r="N85" s="185">
        <v>0</v>
      </c>
      <c r="O85" s="185">
        <v>26898</v>
      </c>
      <c r="P85" s="184"/>
      <c r="Q85" s="185">
        <v>739518</v>
      </c>
      <c r="R85" s="185">
        <v>-8413</v>
      </c>
      <c r="S85" s="185">
        <v>731105</v>
      </c>
      <c r="T85" s="185">
        <f t="shared" si="5"/>
        <v>6157791.8607000001</v>
      </c>
      <c r="U85" s="185">
        <v>771012</v>
      </c>
      <c r="V85" s="185">
        <f t="shared" si="6"/>
        <v>18987949000</v>
      </c>
      <c r="W85" s="185">
        <f t="shared" si="7"/>
        <v>2377465309.898242</v>
      </c>
    </row>
    <row r="86" spans="1:23">
      <c r="A86" s="198">
        <v>31000</v>
      </c>
      <c r="B86" s="178" t="s">
        <v>71</v>
      </c>
      <c r="C86" s="182">
        <v>4.8752999999999999E-3</v>
      </c>
      <c r="D86" s="182">
        <v>4.8123999999999997E-3</v>
      </c>
      <c r="E86" s="185">
        <v>48538921</v>
      </c>
      <c r="F86" s="184"/>
      <c r="G86" s="185">
        <v>3542403</v>
      </c>
      <c r="H86" s="185">
        <v>4625768</v>
      </c>
      <c r="I86" s="185">
        <v>9740513</v>
      </c>
      <c r="J86" s="185">
        <v>217069</v>
      </c>
      <c r="K86" s="184"/>
      <c r="L86" s="185">
        <v>487120</v>
      </c>
      <c r="M86" s="3"/>
      <c r="N86" s="185">
        <v>0</v>
      </c>
      <c r="O86" s="185">
        <v>96967</v>
      </c>
      <c r="P86" s="184"/>
      <c r="Q86" s="185">
        <v>11117400</v>
      </c>
      <c r="R86" s="185">
        <v>213659</v>
      </c>
      <c r="S86" s="185">
        <v>11331059</v>
      </c>
      <c r="T86" s="185">
        <f t="shared" si="5"/>
        <v>92571947.7597</v>
      </c>
      <c r="U86" s="185">
        <v>11590850</v>
      </c>
      <c r="V86" s="185">
        <f t="shared" si="6"/>
        <v>18987949000</v>
      </c>
      <c r="W86" s="185">
        <f t="shared" si="7"/>
        <v>2377463950.9363527</v>
      </c>
    </row>
    <row r="87" spans="1:23">
      <c r="A87" s="198">
        <v>31005</v>
      </c>
      <c r="B87" s="178" t="s">
        <v>72</v>
      </c>
      <c r="C87" s="182">
        <v>4.4329999999999999E-4</v>
      </c>
      <c r="D87" s="182">
        <v>4.6690000000000002E-4</v>
      </c>
      <c r="E87" s="185">
        <v>4413534</v>
      </c>
      <c r="F87" s="184"/>
      <c r="G87" s="185">
        <v>322103</v>
      </c>
      <c r="H87" s="185">
        <v>420611</v>
      </c>
      <c r="I87" s="185">
        <v>885683</v>
      </c>
      <c r="J87" s="185">
        <v>60712</v>
      </c>
      <c r="K87" s="184"/>
      <c r="L87" s="185">
        <v>44293</v>
      </c>
      <c r="M87" s="3"/>
      <c r="N87" s="185">
        <v>0</v>
      </c>
      <c r="O87" s="185">
        <v>16372</v>
      </c>
      <c r="P87" s="184"/>
      <c r="Q87" s="185">
        <v>1010880</v>
      </c>
      <c r="R87" s="185">
        <v>29849</v>
      </c>
      <c r="S87" s="185">
        <v>1040729</v>
      </c>
      <c r="T87" s="185">
        <f t="shared" si="5"/>
        <v>8417357.7916999999</v>
      </c>
      <c r="U87" s="185">
        <v>1053930</v>
      </c>
      <c r="V87" s="185">
        <f t="shared" si="6"/>
        <v>18987949000</v>
      </c>
      <c r="W87" s="185">
        <f t="shared" si="7"/>
        <v>2377464471.0128584</v>
      </c>
    </row>
    <row r="88" spans="1:23">
      <c r="A88" s="198">
        <v>31100</v>
      </c>
      <c r="B88" s="178" t="s">
        <v>73</v>
      </c>
      <c r="C88" s="182">
        <v>1.00693E-2</v>
      </c>
      <c r="D88" s="182">
        <v>9.9398000000000004E-3</v>
      </c>
      <c r="E88" s="185">
        <v>100250847</v>
      </c>
      <c r="F88" s="184"/>
      <c r="G88" s="185">
        <v>7316374</v>
      </c>
      <c r="H88" s="185">
        <v>9553923</v>
      </c>
      <c r="I88" s="185">
        <v>20117767</v>
      </c>
      <c r="J88" s="185">
        <v>201209</v>
      </c>
      <c r="K88" s="184"/>
      <c r="L88" s="185">
        <v>1006084</v>
      </c>
      <c r="M88" s="3"/>
      <c r="N88" s="185">
        <v>0</v>
      </c>
      <c r="O88" s="185">
        <v>459091</v>
      </c>
      <c r="P88" s="184"/>
      <c r="Q88" s="185">
        <v>22961548</v>
      </c>
      <c r="R88" s="185">
        <v>-334887</v>
      </c>
      <c r="S88" s="185">
        <v>22626661</v>
      </c>
      <c r="T88" s="185">
        <f t="shared" si="5"/>
        <v>191195354.86570001</v>
      </c>
      <c r="U88" s="185">
        <v>23939398</v>
      </c>
      <c r="V88" s="185">
        <f t="shared" si="6"/>
        <v>18987949000</v>
      </c>
      <c r="W88" s="185">
        <f t="shared" si="7"/>
        <v>2377463974.6556363</v>
      </c>
    </row>
    <row r="89" spans="1:23">
      <c r="A89" s="198">
        <v>31101</v>
      </c>
      <c r="B89" s="178" t="s">
        <v>74</v>
      </c>
      <c r="C89" s="182">
        <v>6.7399999999999998E-5</v>
      </c>
      <c r="D89" s="182">
        <v>6.7999999999999999E-5</v>
      </c>
      <c r="E89" s="185">
        <v>671040</v>
      </c>
      <c r="F89" s="184"/>
      <c r="G89" s="185">
        <v>48973</v>
      </c>
      <c r="H89" s="185">
        <v>63950</v>
      </c>
      <c r="I89" s="185">
        <v>134661</v>
      </c>
      <c r="J89" s="185">
        <v>0</v>
      </c>
      <c r="K89" s="184"/>
      <c r="L89" s="185">
        <v>6734</v>
      </c>
      <c r="M89" s="3"/>
      <c r="N89" s="185">
        <v>0</v>
      </c>
      <c r="O89" s="185">
        <v>36781</v>
      </c>
      <c r="P89" s="184"/>
      <c r="Q89" s="185">
        <v>153696</v>
      </c>
      <c r="R89" s="185">
        <v>-27350</v>
      </c>
      <c r="S89" s="185">
        <v>126346</v>
      </c>
      <c r="T89" s="185">
        <f t="shared" si="5"/>
        <v>1279787.7626</v>
      </c>
      <c r="U89" s="185">
        <v>160241</v>
      </c>
      <c r="V89" s="185">
        <f t="shared" si="6"/>
        <v>18987949000</v>
      </c>
      <c r="W89" s="185">
        <f t="shared" si="7"/>
        <v>2377462908.0118694</v>
      </c>
    </row>
    <row r="90" spans="1:23">
      <c r="A90" s="198">
        <v>31102</v>
      </c>
      <c r="B90" s="178" t="s">
        <v>75</v>
      </c>
      <c r="C90" s="182">
        <v>1.7249999999999999E-4</v>
      </c>
      <c r="D90" s="182">
        <v>1.628E-4</v>
      </c>
      <c r="E90" s="185">
        <v>1717425</v>
      </c>
      <c r="F90" s="184"/>
      <c r="G90" s="185">
        <v>125339</v>
      </c>
      <c r="H90" s="185">
        <v>163671</v>
      </c>
      <c r="I90" s="185">
        <v>344643</v>
      </c>
      <c r="J90" s="185">
        <v>16303</v>
      </c>
      <c r="K90" s="184"/>
      <c r="L90" s="185">
        <v>17236</v>
      </c>
      <c r="M90" s="3"/>
      <c r="N90" s="185">
        <v>0</v>
      </c>
      <c r="O90" s="185">
        <v>18836</v>
      </c>
      <c r="P90" s="184"/>
      <c r="Q90" s="185">
        <v>393361</v>
      </c>
      <c r="R90" s="185">
        <v>-37683</v>
      </c>
      <c r="S90" s="185">
        <v>355678</v>
      </c>
      <c r="T90" s="185">
        <f t="shared" si="5"/>
        <v>3275421.2024999997</v>
      </c>
      <c r="U90" s="185">
        <v>410113</v>
      </c>
      <c r="V90" s="185">
        <f t="shared" si="6"/>
        <v>18987949000</v>
      </c>
      <c r="W90" s="185">
        <f t="shared" si="7"/>
        <v>2377466666.666667</v>
      </c>
    </row>
    <row r="91" spans="1:23">
      <c r="A91" s="198">
        <v>31105</v>
      </c>
      <c r="B91" s="178" t="s">
        <v>76</v>
      </c>
      <c r="C91" s="182">
        <v>1.6073999999999999E-3</v>
      </c>
      <c r="D91" s="182">
        <v>1.591E-3</v>
      </c>
      <c r="E91" s="185">
        <v>16003417</v>
      </c>
      <c r="F91" s="184"/>
      <c r="G91" s="185">
        <v>1167940</v>
      </c>
      <c r="H91" s="185">
        <v>1525128</v>
      </c>
      <c r="I91" s="185">
        <v>3211474</v>
      </c>
      <c r="J91" s="185">
        <v>340944</v>
      </c>
      <c r="K91" s="184"/>
      <c r="L91" s="185">
        <v>160605</v>
      </c>
      <c r="M91" s="3"/>
      <c r="N91" s="185">
        <v>0</v>
      </c>
      <c r="O91" s="185">
        <v>103538</v>
      </c>
      <c r="P91" s="184"/>
      <c r="Q91" s="185">
        <v>3665438</v>
      </c>
      <c r="R91" s="185">
        <v>168975</v>
      </c>
      <c r="S91" s="185">
        <v>3834413</v>
      </c>
      <c r="T91" s="185">
        <f t="shared" si="5"/>
        <v>30521229.222599998</v>
      </c>
      <c r="U91" s="185">
        <v>3821536</v>
      </c>
      <c r="V91" s="185">
        <f t="shared" si="6"/>
        <v>18987949000</v>
      </c>
      <c r="W91" s="185">
        <f t="shared" si="7"/>
        <v>2377464227.9457512</v>
      </c>
    </row>
    <row r="92" spans="1:23">
      <c r="A92" s="198">
        <v>31110</v>
      </c>
      <c r="B92" s="178" t="s">
        <v>77</v>
      </c>
      <c r="C92" s="182">
        <v>2.3568E-3</v>
      </c>
      <c r="D92" s="182">
        <v>2.2461E-3</v>
      </c>
      <c r="E92" s="185">
        <v>23464511</v>
      </c>
      <c r="F92" s="184"/>
      <c r="G92" s="185">
        <v>1712456</v>
      </c>
      <c r="H92" s="185">
        <v>2236172</v>
      </c>
      <c r="I92" s="185">
        <v>4708724</v>
      </c>
      <c r="J92" s="185">
        <v>340452</v>
      </c>
      <c r="K92" s="184"/>
      <c r="L92" s="185">
        <v>235482</v>
      </c>
      <c r="M92" s="3"/>
      <c r="N92" s="185">
        <v>0</v>
      </c>
      <c r="O92" s="185">
        <v>396058</v>
      </c>
      <c r="P92" s="184"/>
      <c r="Q92" s="185">
        <v>5374334</v>
      </c>
      <c r="R92" s="185">
        <v>-46238</v>
      </c>
      <c r="S92" s="185">
        <v>5328096</v>
      </c>
      <c r="T92" s="185">
        <f t="shared" si="5"/>
        <v>44750798.203199998</v>
      </c>
      <c r="U92" s="185">
        <v>5603207</v>
      </c>
      <c r="V92" s="185">
        <f t="shared" si="6"/>
        <v>18987949000</v>
      </c>
      <c r="W92" s="185">
        <f t="shared" si="7"/>
        <v>2377463934.1479974</v>
      </c>
    </row>
    <row r="93" spans="1:23">
      <c r="A93" s="198">
        <v>31200</v>
      </c>
      <c r="B93" s="178" t="s">
        <v>78</v>
      </c>
      <c r="C93" s="182">
        <v>4.3593E-3</v>
      </c>
      <c r="D93" s="182">
        <v>4.4881000000000001E-3</v>
      </c>
      <c r="E93" s="185">
        <v>43401579</v>
      </c>
      <c r="F93" s="184"/>
      <c r="G93" s="185">
        <v>3167476</v>
      </c>
      <c r="H93" s="185">
        <v>4136178</v>
      </c>
      <c r="I93" s="185">
        <v>8709581</v>
      </c>
      <c r="J93" s="185">
        <v>0</v>
      </c>
      <c r="K93" s="184"/>
      <c r="L93" s="185">
        <v>435564</v>
      </c>
      <c r="M93" s="3"/>
      <c r="N93" s="185">
        <v>0</v>
      </c>
      <c r="O93" s="185">
        <v>1748858</v>
      </c>
      <c r="P93" s="184"/>
      <c r="Q93" s="185">
        <v>9940738</v>
      </c>
      <c r="R93" s="185">
        <v>-1131151</v>
      </c>
      <c r="S93" s="185">
        <v>8809587</v>
      </c>
      <c r="T93" s="185">
        <f t="shared" si="5"/>
        <v>82774166.0757</v>
      </c>
      <c r="U93" s="185">
        <v>10364079</v>
      </c>
      <c r="V93" s="185">
        <f t="shared" si="6"/>
        <v>18987949000</v>
      </c>
      <c r="W93" s="185">
        <f t="shared" si="7"/>
        <v>2377464042.392127</v>
      </c>
    </row>
    <row r="94" spans="1:23">
      <c r="A94" s="198">
        <v>31205</v>
      </c>
      <c r="B94" s="178" t="s">
        <v>79</v>
      </c>
      <c r="C94" s="182">
        <v>5.287E-4</v>
      </c>
      <c r="D94" s="182">
        <v>5.4020000000000001E-4</v>
      </c>
      <c r="E94" s="185">
        <v>5263784</v>
      </c>
      <c r="F94" s="184"/>
      <c r="G94" s="185">
        <v>384154</v>
      </c>
      <c r="H94" s="185">
        <v>501640</v>
      </c>
      <c r="I94" s="185">
        <v>1056306</v>
      </c>
      <c r="J94" s="185">
        <v>11527</v>
      </c>
      <c r="K94" s="184"/>
      <c r="L94" s="185">
        <v>52826</v>
      </c>
      <c r="M94" s="3"/>
      <c r="N94" s="185">
        <v>0</v>
      </c>
      <c r="O94" s="185">
        <v>152945</v>
      </c>
      <c r="P94" s="184"/>
      <c r="Q94" s="185">
        <v>1205622</v>
      </c>
      <c r="R94" s="185">
        <v>-157221</v>
      </c>
      <c r="S94" s="185">
        <v>1048401</v>
      </c>
      <c r="T94" s="185">
        <f t="shared" si="5"/>
        <v>10038928.636299999</v>
      </c>
      <c r="U94" s="185">
        <v>1256965</v>
      </c>
      <c r="V94" s="185">
        <f t="shared" si="6"/>
        <v>18987949000</v>
      </c>
      <c r="W94" s="185">
        <f t="shared" si="7"/>
        <v>2377463589.937583</v>
      </c>
    </row>
    <row r="95" spans="1:23">
      <c r="A95" s="198">
        <v>31300</v>
      </c>
      <c r="B95" s="178" t="s">
        <v>80</v>
      </c>
      <c r="C95" s="182">
        <v>1.2189500000000001E-2</v>
      </c>
      <c r="D95" s="182">
        <v>1.20313E-2</v>
      </c>
      <c r="E95" s="185">
        <v>121359747</v>
      </c>
      <c r="F95" s="184"/>
      <c r="G95" s="185">
        <v>8856915</v>
      </c>
      <c r="H95" s="185">
        <v>11565605</v>
      </c>
      <c r="I95" s="185">
        <v>24353780</v>
      </c>
      <c r="J95" s="185">
        <v>652987</v>
      </c>
      <c r="K95" s="184"/>
      <c r="L95" s="185">
        <v>1217926</v>
      </c>
      <c r="M95" s="3"/>
      <c r="N95" s="185">
        <v>0</v>
      </c>
      <c r="O95" s="185">
        <v>724831</v>
      </c>
      <c r="P95" s="184"/>
      <c r="Q95" s="185">
        <v>27796351</v>
      </c>
      <c r="R95" s="185">
        <v>57460</v>
      </c>
      <c r="S95" s="185">
        <v>27853811</v>
      </c>
      <c r="T95" s="185">
        <f t="shared" si="5"/>
        <v>231453604.3355</v>
      </c>
      <c r="U95" s="185">
        <v>28980097</v>
      </c>
      <c r="V95" s="185">
        <f t="shared" si="6"/>
        <v>18987949000</v>
      </c>
      <c r="W95" s="185">
        <f t="shared" si="7"/>
        <v>2377463964.8878131</v>
      </c>
    </row>
    <row r="96" spans="1:23">
      <c r="A96" s="198">
        <v>31301</v>
      </c>
      <c r="B96" s="178" t="s">
        <v>81</v>
      </c>
      <c r="C96" s="182">
        <v>2.7389999999999999E-4</v>
      </c>
      <c r="D96" s="182">
        <v>2.968E-4</v>
      </c>
      <c r="E96" s="185">
        <v>2726973</v>
      </c>
      <c r="F96" s="184"/>
      <c r="G96" s="185">
        <v>199016</v>
      </c>
      <c r="H96" s="185">
        <v>259881</v>
      </c>
      <c r="I96" s="185">
        <v>547233</v>
      </c>
      <c r="J96" s="185">
        <v>164276</v>
      </c>
      <c r="K96" s="184"/>
      <c r="L96" s="185">
        <v>27367</v>
      </c>
      <c r="M96" s="3"/>
      <c r="N96" s="185">
        <v>0</v>
      </c>
      <c r="O96" s="185">
        <v>159669</v>
      </c>
      <c r="P96" s="184"/>
      <c r="Q96" s="185">
        <v>624588</v>
      </c>
      <c r="R96" s="185">
        <v>53899</v>
      </c>
      <c r="S96" s="185">
        <v>678487</v>
      </c>
      <c r="T96" s="185">
        <f t="shared" si="5"/>
        <v>5200799.2310999995</v>
      </c>
      <c r="U96" s="185">
        <v>651187</v>
      </c>
      <c r="V96" s="185">
        <f t="shared" si="6"/>
        <v>18987949000</v>
      </c>
      <c r="W96" s="185">
        <f t="shared" si="7"/>
        <v>2377462577.5830598</v>
      </c>
    </row>
    <row r="97" spans="1:23">
      <c r="A97" s="198">
        <v>31320</v>
      </c>
      <c r="B97" s="178" t="s">
        <v>82</v>
      </c>
      <c r="C97" s="182">
        <v>2.1432000000000001E-3</v>
      </c>
      <c r="D97" s="182">
        <v>2.1784999999999999E-3</v>
      </c>
      <c r="E97" s="185">
        <v>21337890</v>
      </c>
      <c r="F97" s="184"/>
      <c r="G97" s="185">
        <v>1557253</v>
      </c>
      <c r="H97" s="185">
        <v>2033505</v>
      </c>
      <c r="I97" s="185">
        <v>4281966</v>
      </c>
      <c r="J97" s="185">
        <v>0</v>
      </c>
      <c r="K97" s="184"/>
      <c r="L97" s="185">
        <v>214140</v>
      </c>
      <c r="M97" s="3"/>
      <c r="N97" s="185">
        <v>0</v>
      </c>
      <c r="O97" s="185">
        <v>661386</v>
      </c>
      <c r="P97" s="184"/>
      <c r="Q97" s="185">
        <v>4887250</v>
      </c>
      <c r="R97" s="185">
        <v>-424837</v>
      </c>
      <c r="S97" s="185">
        <v>4462413</v>
      </c>
      <c r="T97" s="185">
        <f t="shared" si="5"/>
        <v>40694972.296800002</v>
      </c>
      <c r="U97" s="185">
        <v>5095381</v>
      </c>
      <c r="V97" s="185">
        <f t="shared" si="6"/>
        <v>18987949000</v>
      </c>
      <c r="W97" s="185">
        <f t="shared" si="7"/>
        <v>2377464072.4150801</v>
      </c>
    </row>
    <row r="98" spans="1:23">
      <c r="A98" s="198">
        <v>31400</v>
      </c>
      <c r="B98" s="178" t="s">
        <v>83</v>
      </c>
      <c r="C98" s="182">
        <v>4.5700999999999997E-3</v>
      </c>
      <c r="D98" s="182">
        <v>4.6236000000000003E-3</v>
      </c>
      <c r="E98" s="185">
        <v>45500322</v>
      </c>
      <c r="F98" s="184"/>
      <c r="G98" s="185">
        <v>3320644</v>
      </c>
      <c r="H98" s="185">
        <v>4336189</v>
      </c>
      <c r="I98" s="185">
        <v>9130744</v>
      </c>
      <c r="J98" s="185">
        <v>0</v>
      </c>
      <c r="K98" s="184"/>
      <c r="L98" s="185">
        <v>456626</v>
      </c>
      <c r="M98" s="3"/>
      <c r="N98" s="185">
        <v>0</v>
      </c>
      <c r="O98" s="185">
        <v>616946</v>
      </c>
      <c r="P98" s="184"/>
      <c r="Q98" s="185">
        <v>10421437</v>
      </c>
      <c r="R98" s="185">
        <v>-400554</v>
      </c>
      <c r="S98" s="185">
        <v>10020883</v>
      </c>
      <c r="T98" s="185">
        <f t="shared" si="5"/>
        <v>86776825.724899992</v>
      </c>
      <c r="U98" s="185">
        <v>10865248</v>
      </c>
      <c r="V98" s="185">
        <f t="shared" si="6"/>
        <v>18987949000</v>
      </c>
      <c r="W98" s="185">
        <f t="shared" si="7"/>
        <v>2377463950.4606028</v>
      </c>
    </row>
    <row r="99" spans="1:23">
      <c r="A99" s="198">
        <v>31405</v>
      </c>
      <c r="B99" s="178" t="s">
        <v>84</v>
      </c>
      <c r="C99" s="182">
        <v>9.343E-4</v>
      </c>
      <c r="D99" s="182">
        <v>9.1299999999999997E-4</v>
      </c>
      <c r="E99" s="185">
        <v>9301974</v>
      </c>
      <c r="F99" s="184"/>
      <c r="G99" s="185">
        <v>678864</v>
      </c>
      <c r="H99" s="185">
        <v>886480</v>
      </c>
      <c r="I99" s="185">
        <v>1866667</v>
      </c>
      <c r="J99" s="185">
        <v>217952</v>
      </c>
      <c r="K99" s="184"/>
      <c r="L99" s="185">
        <v>93352</v>
      </c>
      <c r="M99" s="3"/>
      <c r="N99" s="185">
        <v>0</v>
      </c>
      <c r="O99" s="185">
        <v>42543</v>
      </c>
      <c r="P99" s="184"/>
      <c r="Q99" s="185">
        <v>2130533</v>
      </c>
      <c r="R99" s="185">
        <v>-14285</v>
      </c>
      <c r="S99" s="185">
        <v>2116248</v>
      </c>
      <c r="T99" s="185">
        <f t="shared" si="5"/>
        <v>17740440.750700001</v>
      </c>
      <c r="U99" s="185">
        <v>2221265</v>
      </c>
      <c r="V99" s="185">
        <f t="shared" si="6"/>
        <v>18987949000</v>
      </c>
      <c r="W99" s="185">
        <f t="shared" si="7"/>
        <v>2377464411.8591461</v>
      </c>
    </row>
    <row r="100" spans="1:23">
      <c r="A100" s="198">
        <v>31500</v>
      </c>
      <c r="B100" s="178" t="s">
        <v>85</v>
      </c>
      <c r="C100" s="182">
        <v>7.1190000000000001E-4</v>
      </c>
      <c r="D100" s="182">
        <v>7.1060000000000003E-4</v>
      </c>
      <c r="E100" s="185">
        <v>7087740</v>
      </c>
      <c r="F100" s="184"/>
      <c r="G100" s="185">
        <v>517268</v>
      </c>
      <c r="H100" s="185">
        <v>675463</v>
      </c>
      <c r="I100" s="185">
        <v>1422327</v>
      </c>
      <c r="J100" s="185">
        <v>27955</v>
      </c>
      <c r="K100" s="184"/>
      <c r="L100" s="185">
        <v>71130</v>
      </c>
      <c r="M100" s="3"/>
      <c r="N100" s="185">
        <v>0</v>
      </c>
      <c r="O100" s="185">
        <v>67880</v>
      </c>
      <c r="P100" s="184"/>
      <c r="Q100" s="185">
        <v>1623383</v>
      </c>
      <c r="R100" s="185">
        <v>-54449</v>
      </c>
      <c r="S100" s="185">
        <v>1568934</v>
      </c>
      <c r="T100" s="185">
        <f t="shared" si="5"/>
        <v>13517520.893100001</v>
      </c>
      <c r="U100" s="185">
        <v>1692517</v>
      </c>
      <c r="V100" s="185">
        <f t="shared" si="6"/>
        <v>18987949000</v>
      </c>
      <c r="W100" s="185">
        <f t="shared" si="7"/>
        <v>2377464531.5353279</v>
      </c>
    </row>
    <row r="101" spans="1:23">
      <c r="A101" s="198">
        <v>31600</v>
      </c>
      <c r="B101" s="178" t="s">
        <v>86</v>
      </c>
      <c r="C101" s="182">
        <v>3.2139E-3</v>
      </c>
      <c r="D101" s="182">
        <v>3.2342999999999998E-3</v>
      </c>
      <c r="E101" s="185">
        <v>31997874</v>
      </c>
      <c r="F101" s="184"/>
      <c r="G101" s="185">
        <v>2335226</v>
      </c>
      <c r="H101" s="185">
        <v>3049403</v>
      </c>
      <c r="I101" s="185">
        <v>6421150</v>
      </c>
      <c r="J101" s="185">
        <v>59777</v>
      </c>
      <c r="K101" s="184"/>
      <c r="L101" s="185">
        <v>321120</v>
      </c>
      <c r="M101" s="3"/>
      <c r="N101" s="185">
        <v>0</v>
      </c>
      <c r="O101" s="185">
        <v>288586</v>
      </c>
      <c r="P101" s="184"/>
      <c r="Q101" s="185">
        <v>7328823</v>
      </c>
      <c r="R101" s="185">
        <v>31257</v>
      </c>
      <c r="S101" s="185">
        <v>7360080</v>
      </c>
      <c r="T101" s="185">
        <f t="shared" si="5"/>
        <v>61025369.291100003</v>
      </c>
      <c r="U101" s="185">
        <v>7640932</v>
      </c>
      <c r="V101" s="185">
        <f t="shared" si="6"/>
        <v>18987949000</v>
      </c>
      <c r="W101" s="185">
        <f t="shared" si="7"/>
        <v>2377464140.1412616</v>
      </c>
    </row>
    <row r="102" spans="1:23">
      <c r="A102" s="198">
        <v>31601</v>
      </c>
      <c r="B102" s="178" t="s">
        <v>453</v>
      </c>
      <c r="C102" s="182">
        <v>0</v>
      </c>
      <c r="D102" s="182">
        <v>0</v>
      </c>
      <c r="E102" s="185">
        <v>0</v>
      </c>
      <c r="F102" s="184"/>
      <c r="G102" s="185">
        <v>0</v>
      </c>
      <c r="H102" s="185">
        <v>0</v>
      </c>
      <c r="I102" s="185">
        <v>0</v>
      </c>
      <c r="J102" s="185">
        <v>0</v>
      </c>
      <c r="K102" s="184"/>
      <c r="L102" s="185">
        <v>0</v>
      </c>
      <c r="M102" s="3"/>
      <c r="N102" s="185">
        <v>0</v>
      </c>
      <c r="O102" s="185">
        <v>6438</v>
      </c>
      <c r="P102" s="184"/>
      <c r="Q102" s="185">
        <v>0</v>
      </c>
      <c r="R102" s="185">
        <v>-12286</v>
      </c>
      <c r="S102" s="185">
        <v>-12286</v>
      </c>
      <c r="T102" s="185">
        <f t="shared" si="5"/>
        <v>0</v>
      </c>
      <c r="U102" s="185">
        <v>0</v>
      </c>
      <c r="V102" s="185" t="e">
        <f t="shared" si="6"/>
        <v>#DIV/0!</v>
      </c>
      <c r="W102" s="185" t="e">
        <f t="shared" si="7"/>
        <v>#DIV/0!</v>
      </c>
    </row>
    <row r="103" spans="1:23">
      <c r="A103" s="198">
        <v>31605</v>
      </c>
      <c r="B103" s="178" t="s">
        <v>87</v>
      </c>
      <c r="C103" s="182">
        <v>4.6969999999999998E-4</v>
      </c>
      <c r="D103" s="182">
        <v>4.9089999999999995E-4</v>
      </c>
      <c r="E103" s="185">
        <v>4676375</v>
      </c>
      <c r="F103" s="184"/>
      <c r="G103" s="185">
        <v>341285</v>
      </c>
      <c r="H103" s="185">
        <v>445659</v>
      </c>
      <c r="I103" s="185">
        <v>938428</v>
      </c>
      <c r="J103" s="185">
        <v>102209</v>
      </c>
      <c r="K103" s="184"/>
      <c r="L103" s="185">
        <v>46931</v>
      </c>
      <c r="M103" s="3"/>
      <c r="N103" s="185">
        <v>0</v>
      </c>
      <c r="O103" s="185">
        <v>34310</v>
      </c>
      <c r="P103" s="184"/>
      <c r="Q103" s="185">
        <v>1071081</v>
      </c>
      <c r="R103" s="185">
        <v>46119</v>
      </c>
      <c r="S103" s="185">
        <v>1117200</v>
      </c>
      <c r="T103" s="185">
        <f t="shared" si="5"/>
        <v>8918639.645299999</v>
      </c>
      <c r="U103" s="185">
        <v>1116695</v>
      </c>
      <c r="V103" s="185">
        <f t="shared" si="6"/>
        <v>18987949000</v>
      </c>
      <c r="W103" s="185">
        <f t="shared" si="7"/>
        <v>2377464338.9397488</v>
      </c>
    </row>
    <row r="104" spans="1:23">
      <c r="A104" s="198">
        <v>31700</v>
      </c>
      <c r="B104" s="178" t="s">
        <v>88</v>
      </c>
      <c r="C104" s="182">
        <v>1.0036000000000001E-3</v>
      </c>
      <c r="D104" s="182">
        <v>9.7659999999999999E-4</v>
      </c>
      <c r="E104" s="185">
        <v>9991931</v>
      </c>
      <c r="F104" s="184"/>
      <c r="G104" s="185">
        <v>729218</v>
      </c>
      <c r="H104" s="185">
        <v>952233</v>
      </c>
      <c r="I104" s="185">
        <v>2005124</v>
      </c>
      <c r="J104" s="185">
        <v>208771</v>
      </c>
      <c r="K104" s="184"/>
      <c r="L104" s="185">
        <v>100276</v>
      </c>
      <c r="M104" s="3"/>
      <c r="N104" s="185">
        <v>0</v>
      </c>
      <c r="O104" s="185">
        <v>0</v>
      </c>
      <c r="P104" s="184"/>
      <c r="Q104" s="185">
        <v>2288561</v>
      </c>
      <c r="R104" s="185">
        <v>106239</v>
      </c>
      <c r="S104" s="185">
        <v>2394800</v>
      </c>
      <c r="T104" s="185">
        <f t="shared" si="5"/>
        <v>19056305.616400003</v>
      </c>
      <c r="U104" s="185">
        <v>2386023</v>
      </c>
      <c r="V104" s="185">
        <f t="shared" si="6"/>
        <v>18987949000</v>
      </c>
      <c r="W104" s="185">
        <f t="shared" si="7"/>
        <v>2377464129.1351132</v>
      </c>
    </row>
    <row r="105" spans="1:23">
      <c r="A105" s="198">
        <v>31800</v>
      </c>
      <c r="B105" s="178" t="s">
        <v>89</v>
      </c>
      <c r="C105" s="182">
        <v>5.7215E-3</v>
      </c>
      <c r="D105" s="182">
        <v>5.8989000000000003E-3</v>
      </c>
      <c r="E105" s="185">
        <v>56963763</v>
      </c>
      <c r="F105" s="184"/>
      <c r="G105" s="185">
        <v>4157253</v>
      </c>
      <c r="H105" s="185">
        <v>5428656</v>
      </c>
      <c r="I105" s="185">
        <v>11431162</v>
      </c>
      <c r="J105" s="185">
        <v>9662</v>
      </c>
      <c r="K105" s="184"/>
      <c r="L105" s="185">
        <v>571669</v>
      </c>
      <c r="M105" s="3"/>
      <c r="N105" s="185">
        <v>0</v>
      </c>
      <c r="O105" s="185">
        <v>1701844</v>
      </c>
      <c r="P105" s="184"/>
      <c r="Q105" s="185">
        <v>13047034</v>
      </c>
      <c r="R105" s="185">
        <v>-776752</v>
      </c>
      <c r="S105" s="185">
        <v>12270282</v>
      </c>
      <c r="T105" s="185">
        <f t="shared" si="5"/>
        <v>108639550.2035</v>
      </c>
      <c r="U105" s="185">
        <v>13602660</v>
      </c>
      <c r="V105" s="185">
        <f t="shared" si="6"/>
        <v>18987949000</v>
      </c>
      <c r="W105" s="185">
        <f t="shared" si="7"/>
        <v>2377463951.7609019</v>
      </c>
    </row>
    <row r="106" spans="1:23">
      <c r="A106" s="198">
        <v>31805</v>
      </c>
      <c r="B106" s="178" t="s">
        <v>90</v>
      </c>
      <c r="C106" s="182">
        <v>1.1616E-3</v>
      </c>
      <c r="D106" s="182">
        <v>1.1584E-3</v>
      </c>
      <c r="E106" s="185">
        <v>11564993</v>
      </c>
      <c r="F106" s="184"/>
      <c r="G106" s="185">
        <v>844021</v>
      </c>
      <c r="H106" s="185">
        <v>1102146</v>
      </c>
      <c r="I106" s="185">
        <v>2320797</v>
      </c>
      <c r="J106" s="185">
        <v>215508</v>
      </c>
      <c r="K106" s="184"/>
      <c r="L106" s="185">
        <v>116062</v>
      </c>
      <c r="M106" s="3"/>
      <c r="N106" s="185">
        <v>0</v>
      </c>
      <c r="O106" s="185">
        <v>30336</v>
      </c>
      <c r="P106" s="184"/>
      <c r="Q106" s="185">
        <v>2648857</v>
      </c>
      <c r="R106" s="185">
        <v>54128</v>
      </c>
      <c r="S106" s="185">
        <v>2702985</v>
      </c>
      <c r="T106" s="185">
        <f t="shared" si="5"/>
        <v>22056401.558400001</v>
      </c>
      <c r="U106" s="185">
        <v>2761662</v>
      </c>
      <c r="V106" s="185">
        <f t="shared" si="6"/>
        <v>18987949000</v>
      </c>
      <c r="W106" s="185">
        <f t="shared" si="7"/>
        <v>2377463842.9752064</v>
      </c>
    </row>
    <row r="107" spans="1:23">
      <c r="A107" s="198">
        <v>31810</v>
      </c>
      <c r="B107" s="178" t="s">
        <v>91</v>
      </c>
      <c r="C107" s="182">
        <v>1.5347E-3</v>
      </c>
      <c r="D107" s="182">
        <v>1.5291E-3</v>
      </c>
      <c r="E107" s="185">
        <v>15279610</v>
      </c>
      <c r="F107" s="184"/>
      <c r="G107" s="185">
        <v>1115116</v>
      </c>
      <c r="H107" s="185">
        <v>1456149</v>
      </c>
      <c r="I107" s="185">
        <v>3066225</v>
      </c>
      <c r="J107" s="185">
        <v>43982</v>
      </c>
      <c r="K107" s="184"/>
      <c r="L107" s="185">
        <v>153341</v>
      </c>
      <c r="M107" s="3"/>
      <c r="N107" s="185">
        <v>0</v>
      </c>
      <c r="O107" s="185">
        <v>77877</v>
      </c>
      <c r="P107" s="184"/>
      <c r="Q107" s="185">
        <v>3499656</v>
      </c>
      <c r="R107" s="185">
        <v>-106925</v>
      </c>
      <c r="S107" s="185">
        <v>3392731</v>
      </c>
      <c r="T107" s="185">
        <f t="shared" si="5"/>
        <v>29140805.3303</v>
      </c>
      <c r="U107" s="185">
        <v>3648694</v>
      </c>
      <c r="V107" s="185">
        <f t="shared" si="6"/>
        <v>18987949000</v>
      </c>
      <c r="W107" s="185">
        <f t="shared" si="7"/>
        <v>2377463999.4787254</v>
      </c>
    </row>
    <row r="108" spans="1:23">
      <c r="A108" s="198">
        <v>31820</v>
      </c>
      <c r="B108" s="178" t="s">
        <v>92</v>
      </c>
      <c r="C108" s="182">
        <v>1.2945999999999999E-3</v>
      </c>
      <c r="D108" s="182">
        <v>1.2939E-3</v>
      </c>
      <c r="E108" s="185">
        <v>12889153</v>
      </c>
      <c r="F108" s="184"/>
      <c r="G108" s="185">
        <v>940659</v>
      </c>
      <c r="H108" s="185">
        <v>1228338</v>
      </c>
      <c r="I108" s="185">
        <v>2586521</v>
      </c>
      <c r="J108" s="185">
        <v>69346</v>
      </c>
      <c r="K108" s="184"/>
      <c r="L108" s="185">
        <v>129351</v>
      </c>
      <c r="M108" s="3"/>
      <c r="N108" s="185">
        <v>0</v>
      </c>
      <c r="O108" s="185">
        <v>354523</v>
      </c>
      <c r="P108" s="184"/>
      <c r="Q108" s="185">
        <v>2952144</v>
      </c>
      <c r="R108" s="185">
        <v>-109414</v>
      </c>
      <c r="S108" s="185">
        <v>2842730</v>
      </c>
      <c r="T108" s="185">
        <f t="shared" si="5"/>
        <v>24581798.775399998</v>
      </c>
      <c r="U108" s="185">
        <v>3077865</v>
      </c>
      <c r="V108" s="185">
        <f t="shared" si="6"/>
        <v>18987949000</v>
      </c>
      <c r="W108" s="185">
        <f t="shared" si="7"/>
        <v>2377464081.5695968</v>
      </c>
    </row>
    <row r="109" spans="1:23">
      <c r="A109" s="198">
        <v>31900</v>
      </c>
      <c r="B109" s="178" t="s">
        <v>93</v>
      </c>
      <c r="C109" s="182">
        <v>3.6540000000000001E-3</v>
      </c>
      <c r="D109" s="182">
        <v>3.6668E-3</v>
      </c>
      <c r="E109" s="185">
        <v>36379549</v>
      </c>
      <c r="F109" s="184"/>
      <c r="G109" s="185">
        <v>2655004</v>
      </c>
      <c r="H109" s="185">
        <v>3466977</v>
      </c>
      <c r="I109" s="185">
        <v>7300440</v>
      </c>
      <c r="J109" s="185">
        <v>277189</v>
      </c>
      <c r="K109" s="184"/>
      <c r="L109" s="185">
        <v>365093</v>
      </c>
      <c r="M109" s="3"/>
      <c r="N109" s="185">
        <v>0</v>
      </c>
      <c r="O109" s="185">
        <v>393665</v>
      </c>
      <c r="P109" s="184"/>
      <c r="Q109" s="185">
        <v>8332406</v>
      </c>
      <c r="R109" s="185">
        <v>-5369</v>
      </c>
      <c r="S109" s="185">
        <v>8327037</v>
      </c>
      <c r="T109" s="185">
        <f t="shared" si="5"/>
        <v>69381965.645999998</v>
      </c>
      <c r="U109" s="185">
        <v>8687253</v>
      </c>
      <c r="V109" s="185">
        <f t="shared" si="6"/>
        <v>18987949000</v>
      </c>
      <c r="W109" s="185">
        <f t="shared" si="7"/>
        <v>2377463875.2052546</v>
      </c>
    </row>
    <row r="110" spans="1:23">
      <c r="A110" s="198">
        <v>32000</v>
      </c>
      <c r="B110" s="178" t="s">
        <v>94</v>
      </c>
      <c r="C110" s="182">
        <v>1.4878999999999999E-3</v>
      </c>
      <c r="D110" s="182">
        <v>1.4777E-3</v>
      </c>
      <c r="E110" s="185">
        <v>14813665</v>
      </c>
      <c r="F110" s="184"/>
      <c r="G110" s="185">
        <v>1081111</v>
      </c>
      <c r="H110" s="185">
        <v>1411745</v>
      </c>
      <c r="I110" s="185">
        <v>2972722</v>
      </c>
      <c r="J110" s="185">
        <v>162059</v>
      </c>
      <c r="K110" s="184"/>
      <c r="L110" s="185">
        <v>148665</v>
      </c>
      <c r="M110" s="3"/>
      <c r="N110" s="185">
        <v>0</v>
      </c>
      <c r="O110" s="185">
        <v>31699</v>
      </c>
      <c r="P110" s="184"/>
      <c r="Q110" s="185">
        <v>3392936</v>
      </c>
      <c r="R110" s="185">
        <v>87264</v>
      </c>
      <c r="S110" s="185">
        <v>3480200</v>
      </c>
      <c r="T110" s="185">
        <f t="shared" si="5"/>
        <v>28252169.3171</v>
      </c>
      <c r="U110" s="185">
        <v>3537429</v>
      </c>
      <c r="V110" s="185">
        <f t="shared" si="6"/>
        <v>18987949000</v>
      </c>
      <c r="W110" s="185">
        <f t="shared" si="7"/>
        <v>2377464211.3045235</v>
      </c>
    </row>
    <row r="111" spans="1:23">
      <c r="A111" s="198">
        <v>32005</v>
      </c>
      <c r="B111" s="178" t="s">
        <v>95</v>
      </c>
      <c r="C111" s="182">
        <v>3.2190000000000002E-4</v>
      </c>
      <c r="D111" s="182">
        <v>3.3320000000000002E-4</v>
      </c>
      <c r="E111" s="185">
        <v>3204865</v>
      </c>
      <c r="F111" s="184"/>
      <c r="G111" s="185">
        <v>233893</v>
      </c>
      <c r="H111" s="185">
        <v>305424</v>
      </c>
      <c r="I111" s="185">
        <v>643134</v>
      </c>
      <c r="J111" s="185">
        <v>43530</v>
      </c>
      <c r="K111" s="184"/>
      <c r="L111" s="185">
        <v>32163</v>
      </c>
      <c r="M111" s="3"/>
      <c r="N111" s="185">
        <v>0</v>
      </c>
      <c r="O111" s="185">
        <v>37054</v>
      </c>
      <c r="P111" s="184"/>
      <c r="Q111" s="185">
        <v>734045</v>
      </c>
      <c r="R111" s="185">
        <v>44736</v>
      </c>
      <c r="S111" s="185">
        <v>778781</v>
      </c>
      <c r="T111" s="185">
        <f t="shared" si="5"/>
        <v>6112220.7831000006</v>
      </c>
      <c r="U111" s="185">
        <v>765306</v>
      </c>
      <c r="V111" s="185">
        <f t="shared" si="6"/>
        <v>18987949000</v>
      </c>
      <c r="W111" s="185">
        <f t="shared" si="7"/>
        <v>2377465051.2581544</v>
      </c>
    </row>
    <row r="112" spans="1:23">
      <c r="A112" s="198">
        <v>32100</v>
      </c>
      <c r="B112" s="178" t="s">
        <v>96</v>
      </c>
      <c r="C112" s="182">
        <v>8.2339999999999996E-4</v>
      </c>
      <c r="D112" s="182">
        <v>8.3509999999999997E-4</v>
      </c>
      <c r="E112" s="185">
        <v>8197844</v>
      </c>
      <c r="F112" s="184"/>
      <c r="G112" s="185">
        <v>598284</v>
      </c>
      <c r="H112" s="185">
        <v>781256</v>
      </c>
      <c r="I112" s="185">
        <v>1645096</v>
      </c>
      <c r="J112" s="185">
        <v>0</v>
      </c>
      <c r="K112" s="184"/>
      <c r="L112" s="185">
        <v>82271</v>
      </c>
      <c r="M112" s="3"/>
      <c r="N112" s="185">
        <v>0</v>
      </c>
      <c r="O112" s="185">
        <v>192989</v>
      </c>
      <c r="P112" s="184"/>
      <c r="Q112" s="185">
        <v>1877642</v>
      </c>
      <c r="R112" s="185">
        <v>-144613</v>
      </c>
      <c r="S112" s="185">
        <v>1733029</v>
      </c>
      <c r="T112" s="185">
        <f t="shared" si="5"/>
        <v>15634677.206599999</v>
      </c>
      <c r="U112" s="185">
        <v>1957604</v>
      </c>
      <c r="V112" s="185">
        <f t="shared" si="6"/>
        <v>18987949000</v>
      </c>
      <c r="W112" s="185">
        <f t="shared" si="7"/>
        <v>2377464172.9414625</v>
      </c>
    </row>
    <row r="113" spans="1:23">
      <c r="A113" s="198">
        <v>32200</v>
      </c>
      <c r="B113" s="178" t="s">
        <v>97</v>
      </c>
      <c r="C113" s="182">
        <v>5.664E-4</v>
      </c>
      <c r="D113" s="182">
        <v>5.5309999999999995E-4</v>
      </c>
      <c r="E113" s="185">
        <v>5639129</v>
      </c>
      <c r="F113" s="184"/>
      <c r="G113" s="185">
        <v>411547</v>
      </c>
      <c r="H113" s="185">
        <v>537410</v>
      </c>
      <c r="I113" s="185">
        <v>1131628</v>
      </c>
      <c r="J113" s="185">
        <v>66835</v>
      </c>
      <c r="K113" s="184"/>
      <c r="L113" s="185">
        <v>56592</v>
      </c>
      <c r="M113" s="3"/>
      <c r="N113" s="185">
        <v>0</v>
      </c>
      <c r="O113" s="185">
        <v>0</v>
      </c>
      <c r="P113" s="184"/>
      <c r="Q113" s="185">
        <v>1291591</v>
      </c>
      <c r="R113" s="185">
        <v>50831</v>
      </c>
      <c r="S113" s="185">
        <v>1342422</v>
      </c>
      <c r="T113" s="185">
        <f t="shared" si="5"/>
        <v>10754774.3136</v>
      </c>
      <c r="U113" s="185">
        <v>1346596</v>
      </c>
      <c r="V113" s="185">
        <f t="shared" si="6"/>
        <v>18987949000</v>
      </c>
      <c r="W113" s="185">
        <f t="shared" si="7"/>
        <v>2377464689.2655368</v>
      </c>
    </row>
    <row r="114" spans="1:23">
      <c r="A114" s="198">
        <v>32300</v>
      </c>
      <c r="B114" s="178" t="s">
        <v>98</v>
      </c>
      <c r="C114" s="182">
        <v>6.0267000000000003E-3</v>
      </c>
      <c r="D114" s="182">
        <v>6.2110999999999998E-3</v>
      </c>
      <c r="E114" s="185">
        <v>60002362</v>
      </c>
      <c r="F114" s="184"/>
      <c r="G114" s="185">
        <v>4379012</v>
      </c>
      <c r="H114" s="185">
        <v>5718235</v>
      </c>
      <c r="I114" s="185">
        <v>12040931</v>
      </c>
      <c r="J114" s="185">
        <v>0</v>
      </c>
      <c r="K114" s="184"/>
      <c r="L114" s="185">
        <v>602164</v>
      </c>
      <c r="M114" s="3"/>
      <c r="N114" s="185">
        <v>0</v>
      </c>
      <c r="O114" s="185">
        <v>1741579</v>
      </c>
      <c r="P114" s="184"/>
      <c r="Q114" s="185">
        <v>13742997</v>
      </c>
      <c r="R114" s="185">
        <v>-950811</v>
      </c>
      <c r="S114" s="185">
        <v>12792186</v>
      </c>
      <c r="T114" s="185">
        <f t="shared" si="5"/>
        <v>114434672.23830001</v>
      </c>
      <c r="U114" s="185">
        <v>14328262</v>
      </c>
      <c r="V114" s="185">
        <f t="shared" si="6"/>
        <v>18987949000</v>
      </c>
      <c r="W114" s="185">
        <f t="shared" si="7"/>
        <v>2377463952.0799108</v>
      </c>
    </row>
    <row r="115" spans="1:23">
      <c r="A115" s="198">
        <v>32305</v>
      </c>
      <c r="B115" s="178" t="s">
        <v>388</v>
      </c>
      <c r="C115" s="182">
        <v>5.9329999999999995E-4</v>
      </c>
      <c r="D115" s="182">
        <v>6.2699999999999995E-4</v>
      </c>
      <c r="E115" s="185">
        <v>5906948</v>
      </c>
      <c r="F115" s="184"/>
      <c r="G115" s="185">
        <v>431093</v>
      </c>
      <c r="H115" s="185">
        <v>562933</v>
      </c>
      <c r="I115" s="185">
        <v>1185372</v>
      </c>
      <c r="J115" s="185">
        <v>106516</v>
      </c>
      <c r="K115" s="184"/>
      <c r="L115" s="185">
        <v>59280</v>
      </c>
      <c r="M115" s="3"/>
      <c r="N115" s="185">
        <v>0</v>
      </c>
      <c r="O115" s="185">
        <v>60735</v>
      </c>
      <c r="P115" s="184"/>
      <c r="Q115" s="185">
        <v>1352933</v>
      </c>
      <c r="R115" s="185">
        <v>115022</v>
      </c>
      <c r="S115" s="185">
        <v>1467955</v>
      </c>
      <c r="T115" s="185">
        <f t="shared" si="5"/>
        <v>11265550.1417</v>
      </c>
      <c r="U115" s="185">
        <v>1410549</v>
      </c>
      <c r="V115" s="185">
        <f t="shared" si="6"/>
        <v>18987949000</v>
      </c>
      <c r="W115" s="185">
        <f t="shared" si="7"/>
        <v>2377463340.6371145</v>
      </c>
    </row>
    <row r="116" spans="1:23">
      <c r="A116" s="198">
        <v>32400</v>
      </c>
      <c r="B116" s="178" t="s">
        <v>100</v>
      </c>
      <c r="C116" s="182">
        <v>2.1170999999999998E-3</v>
      </c>
      <c r="D116" s="182">
        <v>2.2388E-3</v>
      </c>
      <c r="E116" s="185">
        <v>21078036</v>
      </c>
      <c r="F116" s="184"/>
      <c r="G116" s="185">
        <v>1538289</v>
      </c>
      <c r="H116" s="185">
        <v>2008740</v>
      </c>
      <c r="I116" s="185">
        <v>4229820</v>
      </c>
      <c r="J116" s="185">
        <v>79304</v>
      </c>
      <c r="K116" s="184"/>
      <c r="L116" s="185">
        <v>211532</v>
      </c>
      <c r="M116" s="3"/>
      <c r="N116" s="185">
        <v>0</v>
      </c>
      <c r="O116" s="185">
        <v>429183</v>
      </c>
      <c r="P116" s="184"/>
      <c r="Q116" s="185">
        <v>4827733</v>
      </c>
      <c r="R116" s="185">
        <v>-129028</v>
      </c>
      <c r="S116" s="185">
        <v>4698705</v>
      </c>
      <c r="T116" s="185">
        <f t="shared" si="5"/>
        <v>40199386.827899992</v>
      </c>
      <c r="U116" s="185">
        <v>5033329</v>
      </c>
      <c r="V116" s="185">
        <f t="shared" si="6"/>
        <v>18987949000</v>
      </c>
      <c r="W116" s="185">
        <f t="shared" si="7"/>
        <v>2377463983.751358</v>
      </c>
    </row>
    <row r="117" spans="1:23">
      <c r="A117" s="198">
        <v>32405</v>
      </c>
      <c r="B117" s="178" t="s">
        <v>101</v>
      </c>
      <c r="C117" s="182">
        <v>5.6950000000000002E-4</v>
      </c>
      <c r="D117" s="182">
        <v>5.7799999999999995E-4</v>
      </c>
      <c r="E117" s="185">
        <v>5669993</v>
      </c>
      <c r="F117" s="184"/>
      <c r="G117" s="185">
        <v>413800</v>
      </c>
      <c r="H117" s="185">
        <v>540351</v>
      </c>
      <c r="I117" s="185">
        <v>1137822</v>
      </c>
      <c r="J117" s="185">
        <v>80634</v>
      </c>
      <c r="K117" s="184"/>
      <c r="L117" s="185">
        <v>56902</v>
      </c>
      <c r="M117" s="3"/>
      <c r="N117" s="185">
        <v>0</v>
      </c>
      <c r="O117" s="185">
        <v>18371</v>
      </c>
      <c r="P117" s="184"/>
      <c r="Q117" s="185">
        <v>1298660</v>
      </c>
      <c r="R117" s="185">
        <v>-1942</v>
      </c>
      <c r="S117" s="185">
        <v>1296718</v>
      </c>
      <c r="T117" s="185">
        <f t="shared" si="5"/>
        <v>10813636.955500001</v>
      </c>
      <c r="U117" s="185">
        <v>1353966</v>
      </c>
      <c r="V117" s="185">
        <f t="shared" si="6"/>
        <v>18987949000</v>
      </c>
      <c r="W117" s="185">
        <f t="shared" si="7"/>
        <v>2377464442.4934154</v>
      </c>
    </row>
    <row r="118" spans="1:23">
      <c r="A118" s="198">
        <v>32410</v>
      </c>
      <c r="B118" s="178" t="s">
        <v>102</v>
      </c>
      <c r="C118" s="182">
        <v>8.2589999999999996E-4</v>
      </c>
      <c r="D118" s="182">
        <v>8.4340000000000001E-4</v>
      </c>
      <c r="E118" s="185">
        <v>8222734</v>
      </c>
      <c r="F118" s="184"/>
      <c r="G118" s="185">
        <v>600101</v>
      </c>
      <c r="H118" s="185">
        <v>783628</v>
      </c>
      <c r="I118" s="185">
        <v>1650091</v>
      </c>
      <c r="J118" s="185">
        <v>38111</v>
      </c>
      <c r="K118" s="184"/>
      <c r="L118" s="185">
        <v>82521</v>
      </c>
      <c r="M118" s="3"/>
      <c r="N118" s="185">
        <v>0</v>
      </c>
      <c r="O118" s="185">
        <v>83991</v>
      </c>
      <c r="P118" s="184"/>
      <c r="Q118" s="185">
        <v>1883343</v>
      </c>
      <c r="R118" s="185">
        <v>45587</v>
      </c>
      <c r="S118" s="185">
        <v>1928930</v>
      </c>
      <c r="T118" s="185">
        <f t="shared" si="5"/>
        <v>15682147.0791</v>
      </c>
      <c r="U118" s="185">
        <v>1963548</v>
      </c>
      <c r="V118" s="185">
        <f t="shared" si="6"/>
        <v>18987949000</v>
      </c>
      <c r="W118" s="185">
        <f t="shared" si="7"/>
        <v>2377464584.0900836</v>
      </c>
    </row>
    <row r="119" spans="1:23">
      <c r="A119" s="198">
        <v>32420</v>
      </c>
      <c r="B119" s="178" t="s">
        <v>454</v>
      </c>
      <c r="C119" s="182">
        <v>0</v>
      </c>
      <c r="D119" s="182">
        <v>0</v>
      </c>
      <c r="E119" s="185">
        <v>0</v>
      </c>
      <c r="F119" s="184"/>
      <c r="G119" s="185">
        <v>0</v>
      </c>
      <c r="H119" s="185">
        <v>0</v>
      </c>
      <c r="I119" s="185">
        <v>0</v>
      </c>
      <c r="J119" s="185">
        <v>0</v>
      </c>
      <c r="K119" s="184"/>
      <c r="L119" s="185">
        <v>0</v>
      </c>
      <c r="M119" s="3"/>
      <c r="N119" s="185">
        <v>0</v>
      </c>
      <c r="O119" s="185">
        <v>41260</v>
      </c>
      <c r="P119" s="184"/>
      <c r="Q119" s="185">
        <v>0</v>
      </c>
      <c r="R119" s="185">
        <v>-8407</v>
      </c>
      <c r="S119" s="185">
        <v>-8407</v>
      </c>
      <c r="T119" s="185">
        <f t="shared" si="5"/>
        <v>0</v>
      </c>
      <c r="U119" s="185">
        <v>0</v>
      </c>
      <c r="V119" s="185" t="e">
        <f t="shared" si="6"/>
        <v>#DIV/0!</v>
      </c>
      <c r="W119" s="185" t="e">
        <f t="shared" si="7"/>
        <v>#DIV/0!</v>
      </c>
    </row>
    <row r="120" spans="1:23">
      <c r="A120" s="198">
        <v>32500</v>
      </c>
      <c r="B120" s="178" t="s">
        <v>389</v>
      </c>
      <c r="C120" s="182">
        <v>4.7694E-3</v>
      </c>
      <c r="D120" s="182">
        <v>4.7978999999999999E-3</v>
      </c>
      <c r="E120" s="185">
        <v>47484571</v>
      </c>
      <c r="F120" s="184"/>
      <c r="G120" s="185">
        <v>3465456</v>
      </c>
      <c r="H120" s="185">
        <v>4525288</v>
      </c>
      <c r="I120" s="185">
        <v>9528932</v>
      </c>
      <c r="J120" s="185">
        <v>0</v>
      </c>
      <c r="K120" s="184"/>
      <c r="L120" s="185">
        <v>476539</v>
      </c>
      <c r="M120" s="3"/>
      <c r="N120" s="185">
        <v>0</v>
      </c>
      <c r="O120" s="185">
        <v>999567</v>
      </c>
      <c r="P120" s="184"/>
      <c r="Q120" s="185">
        <v>10875911</v>
      </c>
      <c r="R120" s="185">
        <v>-542508</v>
      </c>
      <c r="S120" s="185">
        <v>10333403</v>
      </c>
      <c r="T120" s="185">
        <f t="shared" si="5"/>
        <v>90561123.960600004</v>
      </c>
      <c r="U120" s="185">
        <v>11339077</v>
      </c>
      <c r="V120" s="185">
        <f t="shared" si="6"/>
        <v>18987949000</v>
      </c>
      <c r="W120" s="185">
        <f t="shared" si="7"/>
        <v>2377464041.5985241</v>
      </c>
    </row>
    <row r="121" spans="1:23">
      <c r="A121" s="198">
        <v>32505</v>
      </c>
      <c r="B121" s="178" t="s">
        <v>105</v>
      </c>
      <c r="C121" s="182">
        <v>7.7439999999999996E-4</v>
      </c>
      <c r="D121" s="182">
        <v>7.5580000000000005E-4</v>
      </c>
      <c r="E121" s="185">
        <v>7709995</v>
      </c>
      <c r="F121" s="184"/>
      <c r="G121" s="185">
        <v>562681</v>
      </c>
      <c r="H121" s="185">
        <v>734764</v>
      </c>
      <c r="I121" s="185">
        <v>1547198</v>
      </c>
      <c r="J121" s="185">
        <v>189581</v>
      </c>
      <c r="K121" s="184"/>
      <c r="L121" s="185">
        <v>77375</v>
      </c>
      <c r="M121" s="3"/>
      <c r="N121" s="185">
        <v>0</v>
      </c>
      <c r="O121" s="185">
        <v>28858</v>
      </c>
      <c r="P121" s="184"/>
      <c r="Q121" s="185">
        <v>1765905</v>
      </c>
      <c r="R121" s="185">
        <v>61570</v>
      </c>
      <c r="S121" s="185">
        <v>1827475</v>
      </c>
      <c r="T121" s="185">
        <f t="shared" si="5"/>
        <v>14704267.705599999</v>
      </c>
      <c r="U121" s="185">
        <v>1841108</v>
      </c>
      <c r="V121" s="185">
        <f t="shared" si="6"/>
        <v>18987949000</v>
      </c>
      <c r="W121" s="185">
        <f t="shared" si="7"/>
        <v>2377463842.9752069</v>
      </c>
    </row>
    <row r="122" spans="1:23">
      <c r="A122" s="198">
        <v>32600</v>
      </c>
      <c r="B122" s="178" t="s">
        <v>106</v>
      </c>
      <c r="C122" s="182">
        <v>1.7152299999999999E-2</v>
      </c>
      <c r="D122" s="182">
        <v>1.7237800000000001E-2</v>
      </c>
      <c r="E122" s="185">
        <v>170769825</v>
      </c>
      <c r="F122" s="184"/>
      <c r="G122" s="185">
        <v>12462895</v>
      </c>
      <c r="H122" s="185">
        <v>16274394</v>
      </c>
      <c r="I122" s="185">
        <v>34269112</v>
      </c>
      <c r="J122" s="185">
        <v>0</v>
      </c>
      <c r="K122" s="184"/>
      <c r="L122" s="185">
        <v>1713789</v>
      </c>
      <c r="M122" s="3"/>
      <c r="N122" s="185">
        <v>0</v>
      </c>
      <c r="O122" s="185">
        <v>3467449</v>
      </c>
      <c r="P122" s="184"/>
      <c r="Q122" s="185">
        <v>39113282</v>
      </c>
      <c r="R122" s="185">
        <v>-2859607</v>
      </c>
      <c r="S122" s="185">
        <v>36253675</v>
      </c>
      <c r="T122" s="185">
        <f t="shared" si="5"/>
        <v>325686997.63269997</v>
      </c>
      <c r="U122" s="185">
        <v>40778976</v>
      </c>
      <c r="V122" s="185">
        <f t="shared" si="6"/>
        <v>18987949000</v>
      </c>
      <c r="W122" s="185">
        <f t="shared" si="7"/>
        <v>2377464013.5725241</v>
      </c>
    </row>
    <row r="123" spans="1:23">
      <c r="A123" s="198">
        <v>32605</v>
      </c>
      <c r="B123" s="178" t="s">
        <v>107</v>
      </c>
      <c r="C123" s="182">
        <v>2.5419000000000001E-3</v>
      </c>
      <c r="D123" s="182">
        <v>2.5604999999999998E-3</v>
      </c>
      <c r="E123" s="185">
        <v>25307383</v>
      </c>
      <c r="F123" s="184"/>
      <c r="G123" s="185">
        <v>1846950</v>
      </c>
      <c r="H123" s="185">
        <v>2411798</v>
      </c>
      <c r="I123" s="185">
        <v>5078541</v>
      </c>
      <c r="J123" s="185">
        <v>457892</v>
      </c>
      <c r="K123" s="184"/>
      <c r="L123" s="185">
        <v>253976</v>
      </c>
      <c r="M123" s="3"/>
      <c r="N123" s="185">
        <v>0</v>
      </c>
      <c r="O123" s="185">
        <v>0</v>
      </c>
      <c r="P123" s="184"/>
      <c r="Q123" s="185">
        <v>5796427</v>
      </c>
      <c r="R123" s="185">
        <v>319171</v>
      </c>
      <c r="S123" s="185">
        <v>6115598</v>
      </c>
      <c r="T123" s="185">
        <f t="shared" si="5"/>
        <v>48265467.563100003</v>
      </c>
      <c r="U123" s="185">
        <v>6043276</v>
      </c>
      <c r="V123" s="185">
        <f t="shared" si="6"/>
        <v>18987949000</v>
      </c>
      <c r="W123" s="185">
        <f t="shared" si="7"/>
        <v>2377464101.6562414</v>
      </c>
    </row>
    <row r="124" spans="1:23">
      <c r="A124" s="198">
        <v>32700</v>
      </c>
      <c r="B124" s="178" t="s">
        <v>108</v>
      </c>
      <c r="C124" s="182">
        <v>1.6067E-3</v>
      </c>
      <c r="D124" s="182">
        <v>1.6209E-3</v>
      </c>
      <c r="E124" s="185">
        <v>15996448</v>
      </c>
      <c r="F124" s="184"/>
      <c r="G124" s="185">
        <v>1167431</v>
      </c>
      <c r="H124" s="185">
        <v>1524464</v>
      </c>
      <c r="I124" s="185">
        <v>3210076</v>
      </c>
      <c r="J124" s="185">
        <v>204164</v>
      </c>
      <c r="K124" s="184"/>
      <c r="L124" s="185">
        <v>160535</v>
      </c>
      <c r="M124" s="3"/>
      <c r="N124" s="185">
        <v>0</v>
      </c>
      <c r="O124" s="185">
        <v>95815</v>
      </c>
      <c r="P124" s="184"/>
      <c r="Q124" s="185">
        <v>3663842</v>
      </c>
      <c r="R124" s="185">
        <v>146577</v>
      </c>
      <c r="S124" s="185">
        <v>3810419</v>
      </c>
      <c r="T124" s="185">
        <f t="shared" si="5"/>
        <v>30507937.658300001</v>
      </c>
      <c r="U124" s="185">
        <v>3819871</v>
      </c>
      <c r="V124" s="185">
        <f t="shared" si="6"/>
        <v>18987949000</v>
      </c>
      <c r="W124" s="185">
        <f t="shared" si="7"/>
        <v>2377463745.5654449</v>
      </c>
    </row>
    <row r="125" spans="1:23">
      <c r="A125" s="198">
        <v>32800</v>
      </c>
      <c r="B125" s="178" t="s">
        <v>109</v>
      </c>
      <c r="C125" s="182">
        <v>2.2322000000000002E-3</v>
      </c>
      <c r="D125" s="182">
        <v>2.1829000000000002E-3</v>
      </c>
      <c r="E125" s="185">
        <v>22223982</v>
      </c>
      <c r="F125" s="184"/>
      <c r="G125" s="185">
        <v>1621921</v>
      </c>
      <c r="H125" s="185">
        <v>2117949</v>
      </c>
      <c r="I125" s="185">
        <v>4459782</v>
      </c>
      <c r="J125" s="185">
        <v>714539</v>
      </c>
      <c r="K125" s="184"/>
      <c r="L125" s="185">
        <v>223032</v>
      </c>
      <c r="M125" s="3"/>
      <c r="N125" s="185">
        <v>0</v>
      </c>
      <c r="O125" s="185">
        <v>0</v>
      </c>
      <c r="P125" s="184"/>
      <c r="Q125" s="185">
        <v>5090202</v>
      </c>
      <c r="R125" s="185">
        <v>377918</v>
      </c>
      <c r="S125" s="185">
        <v>5468120</v>
      </c>
      <c r="T125" s="185">
        <f t="shared" si="5"/>
        <v>42384899.757800005</v>
      </c>
      <c r="U125" s="185">
        <v>5306975</v>
      </c>
      <c r="V125" s="185">
        <f t="shared" si="6"/>
        <v>18987949000</v>
      </c>
      <c r="W125" s="185">
        <f t="shared" si="7"/>
        <v>2377463936.9232144</v>
      </c>
    </row>
    <row r="126" spans="1:23">
      <c r="A126" s="198">
        <v>32900</v>
      </c>
      <c r="B126" s="178" t="s">
        <v>110</v>
      </c>
      <c r="C126" s="182">
        <v>6.5721E-3</v>
      </c>
      <c r="D126" s="182">
        <v>6.5319999999999996E-3</v>
      </c>
      <c r="E126" s="185">
        <v>65432413</v>
      </c>
      <c r="F126" s="184"/>
      <c r="G126" s="185">
        <v>4775301</v>
      </c>
      <c r="H126" s="185">
        <v>6235720</v>
      </c>
      <c r="I126" s="185">
        <v>13130602</v>
      </c>
      <c r="J126" s="185">
        <v>7556</v>
      </c>
      <c r="K126" s="184"/>
      <c r="L126" s="185">
        <v>656658</v>
      </c>
      <c r="M126" s="3"/>
      <c r="N126" s="185">
        <v>0</v>
      </c>
      <c r="O126" s="185">
        <v>522800</v>
      </c>
      <c r="P126" s="184"/>
      <c r="Q126" s="185">
        <v>14986701</v>
      </c>
      <c r="R126" s="185">
        <v>-367962</v>
      </c>
      <c r="S126" s="185">
        <v>14618739</v>
      </c>
      <c r="T126" s="185">
        <f t="shared" si="5"/>
        <v>124790699.62289999</v>
      </c>
      <c r="U126" s="185">
        <v>15624931</v>
      </c>
      <c r="V126" s="185">
        <f t="shared" si="6"/>
        <v>18987949000</v>
      </c>
      <c r="W126" s="185">
        <f t="shared" si="7"/>
        <v>2377463976.5067482</v>
      </c>
    </row>
    <row r="127" spans="1:23">
      <c r="A127" s="198">
        <v>32901</v>
      </c>
      <c r="B127" s="178" t="s">
        <v>390</v>
      </c>
      <c r="C127" s="182">
        <v>1.6789999999999999E-4</v>
      </c>
      <c r="D127" s="182">
        <v>1.4310000000000001E-4</v>
      </c>
      <c r="E127" s="185">
        <v>1671627</v>
      </c>
      <c r="F127" s="184"/>
      <c r="G127" s="185">
        <v>121996</v>
      </c>
      <c r="H127" s="185">
        <v>159306</v>
      </c>
      <c r="I127" s="185">
        <v>335453</v>
      </c>
      <c r="J127" s="185">
        <v>197482</v>
      </c>
      <c r="K127" s="184"/>
      <c r="L127" s="185">
        <v>16776</v>
      </c>
      <c r="M127" s="3"/>
      <c r="N127" s="185">
        <v>0</v>
      </c>
      <c r="O127" s="185">
        <v>136079</v>
      </c>
      <c r="P127" s="184"/>
      <c r="Q127" s="185">
        <v>382871</v>
      </c>
      <c r="R127" s="185">
        <v>159405</v>
      </c>
      <c r="S127" s="185">
        <v>542276</v>
      </c>
      <c r="T127" s="185">
        <f t="shared" si="5"/>
        <v>3188076.6370999999</v>
      </c>
      <c r="U127" s="185">
        <v>399176</v>
      </c>
      <c r="V127" s="185">
        <f t="shared" si="6"/>
        <v>18987949000</v>
      </c>
      <c r="W127" s="185">
        <f t="shared" si="7"/>
        <v>2377462775.4615846</v>
      </c>
    </row>
    <row r="128" spans="1:23">
      <c r="A128" s="198">
        <v>32905</v>
      </c>
      <c r="B128" s="178" t="s">
        <v>111</v>
      </c>
      <c r="C128" s="182">
        <v>9.3470000000000001E-4</v>
      </c>
      <c r="D128" s="182">
        <v>9.6400000000000001E-4</v>
      </c>
      <c r="E128" s="185">
        <v>9305956</v>
      </c>
      <c r="F128" s="184"/>
      <c r="G128" s="185">
        <v>679155</v>
      </c>
      <c r="H128" s="185">
        <v>886859</v>
      </c>
      <c r="I128" s="185">
        <v>1867466</v>
      </c>
      <c r="J128" s="185">
        <v>111866</v>
      </c>
      <c r="K128" s="184"/>
      <c r="L128" s="185">
        <v>93391</v>
      </c>
      <c r="M128" s="3"/>
      <c r="N128" s="185">
        <v>0</v>
      </c>
      <c r="O128" s="185">
        <v>108912</v>
      </c>
      <c r="P128" s="184"/>
      <c r="Q128" s="185">
        <v>2131445</v>
      </c>
      <c r="R128" s="185">
        <v>-61102</v>
      </c>
      <c r="S128" s="185">
        <v>2070343</v>
      </c>
      <c r="T128" s="185">
        <f t="shared" si="5"/>
        <v>17748035.930300001</v>
      </c>
      <c r="U128" s="185">
        <v>2222216</v>
      </c>
      <c r="V128" s="185">
        <f t="shared" si="6"/>
        <v>18987949000</v>
      </c>
      <c r="W128" s="185">
        <f t="shared" si="7"/>
        <v>2377464427.0889053</v>
      </c>
    </row>
    <row r="129" spans="1:23">
      <c r="A129" s="198">
        <v>32910</v>
      </c>
      <c r="B129" s="178" t="s">
        <v>112</v>
      </c>
      <c r="C129" s="182">
        <v>1.2187999999999999E-3</v>
      </c>
      <c r="D129" s="182">
        <v>1.2267000000000001E-3</v>
      </c>
      <c r="E129" s="185">
        <v>12134481</v>
      </c>
      <c r="F129" s="184"/>
      <c r="G129" s="185">
        <v>885583</v>
      </c>
      <c r="H129" s="185">
        <v>1156418</v>
      </c>
      <c r="I129" s="185">
        <v>2435078</v>
      </c>
      <c r="J129" s="185">
        <v>22410</v>
      </c>
      <c r="K129" s="184"/>
      <c r="L129" s="185">
        <v>121778</v>
      </c>
      <c r="M129" s="3"/>
      <c r="N129" s="185">
        <v>0</v>
      </c>
      <c r="O129" s="185">
        <v>68095</v>
      </c>
      <c r="P129" s="184"/>
      <c r="Q129" s="185">
        <v>2779293</v>
      </c>
      <c r="R129" s="185">
        <v>-86414</v>
      </c>
      <c r="S129" s="185">
        <v>2692879</v>
      </c>
      <c r="T129" s="185">
        <f t="shared" si="5"/>
        <v>23142512.2412</v>
      </c>
      <c r="U129" s="185">
        <v>2897653</v>
      </c>
      <c r="V129" s="185">
        <f t="shared" si="6"/>
        <v>18987949000</v>
      </c>
      <c r="W129" s="185">
        <f t="shared" si="7"/>
        <v>2377463898.9169679</v>
      </c>
    </row>
    <row r="130" spans="1:23">
      <c r="A130" s="198">
        <v>32920</v>
      </c>
      <c r="B130" s="178" t="s">
        <v>113</v>
      </c>
      <c r="C130" s="182">
        <v>1.0493E-3</v>
      </c>
      <c r="D130" s="182">
        <v>1.0145E-3</v>
      </c>
      <c r="E130" s="185">
        <v>10446924</v>
      </c>
      <c r="F130" s="184"/>
      <c r="G130" s="185">
        <v>762423</v>
      </c>
      <c r="H130" s="185">
        <v>995594</v>
      </c>
      <c r="I130" s="185">
        <v>2096429</v>
      </c>
      <c r="J130" s="185">
        <v>87504</v>
      </c>
      <c r="K130" s="184"/>
      <c r="L130" s="185">
        <v>104842</v>
      </c>
      <c r="M130" s="3"/>
      <c r="N130" s="185">
        <v>0</v>
      </c>
      <c r="O130" s="185">
        <v>60448</v>
      </c>
      <c r="P130" s="184"/>
      <c r="Q130" s="185">
        <v>2392773</v>
      </c>
      <c r="R130" s="185">
        <v>-49798</v>
      </c>
      <c r="S130" s="185">
        <v>2342975</v>
      </c>
      <c r="T130" s="185">
        <f t="shared" si="5"/>
        <v>19924054.885699999</v>
      </c>
      <c r="U130" s="185">
        <v>2494673</v>
      </c>
      <c r="V130" s="185">
        <f t="shared" si="6"/>
        <v>18987949000</v>
      </c>
      <c r="W130" s="185">
        <f t="shared" si="7"/>
        <v>2377464023.6348042</v>
      </c>
    </row>
    <row r="131" spans="1:23">
      <c r="A131" s="198">
        <v>33000</v>
      </c>
      <c r="B131" s="178" t="s">
        <v>114</v>
      </c>
      <c r="C131" s="182">
        <v>2.4895E-3</v>
      </c>
      <c r="D131" s="182">
        <v>2.4756000000000001E-3</v>
      </c>
      <c r="E131" s="185">
        <v>24785684</v>
      </c>
      <c r="F131" s="184"/>
      <c r="G131" s="185">
        <v>1808876</v>
      </c>
      <c r="H131" s="185">
        <v>2362080</v>
      </c>
      <c r="I131" s="185">
        <v>4973849</v>
      </c>
      <c r="J131" s="185">
        <v>0</v>
      </c>
      <c r="K131" s="184"/>
      <c r="L131" s="185">
        <v>248741</v>
      </c>
      <c r="M131" s="3"/>
      <c r="N131" s="185">
        <v>0</v>
      </c>
      <c r="O131" s="185">
        <v>503655</v>
      </c>
      <c r="P131" s="184"/>
      <c r="Q131" s="185">
        <v>5676936</v>
      </c>
      <c r="R131" s="185">
        <v>-317313</v>
      </c>
      <c r="S131" s="185">
        <v>5359623</v>
      </c>
      <c r="T131" s="185">
        <f t="shared" si="5"/>
        <v>47270499.035499997</v>
      </c>
      <c r="U131" s="185">
        <v>5918697</v>
      </c>
      <c r="V131" s="185">
        <f t="shared" si="6"/>
        <v>18987949000</v>
      </c>
      <c r="W131" s="185">
        <f t="shared" si="7"/>
        <v>2377464149.4275961</v>
      </c>
    </row>
    <row r="132" spans="1:23">
      <c r="A132" s="198">
        <v>33001</v>
      </c>
      <c r="B132" s="178" t="s">
        <v>115</v>
      </c>
      <c r="C132" s="182">
        <v>7.64E-5</v>
      </c>
      <c r="D132" s="182">
        <v>8.3700000000000002E-5</v>
      </c>
      <c r="E132" s="185">
        <v>760645</v>
      </c>
      <c r="F132" s="184"/>
      <c r="G132" s="185">
        <v>55512</v>
      </c>
      <c r="H132" s="185">
        <v>72490</v>
      </c>
      <c r="I132" s="185">
        <v>152642</v>
      </c>
      <c r="J132" s="185">
        <v>43795</v>
      </c>
      <c r="K132" s="184"/>
      <c r="L132" s="185">
        <v>7634</v>
      </c>
      <c r="M132" s="3"/>
      <c r="N132" s="185">
        <v>0</v>
      </c>
      <c r="O132" s="185">
        <v>49646</v>
      </c>
      <c r="P132" s="184"/>
      <c r="Q132" s="185">
        <v>174219</v>
      </c>
      <c r="R132" s="185">
        <v>42016</v>
      </c>
      <c r="S132" s="185">
        <v>216235</v>
      </c>
      <c r="T132" s="185">
        <f t="shared" si="5"/>
        <v>1450679.3036</v>
      </c>
      <c r="U132" s="185">
        <v>181638</v>
      </c>
      <c r="V132" s="185">
        <f t="shared" si="6"/>
        <v>18987949000</v>
      </c>
      <c r="W132" s="185">
        <f t="shared" si="7"/>
        <v>2377460732.984293</v>
      </c>
    </row>
    <row r="133" spans="1:23">
      <c r="A133" s="198">
        <v>33027</v>
      </c>
      <c r="B133" s="178" t="s">
        <v>116</v>
      </c>
      <c r="C133" s="182">
        <v>3.0729999999999999E-4</v>
      </c>
      <c r="D133" s="182">
        <v>2.8249999999999998E-4</v>
      </c>
      <c r="E133" s="185">
        <v>3059506</v>
      </c>
      <c r="F133" s="184"/>
      <c r="G133" s="185">
        <v>223285</v>
      </c>
      <c r="H133" s="185">
        <v>291571</v>
      </c>
      <c r="I133" s="185">
        <v>613964</v>
      </c>
      <c r="J133" s="185">
        <v>192439</v>
      </c>
      <c r="K133" s="184"/>
      <c r="L133" s="185">
        <v>30704</v>
      </c>
      <c r="M133" s="3"/>
      <c r="N133" s="185">
        <v>0</v>
      </c>
      <c r="O133" s="185">
        <v>0</v>
      </c>
      <c r="P133" s="184"/>
      <c r="Q133" s="185">
        <v>700752</v>
      </c>
      <c r="R133" s="185">
        <v>165723</v>
      </c>
      <c r="S133" s="185">
        <v>866475</v>
      </c>
      <c r="T133" s="185">
        <f t="shared" si="5"/>
        <v>5834996.7276999997</v>
      </c>
      <c r="U133" s="185">
        <v>730595</v>
      </c>
      <c r="V133" s="185">
        <f t="shared" si="6"/>
        <v>18987949000</v>
      </c>
      <c r="W133" s="185">
        <f t="shared" si="7"/>
        <v>2377465017.89782</v>
      </c>
    </row>
    <row r="134" spans="1:23">
      <c r="A134" s="198">
        <v>33100</v>
      </c>
      <c r="B134" s="178" t="s">
        <v>117</v>
      </c>
      <c r="C134" s="182">
        <v>3.4607000000000001E-3</v>
      </c>
      <c r="D134" s="182">
        <v>3.5601999999999999E-3</v>
      </c>
      <c r="E134" s="185">
        <v>34455037</v>
      </c>
      <c r="F134" s="184"/>
      <c r="G134" s="185">
        <v>2514552</v>
      </c>
      <c r="H134" s="185">
        <v>3283571</v>
      </c>
      <c r="I134" s="185">
        <v>6914240</v>
      </c>
      <c r="J134" s="185">
        <v>191415</v>
      </c>
      <c r="K134" s="184"/>
      <c r="L134" s="185">
        <v>345779</v>
      </c>
      <c r="M134" s="3"/>
      <c r="N134" s="185">
        <v>0</v>
      </c>
      <c r="O134" s="185">
        <v>824602</v>
      </c>
      <c r="P134" s="184"/>
      <c r="Q134" s="185">
        <v>7891614</v>
      </c>
      <c r="R134" s="185">
        <v>48666</v>
      </c>
      <c r="S134" s="185">
        <v>7940280</v>
      </c>
      <c r="T134" s="185">
        <f t="shared" si="5"/>
        <v>65711595.1043</v>
      </c>
      <c r="U134" s="185">
        <v>8227690</v>
      </c>
      <c r="V134" s="185">
        <f t="shared" si="6"/>
        <v>18987949000</v>
      </c>
      <c r="W134" s="185">
        <f t="shared" si="7"/>
        <v>2377464096.8590169</v>
      </c>
    </row>
    <row r="135" spans="1:23">
      <c r="A135" s="198">
        <v>33105</v>
      </c>
      <c r="B135" s="178" t="s">
        <v>118</v>
      </c>
      <c r="C135" s="182">
        <v>3.9429999999999999E-4</v>
      </c>
      <c r="D135" s="182">
        <v>4.0299999999999998E-4</v>
      </c>
      <c r="E135" s="185">
        <v>3925686</v>
      </c>
      <c r="F135" s="184"/>
      <c r="G135" s="185">
        <v>286499</v>
      </c>
      <c r="H135" s="185">
        <v>374119</v>
      </c>
      <c r="I135" s="185">
        <v>787784</v>
      </c>
      <c r="J135" s="185">
        <v>32393</v>
      </c>
      <c r="K135" s="184"/>
      <c r="L135" s="185">
        <v>39397</v>
      </c>
      <c r="M135" s="3"/>
      <c r="N135" s="185">
        <v>0</v>
      </c>
      <c r="O135" s="185">
        <v>85474</v>
      </c>
      <c r="P135" s="184"/>
      <c r="Q135" s="185">
        <v>899143</v>
      </c>
      <c r="R135" s="185">
        <v>-56444</v>
      </c>
      <c r="S135" s="185">
        <v>842699</v>
      </c>
      <c r="T135" s="185">
        <f t="shared" si="5"/>
        <v>7486948.2906999998</v>
      </c>
      <c r="U135" s="185">
        <v>937434</v>
      </c>
      <c r="V135" s="185">
        <f t="shared" si="6"/>
        <v>18987949000</v>
      </c>
      <c r="W135" s="185">
        <f t="shared" si="7"/>
        <v>2377463860.0050721</v>
      </c>
    </row>
    <row r="136" spans="1:23">
      <c r="A136" s="198">
        <v>33200</v>
      </c>
      <c r="B136" s="178" t="s">
        <v>119</v>
      </c>
      <c r="C136" s="182">
        <v>1.52535E-2</v>
      </c>
      <c r="D136" s="182">
        <v>1.55155E-2</v>
      </c>
      <c r="E136" s="185">
        <v>151865204</v>
      </c>
      <c r="F136" s="184"/>
      <c r="G136" s="185">
        <v>11083224</v>
      </c>
      <c r="H136" s="185">
        <v>14472780</v>
      </c>
      <c r="I136" s="185">
        <v>30475441</v>
      </c>
      <c r="J136" s="185">
        <v>448047</v>
      </c>
      <c r="K136" s="184"/>
      <c r="L136" s="185">
        <v>1524069</v>
      </c>
      <c r="M136" s="3"/>
      <c r="N136" s="185">
        <v>0</v>
      </c>
      <c r="O136" s="185">
        <v>3483706</v>
      </c>
      <c r="P136" s="184"/>
      <c r="Q136" s="185">
        <v>34783349</v>
      </c>
      <c r="R136" s="185">
        <v>-1103400</v>
      </c>
      <c r="S136" s="185">
        <v>33679949</v>
      </c>
      <c r="T136" s="185">
        <f t="shared" si="5"/>
        <v>289632680.0715</v>
      </c>
      <c r="U136" s="185">
        <v>36264647</v>
      </c>
      <c r="V136" s="185">
        <f t="shared" si="6"/>
        <v>18987949000</v>
      </c>
      <c r="W136" s="185">
        <f t="shared" si="7"/>
        <v>2377463991.8707185</v>
      </c>
    </row>
    <row r="137" spans="1:23">
      <c r="A137" s="198">
        <v>33202</v>
      </c>
      <c r="B137" s="178" t="s">
        <v>120</v>
      </c>
      <c r="C137" s="182">
        <v>2.653E-4</v>
      </c>
      <c r="D137" s="182">
        <v>2.2599999999999999E-4</v>
      </c>
      <c r="E137" s="185">
        <v>2641350</v>
      </c>
      <c r="F137" s="184"/>
      <c r="G137" s="185">
        <v>192768</v>
      </c>
      <c r="H137" s="185">
        <v>251721</v>
      </c>
      <c r="I137" s="185">
        <v>530051</v>
      </c>
      <c r="J137" s="185">
        <v>217209</v>
      </c>
      <c r="K137" s="184"/>
      <c r="L137" s="185">
        <v>26508</v>
      </c>
      <c r="M137" s="3"/>
      <c r="N137" s="185">
        <v>0</v>
      </c>
      <c r="O137" s="185">
        <v>0</v>
      </c>
      <c r="P137" s="184"/>
      <c r="Q137" s="185">
        <v>604977</v>
      </c>
      <c r="R137" s="185">
        <v>112419</v>
      </c>
      <c r="S137" s="185">
        <v>717396</v>
      </c>
      <c r="T137" s="185">
        <f t="shared" ref="T137:T200" si="8">C137*18987949000</f>
        <v>5037502.8696999997</v>
      </c>
      <c r="U137" s="185">
        <v>630741</v>
      </c>
      <c r="V137" s="185">
        <f t="shared" ref="V137:V200" si="9">+T137/C137</f>
        <v>18987949000</v>
      </c>
      <c r="W137" s="185">
        <f t="shared" ref="W137:W200" si="10">+U137/C137</f>
        <v>2377463249.1519036</v>
      </c>
    </row>
    <row r="138" spans="1:23">
      <c r="A138" s="198">
        <v>33203</v>
      </c>
      <c r="B138" s="178" t="s">
        <v>121</v>
      </c>
      <c r="C138" s="182">
        <v>1.3520000000000001E-4</v>
      </c>
      <c r="D138" s="182">
        <v>1.418E-4</v>
      </c>
      <c r="E138" s="185">
        <v>1346063</v>
      </c>
      <c r="F138" s="184"/>
      <c r="G138" s="185">
        <v>98237</v>
      </c>
      <c r="H138" s="185">
        <v>128280</v>
      </c>
      <c r="I138" s="185">
        <v>270120</v>
      </c>
      <c r="J138" s="185">
        <v>8473</v>
      </c>
      <c r="K138" s="184"/>
      <c r="L138" s="185">
        <v>13509</v>
      </c>
      <c r="M138" s="3"/>
      <c r="N138" s="185">
        <v>0</v>
      </c>
      <c r="O138" s="185">
        <v>85056</v>
      </c>
      <c r="P138" s="184"/>
      <c r="Q138" s="185">
        <v>308304</v>
      </c>
      <c r="R138" s="185">
        <v>-20061</v>
      </c>
      <c r="S138" s="185">
        <v>288243</v>
      </c>
      <c r="T138" s="185">
        <f t="shared" si="8"/>
        <v>2567170.7047999999</v>
      </c>
      <c r="U138" s="185">
        <v>321433</v>
      </c>
      <c r="V138" s="185">
        <f t="shared" si="9"/>
        <v>18987949000</v>
      </c>
      <c r="W138" s="185">
        <f t="shared" si="10"/>
        <v>2377463017.7514791</v>
      </c>
    </row>
    <row r="139" spans="1:23">
      <c r="A139" s="198">
        <v>33204</v>
      </c>
      <c r="B139" s="178" t="s">
        <v>122</v>
      </c>
      <c r="C139" s="182">
        <v>4.1310000000000001E-4</v>
      </c>
      <c r="D139" s="182">
        <v>4.6000000000000001E-4</v>
      </c>
      <c r="E139" s="185">
        <v>4112860</v>
      </c>
      <c r="F139" s="184"/>
      <c r="G139" s="185">
        <v>300159</v>
      </c>
      <c r="H139" s="185">
        <v>391956</v>
      </c>
      <c r="I139" s="185">
        <v>825345</v>
      </c>
      <c r="J139" s="185">
        <v>7041</v>
      </c>
      <c r="K139" s="184"/>
      <c r="L139" s="185">
        <v>41275</v>
      </c>
      <c r="M139" s="3"/>
      <c r="N139" s="185">
        <v>0</v>
      </c>
      <c r="O139" s="185">
        <v>308749</v>
      </c>
      <c r="P139" s="184"/>
      <c r="Q139" s="185">
        <v>942013</v>
      </c>
      <c r="R139" s="185">
        <v>-115660</v>
      </c>
      <c r="S139" s="185">
        <v>826353</v>
      </c>
      <c r="T139" s="185">
        <f t="shared" si="8"/>
        <v>7843921.7319</v>
      </c>
      <c r="U139" s="185">
        <v>982130</v>
      </c>
      <c r="V139" s="185">
        <f t="shared" si="9"/>
        <v>18987949000</v>
      </c>
      <c r="W139" s="185">
        <f t="shared" si="10"/>
        <v>2377463083.9990315</v>
      </c>
    </row>
    <row r="140" spans="1:23">
      <c r="A140" s="198">
        <v>33205</v>
      </c>
      <c r="B140" s="178" t="s">
        <v>123</v>
      </c>
      <c r="C140" s="182">
        <v>1.2589999999999999E-3</v>
      </c>
      <c r="D140" s="182">
        <v>1.3364E-3</v>
      </c>
      <c r="E140" s="185">
        <v>12534716</v>
      </c>
      <c r="F140" s="184"/>
      <c r="G140" s="185">
        <v>914792</v>
      </c>
      <c r="H140" s="185">
        <v>1194561</v>
      </c>
      <c r="I140" s="185">
        <v>2515395</v>
      </c>
      <c r="J140" s="185">
        <v>226050</v>
      </c>
      <c r="K140" s="184"/>
      <c r="L140" s="185">
        <v>125794</v>
      </c>
      <c r="M140" s="3"/>
      <c r="N140" s="185">
        <v>0</v>
      </c>
      <c r="O140" s="185">
        <v>302466</v>
      </c>
      <c r="P140" s="184"/>
      <c r="Q140" s="185">
        <v>2870963</v>
      </c>
      <c r="R140" s="185">
        <v>50460</v>
      </c>
      <c r="S140" s="185">
        <v>2921423</v>
      </c>
      <c r="T140" s="185">
        <f t="shared" si="8"/>
        <v>23905827.790999997</v>
      </c>
      <c r="U140" s="185">
        <v>2993227</v>
      </c>
      <c r="V140" s="185">
        <f t="shared" si="9"/>
        <v>18987949000</v>
      </c>
      <c r="W140" s="185">
        <f t="shared" si="10"/>
        <v>2377463860.2065134</v>
      </c>
    </row>
    <row r="141" spans="1:23">
      <c r="A141" s="198">
        <v>33206</v>
      </c>
      <c r="B141" s="178" t="s">
        <v>124</v>
      </c>
      <c r="C141" s="182">
        <v>1.2180000000000001E-4</v>
      </c>
      <c r="D141" s="182">
        <v>1.1349999999999999E-4</v>
      </c>
      <c r="E141" s="185">
        <v>1212652</v>
      </c>
      <c r="F141" s="184"/>
      <c r="G141" s="185">
        <v>88500</v>
      </c>
      <c r="H141" s="185">
        <v>115566</v>
      </c>
      <c r="I141" s="185">
        <v>243348</v>
      </c>
      <c r="J141" s="185">
        <v>51641</v>
      </c>
      <c r="K141" s="184"/>
      <c r="L141" s="185">
        <v>12170</v>
      </c>
      <c r="M141" s="3"/>
      <c r="N141" s="185">
        <v>0</v>
      </c>
      <c r="O141" s="185">
        <v>4447</v>
      </c>
      <c r="P141" s="184"/>
      <c r="Q141" s="185">
        <v>277747</v>
      </c>
      <c r="R141" s="185">
        <v>28249</v>
      </c>
      <c r="S141" s="185">
        <v>305996</v>
      </c>
      <c r="T141" s="185">
        <f t="shared" si="8"/>
        <v>2312732.1882000002</v>
      </c>
      <c r="U141" s="185">
        <v>289575</v>
      </c>
      <c r="V141" s="185">
        <f t="shared" si="9"/>
        <v>18987949000</v>
      </c>
      <c r="W141" s="185">
        <f t="shared" si="10"/>
        <v>2377463054.187192</v>
      </c>
    </row>
    <row r="142" spans="1:23">
      <c r="A142" s="198">
        <v>33207</v>
      </c>
      <c r="B142" s="178" t="s">
        <v>343</v>
      </c>
      <c r="C142" s="182">
        <v>3.5290000000000001E-4</v>
      </c>
      <c r="D142" s="182">
        <v>3.0190000000000002E-4</v>
      </c>
      <c r="E142" s="185">
        <v>3513504</v>
      </c>
      <c r="F142" s="184"/>
      <c r="G142" s="185">
        <v>256418</v>
      </c>
      <c r="H142" s="185">
        <v>334838</v>
      </c>
      <c r="I142" s="185">
        <v>705070</v>
      </c>
      <c r="J142" s="185">
        <v>471045</v>
      </c>
      <c r="K142" s="184"/>
      <c r="L142" s="185">
        <v>35260</v>
      </c>
      <c r="M142" s="3"/>
      <c r="N142" s="185">
        <v>0</v>
      </c>
      <c r="O142" s="185">
        <v>0</v>
      </c>
      <c r="P142" s="184"/>
      <c r="Q142" s="185">
        <v>804736</v>
      </c>
      <c r="R142" s="185">
        <v>323937</v>
      </c>
      <c r="S142" s="185">
        <v>1128673</v>
      </c>
      <c r="T142" s="185">
        <f t="shared" si="8"/>
        <v>6700847.2021000003</v>
      </c>
      <c r="U142" s="185">
        <v>839007</v>
      </c>
      <c r="V142" s="185">
        <f t="shared" si="9"/>
        <v>18987949000</v>
      </c>
      <c r="W142" s="185">
        <f t="shared" si="10"/>
        <v>2377463870.784925</v>
      </c>
    </row>
    <row r="143" spans="1:23">
      <c r="A143" s="198">
        <v>33208</v>
      </c>
      <c r="B143" s="178" t="s">
        <v>344</v>
      </c>
      <c r="C143" s="182">
        <v>0</v>
      </c>
      <c r="D143" s="182">
        <v>0</v>
      </c>
      <c r="E143" s="185">
        <v>0</v>
      </c>
      <c r="F143" s="184"/>
      <c r="G143" s="185">
        <v>0</v>
      </c>
      <c r="H143" s="185">
        <v>0</v>
      </c>
      <c r="I143" s="185">
        <v>0</v>
      </c>
      <c r="J143" s="185">
        <v>21993</v>
      </c>
      <c r="K143" s="184"/>
      <c r="L143" s="185">
        <v>0</v>
      </c>
      <c r="M143" s="3"/>
      <c r="N143" s="185">
        <v>0</v>
      </c>
      <c r="O143" s="185">
        <v>95337</v>
      </c>
      <c r="P143" s="184"/>
      <c r="Q143" s="185">
        <v>0</v>
      </c>
      <c r="R143" s="185">
        <v>-13087</v>
      </c>
      <c r="S143" s="185">
        <v>-13087</v>
      </c>
      <c r="T143" s="185">
        <f t="shared" si="8"/>
        <v>0</v>
      </c>
      <c r="U143" s="185">
        <v>0</v>
      </c>
      <c r="V143" s="185" t="e">
        <f t="shared" si="9"/>
        <v>#DIV/0!</v>
      </c>
      <c r="W143" s="185" t="e">
        <f t="shared" si="10"/>
        <v>#DIV/0!</v>
      </c>
    </row>
    <row r="144" spans="1:23">
      <c r="A144" s="198">
        <v>33209</v>
      </c>
      <c r="B144" s="178" t="s">
        <v>345</v>
      </c>
      <c r="C144" s="182">
        <v>1.036E-4</v>
      </c>
      <c r="D144" s="182">
        <v>7.6600000000000005E-5</v>
      </c>
      <c r="E144" s="185">
        <v>1031451</v>
      </c>
      <c r="F144" s="184"/>
      <c r="G144" s="185">
        <v>75276</v>
      </c>
      <c r="H144" s="185">
        <v>98297</v>
      </c>
      <c r="I144" s="185">
        <v>206986</v>
      </c>
      <c r="J144" s="185">
        <v>173328</v>
      </c>
      <c r="K144" s="184"/>
      <c r="L144" s="185">
        <v>10351</v>
      </c>
      <c r="M144" s="3"/>
      <c r="N144" s="185">
        <v>0</v>
      </c>
      <c r="O144" s="185">
        <v>0</v>
      </c>
      <c r="P144" s="184"/>
      <c r="Q144" s="185">
        <v>236244</v>
      </c>
      <c r="R144" s="185">
        <v>114990</v>
      </c>
      <c r="S144" s="185">
        <v>351234</v>
      </c>
      <c r="T144" s="185">
        <f t="shared" si="8"/>
        <v>1967151.5163999998</v>
      </c>
      <c r="U144" s="185">
        <v>246305</v>
      </c>
      <c r="V144" s="185">
        <f t="shared" si="9"/>
        <v>18987949000</v>
      </c>
      <c r="W144" s="185">
        <f t="shared" si="10"/>
        <v>2377461389.96139</v>
      </c>
    </row>
    <row r="145" spans="1:23">
      <c r="A145" s="198">
        <v>33300</v>
      </c>
      <c r="B145" s="178" t="s">
        <v>125</v>
      </c>
      <c r="C145" s="182">
        <v>2.3040000000000001E-3</v>
      </c>
      <c r="D145" s="182">
        <v>2.2932999999999999E-3</v>
      </c>
      <c r="E145" s="185">
        <v>22938829</v>
      </c>
      <c r="F145" s="184"/>
      <c r="G145" s="185">
        <v>1674091</v>
      </c>
      <c r="H145" s="185">
        <v>2186074</v>
      </c>
      <c r="I145" s="185">
        <v>4603233</v>
      </c>
      <c r="J145" s="185">
        <v>0</v>
      </c>
      <c r="K145" s="184"/>
      <c r="L145" s="185">
        <v>230206</v>
      </c>
      <c r="M145" s="3"/>
      <c r="N145" s="185">
        <v>0</v>
      </c>
      <c r="O145" s="185">
        <v>58597</v>
      </c>
      <c r="P145" s="184"/>
      <c r="Q145" s="185">
        <v>5253931</v>
      </c>
      <c r="R145" s="185">
        <v>-159389</v>
      </c>
      <c r="S145" s="185">
        <v>5094542</v>
      </c>
      <c r="T145" s="185">
        <f t="shared" si="8"/>
        <v>43748234.495999999</v>
      </c>
      <c r="U145" s="185">
        <v>5477677</v>
      </c>
      <c r="V145" s="185">
        <f t="shared" si="9"/>
        <v>18987949000</v>
      </c>
      <c r="W145" s="185">
        <f t="shared" si="10"/>
        <v>2377463975.6944442</v>
      </c>
    </row>
    <row r="146" spans="1:23">
      <c r="A146" s="198">
        <v>33305</v>
      </c>
      <c r="B146" s="178" t="s">
        <v>126</v>
      </c>
      <c r="C146" s="182">
        <v>5.5380000000000002E-4</v>
      </c>
      <c r="D146" s="182">
        <v>5.6919999999999996E-4</v>
      </c>
      <c r="E146" s="185">
        <v>5513682</v>
      </c>
      <c r="F146" s="184"/>
      <c r="G146" s="185">
        <v>402392</v>
      </c>
      <c r="H146" s="185">
        <v>525455</v>
      </c>
      <c r="I146" s="185">
        <v>1106454</v>
      </c>
      <c r="J146" s="185">
        <v>75142</v>
      </c>
      <c r="K146" s="184"/>
      <c r="L146" s="185">
        <v>55333</v>
      </c>
      <c r="M146" s="3"/>
      <c r="N146" s="185">
        <v>0</v>
      </c>
      <c r="O146" s="185">
        <v>18517</v>
      </c>
      <c r="P146" s="184"/>
      <c r="Q146" s="185">
        <v>1262859</v>
      </c>
      <c r="R146" s="185">
        <v>-12684</v>
      </c>
      <c r="S146" s="185">
        <v>1250175</v>
      </c>
      <c r="T146" s="185">
        <f t="shared" si="8"/>
        <v>10515526.156200001</v>
      </c>
      <c r="U146" s="185">
        <v>1316640</v>
      </c>
      <c r="V146" s="185">
        <f t="shared" si="9"/>
        <v>18987949000</v>
      </c>
      <c r="W146" s="185">
        <f t="shared" si="10"/>
        <v>2377464788.7323942</v>
      </c>
    </row>
    <row r="147" spans="1:23">
      <c r="A147" s="198">
        <v>33400</v>
      </c>
      <c r="B147" s="178" t="s">
        <v>127</v>
      </c>
      <c r="C147" s="182">
        <v>2.06883E-2</v>
      </c>
      <c r="D147" s="182">
        <v>2.0501200000000001E-2</v>
      </c>
      <c r="E147" s="185">
        <v>205974556</v>
      </c>
      <c r="F147" s="184"/>
      <c r="G147" s="185">
        <v>15032160</v>
      </c>
      <c r="H147" s="185">
        <v>19629411</v>
      </c>
      <c r="I147" s="185">
        <v>41333796</v>
      </c>
      <c r="J147" s="185">
        <v>956583</v>
      </c>
      <c r="K147" s="184"/>
      <c r="L147" s="185">
        <v>2067092</v>
      </c>
      <c r="M147" s="3"/>
      <c r="N147" s="185">
        <v>0</v>
      </c>
      <c r="O147" s="185">
        <v>205500</v>
      </c>
      <c r="P147" s="184"/>
      <c r="Q147" s="185">
        <v>47176606</v>
      </c>
      <c r="R147" s="185">
        <v>789007</v>
      </c>
      <c r="S147" s="185">
        <v>47965613</v>
      </c>
      <c r="T147" s="185">
        <f t="shared" si="8"/>
        <v>392828385.2967</v>
      </c>
      <c r="U147" s="185">
        <v>49185688</v>
      </c>
      <c r="V147" s="185">
        <f t="shared" si="9"/>
        <v>18987949000</v>
      </c>
      <c r="W147" s="185">
        <f t="shared" si="10"/>
        <v>2377463977.2238417</v>
      </c>
    </row>
    <row r="148" spans="1:23">
      <c r="A148" s="198">
        <v>33402</v>
      </c>
      <c r="B148" s="178" t="s">
        <v>128</v>
      </c>
      <c r="C148" s="182">
        <v>1.7430000000000001E-4</v>
      </c>
      <c r="D148" s="182">
        <v>1.6369999999999999E-4</v>
      </c>
      <c r="E148" s="185">
        <v>1735346</v>
      </c>
      <c r="F148" s="184"/>
      <c r="G148" s="185">
        <v>126647</v>
      </c>
      <c r="H148" s="185">
        <v>165379</v>
      </c>
      <c r="I148" s="185">
        <v>348239</v>
      </c>
      <c r="J148" s="185">
        <v>19932</v>
      </c>
      <c r="K148" s="184"/>
      <c r="L148" s="185">
        <v>17415</v>
      </c>
      <c r="M148" s="3"/>
      <c r="N148" s="185">
        <v>0</v>
      </c>
      <c r="O148" s="185">
        <v>1108</v>
      </c>
      <c r="P148" s="184"/>
      <c r="Q148" s="185">
        <v>397465</v>
      </c>
      <c r="R148" s="185">
        <v>19600</v>
      </c>
      <c r="S148" s="185">
        <v>417065</v>
      </c>
      <c r="T148" s="185">
        <f t="shared" si="8"/>
        <v>3309599.5107</v>
      </c>
      <c r="U148" s="185">
        <v>414392</v>
      </c>
      <c r="V148" s="185">
        <f t="shared" si="9"/>
        <v>18987949000</v>
      </c>
      <c r="W148" s="185">
        <f t="shared" si="10"/>
        <v>2377464142.2834191</v>
      </c>
    </row>
    <row r="149" spans="1:23">
      <c r="A149" s="198">
        <v>33403</v>
      </c>
      <c r="B149" s="178" t="s">
        <v>450</v>
      </c>
      <c r="C149" s="182">
        <v>0</v>
      </c>
      <c r="D149" s="182">
        <v>0</v>
      </c>
      <c r="E149" s="185">
        <v>0</v>
      </c>
      <c r="F149" s="184"/>
      <c r="G149" s="185">
        <v>0</v>
      </c>
      <c r="H149" s="185">
        <v>0</v>
      </c>
      <c r="I149" s="185">
        <v>0</v>
      </c>
      <c r="J149" s="185">
        <v>0</v>
      </c>
      <c r="K149" s="184"/>
      <c r="L149" s="185">
        <v>0</v>
      </c>
      <c r="M149" s="3"/>
      <c r="N149" s="185">
        <v>0</v>
      </c>
      <c r="O149" s="185">
        <v>0</v>
      </c>
      <c r="P149" s="184"/>
      <c r="Q149" s="185">
        <v>0</v>
      </c>
      <c r="R149" s="185">
        <v>-40052</v>
      </c>
      <c r="S149" s="185">
        <v>-40052</v>
      </c>
      <c r="T149" s="185">
        <f t="shared" si="8"/>
        <v>0</v>
      </c>
      <c r="U149" s="185">
        <v>0</v>
      </c>
      <c r="V149" s="185" t="e">
        <f t="shared" si="9"/>
        <v>#DIV/0!</v>
      </c>
      <c r="W149" s="185" t="e">
        <f t="shared" si="10"/>
        <v>#DIV/0!</v>
      </c>
    </row>
    <row r="150" spans="1:23">
      <c r="A150" s="198">
        <v>33405</v>
      </c>
      <c r="B150" s="178" t="s">
        <v>129</v>
      </c>
      <c r="C150" s="182">
        <v>1.8523999999999999E-3</v>
      </c>
      <c r="D150" s="182">
        <v>1.9762E-3</v>
      </c>
      <c r="E150" s="185">
        <v>18442659</v>
      </c>
      <c r="F150" s="184"/>
      <c r="G150" s="185">
        <v>1345958</v>
      </c>
      <c r="H150" s="185">
        <v>1757589</v>
      </c>
      <c r="I150" s="185">
        <v>3700967</v>
      </c>
      <c r="J150" s="185">
        <v>87103</v>
      </c>
      <c r="K150" s="184"/>
      <c r="L150" s="185">
        <v>185084</v>
      </c>
      <c r="M150" s="3"/>
      <c r="N150" s="185">
        <v>0</v>
      </c>
      <c r="O150" s="185">
        <v>405083</v>
      </c>
      <c r="P150" s="184"/>
      <c r="Q150" s="185">
        <v>4224124</v>
      </c>
      <c r="R150" s="185">
        <v>81584</v>
      </c>
      <c r="S150" s="185">
        <v>4305708</v>
      </c>
      <c r="T150" s="185">
        <f t="shared" si="8"/>
        <v>35173276.727600001</v>
      </c>
      <c r="U150" s="185">
        <v>4404014</v>
      </c>
      <c r="V150" s="185">
        <f t="shared" si="9"/>
        <v>18987949000</v>
      </c>
      <c r="W150" s="185">
        <f t="shared" si="10"/>
        <v>2377463830.706111</v>
      </c>
    </row>
    <row r="151" spans="1:23">
      <c r="A151" s="198">
        <v>33500</v>
      </c>
      <c r="B151" s="178" t="s">
        <v>130</v>
      </c>
      <c r="C151" s="182">
        <v>3.1440000000000001E-3</v>
      </c>
      <c r="D151" s="182">
        <v>3.2347999999999999E-3</v>
      </c>
      <c r="E151" s="185">
        <v>31301944</v>
      </c>
      <c r="F151" s="184"/>
      <c r="G151" s="185">
        <v>2284437</v>
      </c>
      <c r="H151" s="185">
        <v>2983081</v>
      </c>
      <c r="I151" s="185">
        <v>6281495</v>
      </c>
      <c r="J151" s="185">
        <v>104047</v>
      </c>
      <c r="K151" s="184"/>
      <c r="L151" s="185">
        <v>314136</v>
      </c>
      <c r="M151" s="3"/>
      <c r="N151" s="185">
        <v>0</v>
      </c>
      <c r="O151" s="185">
        <v>1195136</v>
      </c>
      <c r="P151" s="184"/>
      <c r="Q151" s="185">
        <v>7169427</v>
      </c>
      <c r="R151" s="185">
        <v>-292409</v>
      </c>
      <c r="S151" s="185">
        <v>6877018</v>
      </c>
      <c r="T151" s="185">
        <f t="shared" si="8"/>
        <v>59698111.656000003</v>
      </c>
      <c r="U151" s="185">
        <v>7474747</v>
      </c>
      <c r="V151" s="185">
        <f t="shared" si="9"/>
        <v>18987949000</v>
      </c>
      <c r="W151" s="185">
        <f t="shared" si="10"/>
        <v>2377464058.5241728</v>
      </c>
    </row>
    <row r="152" spans="1:23">
      <c r="A152" s="198">
        <v>33501</v>
      </c>
      <c r="B152" s="178" t="s">
        <v>131</v>
      </c>
      <c r="C152" s="182">
        <v>7.5699999999999997E-5</v>
      </c>
      <c r="D152" s="182">
        <v>7.8100000000000001E-5</v>
      </c>
      <c r="E152" s="185">
        <v>753676</v>
      </c>
      <c r="F152" s="184"/>
      <c r="G152" s="185">
        <v>55004</v>
      </c>
      <c r="H152" s="185">
        <v>71825</v>
      </c>
      <c r="I152" s="185">
        <v>151243</v>
      </c>
      <c r="J152" s="185">
        <v>13977</v>
      </c>
      <c r="K152" s="184"/>
      <c r="L152" s="185">
        <v>7564</v>
      </c>
      <c r="M152" s="3"/>
      <c r="N152" s="185">
        <v>0</v>
      </c>
      <c r="O152" s="185">
        <v>20406</v>
      </c>
      <c r="P152" s="184"/>
      <c r="Q152" s="185">
        <v>172623</v>
      </c>
      <c r="R152" s="185">
        <v>-488</v>
      </c>
      <c r="S152" s="185">
        <v>172135</v>
      </c>
      <c r="T152" s="185">
        <f t="shared" si="8"/>
        <v>1437387.7393</v>
      </c>
      <c r="U152" s="185">
        <v>179974</v>
      </c>
      <c r="V152" s="185">
        <f t="shared" si="9"/>
        <v>18987949000</v>
      </c>
      <c r="W152" s="185">
        <f t="shared" si="10"/>
        <v>2377463672.3910174</v>
      </c>
    </row>
    <row r="153" spans="1:23">
      <c r="A153" s="198">
        <v>33600</v>
      </c>
      <c r="B153" s="178" t="s">
        <v>132</v>
      </c>
      <c r="C153" s="182">
        <v>1.1249E-2</v>
      </c>
      <c r="D153" s="182">
        <v>1.0969400000000001E-2</v>
      </c>
      <c r="E153" s="185">
        <v>111996045</v>
      </c>
      <c r="F153" s="184"/>
      <c r="G153" s="185">
        <v>8173546</v>
      </c>
      <c r="H153" s="185">
        <v>10673242</v>
      </c>
      <c r="I153" s="185">
        <v>22474726</v>
      </c>
      <c r="J153" s="185">
        <v>784302</v>
      </c>
      <c r="K153" s="184"/>
      <c r="L153" s="185">
        <v>1123955</v>
      </c>
      <c r="M153" s="3"/>
      <c r="N153" s="185">
        <v>0</v>
      </c>
      <c r="O153" s="185">
        <v>147243</v>
      </c>
      <c r="P153" s="184"/>
      <c r="Q153" s="185">
        <v>25651680</v>
      </c>
      <c r="R153" s="185">
        <v>238557</v>
      </c>
      <c r="S153" s="185">
        <v>25890237</v>
      </c>
      <c r="T153" s="185">
        <f t="shared" si="8"/>
        <v>213595438.301</v>
      </c>
      <c r="U153" s="185">
        <v>26744093</v>
      </c>
      <c r="V153" s="185">
        <f t="shared" si="9"/>
        <v>18987949000</v>
      </c>
      <c r="W153" s="185">
        <f t="shared" si="10"/>
        <v>2377464041.2481108</v>
      </c>
    </row>
    <row r="154" spans="1:23">
      <c r="A154" s="198">
        <v>33605</v>
      </c>
      <c r="B154" s="178" t="s">
        <v>133</v>
      </c>
      <c r="C154" s="182">
        <v>1.3757000000000001E-3</v>
      </c>
      <c r="D154" s="182">
        <v>1.4507999999999999E-3</v>
      </c>
      <c r="E154" s="185">
        <v>13696592</v>
      </c>
      <c r="F154" s="184"/>
      <c r="G154" s="185">
        <v>999586</v>
      </c>
      <c r="H154" s="185">
        <v>1305288</v>
      </c>
      <c r="I154" s="185">
        <v>2748554</v>
      </c>
      <c r="J154" s="185">
        <v>86561</v>
      </c>
      <c r="K154" s="184"/>
      <c r="L154" s="185">
        <v>137454</v>
      </c>
      <c r="M154" s="3"/>
      <c r="N154" s="185">
        <v>0</v>
      </c>
      <c r="O154" s="185">
        <v>149317</v>
      </c>
      <c r="P154" s="184"/>
      <c r="Q154" s="185">
        <v>3137080</v>
      </c>
      <c r="R154" s="185">
        <v>30091</v>
      </c>
      <c r="S154" s="185">
        <v>3167171</v>
      </c>
      <c r="T154" s="185">
        <f t="shared" si="8"/>
        <v>26121721.439300001</v>
      </c>
      <c r="U154" s="185">
        <v>3270677</v>
      </c>
      <c r="V154" s="185">
        <f t="shared" si="9"/>
        <v>18987949000</v>
      </c>
      <c r="W154" s="185">
        <f t="shared" si="10"/>
        <v>2377463836.5922799</v>
      </c>
    </row>
    <row r="155" spans="1:23">
      <c r="A155" s="198">
        <v>33700</v>
      </c>
      <c r="B155" s="178" t="s">
        <v>134</v>
      </c>
      <c r="C155" s="182">
        <v>7.4600000000000003E-4</v>
      </c>
      <c r="D155" s="182">
        <v>7.5849999999999995E-4</v>
      </c>
      <c r="E155" s="185">
        <v>7427242</v>
      </c>
      <c r="F155" s="184"/>
      <c r="G155" s="185">
        <v>542045</v>
      </c>
      <c r="H155" s="185">
        <v>707817</v>
      </c>
      <c r="I155" s="185">
        <v>1490457</v>
      </c>
      <c r="J155" s="185">
        <v>2425</v>
      </c>
      <c r="K155" s="184"/>
      <c r="L155" s="185">
        <v>74537</v>
      </c>
      <c r="M155" s="3"/>
      <c r="N155" s="185">
        <v>0</v>
      </c>
      <c r="O155" s="185">
        <v>204196</v>
      </c>
      <c r="P155" s="184"/>
      <c r="Q155" s="185">
        <v>1701143</v>
      </c>
      <c r="R155" s="185">
        <v>-90407</v>
      </c>
      <c r="S155" s="185">
        <v>1610736</v>
      </c>
      <c r="T155" s="185">
        <f t="shared" si="8"/>
        <v>14165009.954</v>
      </c>
      <c r="U155" s="185">
        <v>1773588</v>
      </c>
      <c r="V155" s="185">
        <f t="shared" si="9"/>
        <v>18987949000</v>
      </c>
      <c r="W155" s="185">
        <f t="shared" si="10"/>
        <v>2377463806.9705095</v>
      </c>
    </row>
    <row r="156" spans="1:23">
      <c r="A156" s="198">
        <v>33800</v>
      </c>
      <c r="B156" s="178" t="s">
        <v>135</v>
      </c>
      <c r="C156" s="182">
        <v>5.622E-4</v>
      </c>
      <c r="D156" s="182">
        <v>5.8359999999999998E-4</v>
      </c>
      <c r="E156" s="185">
        <v>5597313</v>
      </c>
      <c r="F156" s="184"/>
      <c r="G156" s="185">
        <v>408496</v>
      </c>
      <c r="H156" s="185">
        <v>533425</v>
      </c>
      <c r="I156" s="185">
        <v>1123237</v>
      </c>
      <c r="J156" s="185">
        <v>19040</v>
      </c>
      <c r="K156" s="184"/>
      <c r="L156" s="185">
        <v>56173</v>
      </c>
      <c r="M156" s="3"/>
      <c r="N156" s="185">
        <v>0</v>
      </c>
      <c r="O156" s="185">
        <v>115349</v>
      </c>
      <c r="P156" s="184"/>
      <c r="Q156" s="185">
        <v>1282014</v>
      </c>
      <c r="R156" s="185">
        <v>-23354</v>
      </c>
      <c r="S156" s="185">
        <v>1258660</v>
      </c>
      <c r="T156" s="185">
        <f t="shared" si="8"/>
        <v>10675024.9278</v>
      </c>
      <c r="U156" s="185">
        <v>1336610</v>
      </c>
      <c r="V156" s="185">
        <f t="shared" si="9"/>
        <v>18987949000</v>
      </c>
      <c r="W156" s="185">
        <f t="shared" si="10"/>
        <v>2377463536.1081467</v>
      </c>
    </row>
    <row r="157" spans="1:23">
      <c r="A157" s="198">
        <v>33900</v>
      </c>
      <c r="B157" s="178" t="s">
        <v>436</v>
      </c>
      <c r="C157" s="182">
        <v>2.7978E-3</v>
      </c>
      <c r="D157" s="182">
        <v>2.9142999999999999E-3</v>
      </c>
      <c r="E157" s="185">
        <v>27855146</v>
      </c>
      <c r="F157" s="184"/>
      <c r="G157" s="185">
        <v>2032887</v>
      </c>
      <c r="H157" s="185">
        <v>2654600</v>
      </c>
      <c r="I157" s="185">
        <v>5589811</v>
      </c>
      <c r="J157" s="185">
        <v>97994</v>
      </c>
      <c r="K157" s="184"/>
      <c r="L157" s="185">
        <v>279545</v>
      </c>
      <c r="M157" s="3"/>
      <c r="N157" s="185">
        <v>0</v>
      </c>
      <c r="O157" s="185">
        <v>844191</v>
      </c>
      <c r="P157" s="184"/>
      <c r="Q157" s="185">
        <v>6379969</v>
      </c>
      <c r="R157" s="185">
        <v>-389525</v>
      </c>
      <c r="S157" s="185">
        <v>5990444</v>
      </c>
      <c r="T157" s="185">
        <f t="shared" si="8"/>
        <v>53124483.712200001</v>
      </c>
      <c r="U157" s="185">
        <v>6651669</v>
      </c>
      <c r="V157" s="185">
        <f t="shared" si="9"/>
        <v>18987949000</v>
      </c>
      <c r="W157" s="185">
        <f t="shared" si="10"/>
        <v>2377464078.9191508</v>
      </c>
    </row>
    <row r="158" spans="1:23">
      <c r="A158" s="198">
        <v>34000</v>
      </c>
      <c r="B158" s="178" t="s">
        <v>137</v>
      </c>
      <c r="C158" s="182">
        <v>1.2891000000000001E-3</v>
      </c>
      <c r="D158" s="182">
        <v>1.3129999999999999E-3</v>
      </c>
      <c r="E158" s="185">
        <v>12834394</v>
      </c>
      <c r="F158" s="184"/>
      <c r="G158" s="185">
        <v>936663</v>
      </c>
      <c r="H158" s="185">
        <v>1223120</v>
      </c>
      <c r="I158" s="185">
        <v>2575533</v>
      </c>
      <c r="J158" s="185">
        <v>0</v>
      </c>
      <c r="K158" s="184"/>
      <c r="L158" s="185">
        <v>128802</v>
      </c>
      <c r="M158" s="3"/>
      <c r="N158" s="185">
        <v>0</v>
      </c>
      <c r="O158" s="185">
        <v>337819</v>
      </c>
      <c r="P158" s="184"/>
      <c r="Q158" s="185">
        <v>2939602</v>
      </c>
      <c r="R158" s="185">
        <v>-240874</v>
      </c>
      <c r="S158" s="185">
        <v>2698728</v>
      </c>
      <c r="T158" s="185">
        <f t="shared" si="8"/>
        <v>24477365.0559</v>
      </c>
      <c r="U158" s="185">
        <v>3064789</v>
      </c>
      <c r="V158" s="185">
        <f t="shared" si="9"/>
        <v>18987949000</v>
      </c>
      <c r="W158" s="185">
        <f t="shared" si="10"/>
        <v>2377464122.2558374</v>
      </c>
    </row>
    <row r="159" spans="1:23">
      <c r="A159" s="198">
        <v>34100</v>
      </c>
      <c r="B159" s="178" t="s">
        <v>138</v>
      </c>
      <c r="C159" s="182">
        <v>2.8813399999999999E-2</v>
      </c>
      <c r="D159" s="182">
        <v>2.94278E-2</v>
      </c>
      <c r="E159" s="185">
        <v>286868775</v>
      </c>
      <c r="F159" s="184"/>
      <c r="G159" s="185">
        <v>20935874</v>
      </c>
      <c r="H159" s="185">
        <v>27338644</v>
      </c>
      <c r="I159" s="185">
        <v>57567185</v>
      </c>
      <c r="J159" s="185">
        <v>0</v>
      </c>
      <c r="K159" s="184"/>
      <c r="L159" s="185">
        <v>2878920</v>
      </c>
      <c r="M159" s="3"/>
      <c r="N159" s="185">
        <v>0</v>
      </c>
      <c r="O159" s="185">
        <v>8959278</v>
      </c>
      <c r="P159" s="184"/>
      <c r="Q159" s="185">
        <v>65704694</v>
      </c>
      <c r="R159" s="185">
        <v>-4235893</v>
      </c>
      <c r="S159" s="185">
        <v>61468801</v>
      </c>
      <c r="T159" s="185">
        <f t="shared" si="8"/>
        <v>547107369.71659994</v>
      </c>
      <c r="U159" s="185">
        <v>68502821</v>
      </c>
      <c r="V159" s="185">
        <f t="shared" si="9"/>
        <v>18987949000</v>
      </c>
      <c r="W159" s="185">
        <f t="shared" si="10"/>
        <v>2377463992.4479585</v>
      </c>
    </row>
    <row r="160" spans="1:23">
      <c r="A160" s="198">
        <v>34105</v>
      </c>
      <c r="B160" s="178" t="s">
        <v>139</v>
      </c>
      <c r="C160" s="182">
        <v>2.346E-3</v>
      </c>
      <c r="D160" s="182">
        <v>2.5642999999999998E-3</v>
      </c>
      <c r="E160" s="185">
        <v>23356985</v>
      </c>
      <c r="F160" s="184"/>
      <c r="G160" s="185">
        <v>1704608</v>
      </c>
      <c r="H160" s="185">
        <v>2225925</v>
      </c>
      <c r="I160" s="185">
        <v>4687146</v>
      </c>
      <c r="J160" s="185">
        <v>218697</v>
      </c>
      <c r="K160" s="184"/>
      <c r="L160" s="185">
        <v>234403</v>
      </c>
      <c r="M160" s="3"/>
      <c r="N160" s="185">
        <v>0</v>
      </c>
      <c r="O160" s="185">
        <v>935916</v>
      </c>
      <c r="P160" s="184"/>
      <c r="Q160" s="185">
        <v>5349706</v>
      </c>
      <c r="R160" s="185">
        <v>-301589</v>
      </c>
      <c r="S160" s="185">
        <v>5048117</v>
      </c>
      <c r="T160" s="185">
        <f t="shared" si="8"/>
        <v>44545728.354000002</v>
      </c>
      <c r="U160" s="185">
        <v>5577531</v>
      </c>
      <c r="V160" s="185">
        <f t="shared" si="9"/>
        <v>18987949000</v>
      </c>
      <c r="W160" s="185">
        <f t="shared" si="10"/>
        <v>2377464194.3734016</v>
      </c>
    </row>
    <row r="161" spans="1:23">
      <c r="A161" s="198">
        <v>34200</v>
      </c>
      <c r="B161" s="178" t="s">
        <v>140</v>
      </c>
      <c r="C161" s="182">
        <v>9.68E-4</v>
      </c>
      <c r="D161" s="182">
        <v>9.6480000000000003E-4</v>
      </c>
      <c r="E161" s="185">
        <v>9637494</v>
      </c>
      <c r="F161" s="184"/>
      <c r="G161" s="185">
        <v>703351</v>
      </c>
      <c r="H161" s="185">
        <v>918455</v>
      </c>
      <c r="I161" s="185">
        <v>1933997</v>
      </c>
      <c r="J161" s="185">
        <v>100222</v>
      </c>
      <c r="K161" s="184"/>
      <c r="L161" s="185">
        <v>96719</v>
      </c>
      <c r="M161" s="3"/>
      <c r="N161" s="185">
        <v>0</v>
      </c>
      <c r="O161" s="185">
        <v>736394</v>
      </c>
      <c r="P161" s="184"/>
      <c r="Q161" s="185">
        <v>2207381</v>
      </c>
      <c r="R161" s="185">
        <v>-575443</v>
      </c>
      <c r="S161" s="185">
        <v>1631938</v>
      </c>
      <c r="T161" s="185">
        <f t="shared" si="8"/>
        <v>18380334.631999999</v>
      </c>
      <c r="U161" s="185">
        <v>2301385</v>
      </c>
      <c r="V161" s="185">
        <f t="shared" si="9"/>
        <v>18987949000</v>
      </c>
      <c r="W161" s="185">
        <f t="shared" si="10"/>
        <v>2377463842.9752064</v>
      </c>
    </row>
    <row r="162" spans="1:23">
      <c r="A162" s="198">
        <v>34205</v>
      </c>
      <c r="B162" s="178" t="s">
        <v>141</v>
      </c>
      <c r="C162" s="182">
        <v>4.2489999999999997E-4</v>
      </c>
      <c r="D162" s="182">
        <v>4.6109999999999999E-4</v>
      </c>
      <c r="E162" s="185">
        <v>4230342</v>
      </c>
      <c r="F162" s="184"/>
      <c r="G162" s="185">
        <v>308733</v>
      </c>
      <c r="H162" s="185">
        <v>403152</v>
      </c>
      <c r="I162" s="185">
        <v>848921</v>
      </c>
      <c r="J162" s="185">
        <v>62493</v>
      </c>
      <c r="K162" s="184"/>
      <c r="L162" s="185">
        <v>42454</v>
      </c>
      <c r="M162" s="3"/>
      <c r="N162" s="185">
        <v>0</v>
      </c>
      <c r="O162" s="185">
        <v>155858</v>
      </c>
      <c r="P162" s="184"/>
      <c r="Q162" s="185">
        <v>968922</v>
      </c>
      <c r="R162" s="185">
        <v>-44746</v>
      </c>
      <c r="S162" s="185">
        <v>924176</v>
      </c>
      <c r="T162" s="185">
        <f t="shared" si="8"/>
        <v>8067979.5300999992</v>
      </c>
      <c r="U162" s="185">
        <v>1010184</v>
      </c>
      <c r="V162" s="185">
        <f t="shared" si="9"/>
        <v>18987949000</v>
      </c>
      <c r="W162" s="185">
        <f t="shared" si="10"/>
        <v>2377462932.4546952</v>
      </c>
    </row>
    <row r="163" spans="1:23">
      <c r="A163" s="198">
        <v>34220</v>
      </c>
      <c r="B163" s="178" t="s">
        <v>142</v>
      </c>
      <c r="C163" s="182">
        <v>1.1330999999999999E-3</v>
      </c>
      <c r="D163" s="182">
        <v>1.0878000000000001E-3</v>
      </c>
      <c r="E163" s="185">
        <v>11281244</v>
      </c>
      <c r="F163" s="184"/>
      <c r="G163" s="185">
        <v>823313</v>
      </c>
      <c r="H163" s="185">
        <v>1075105</v>
      </c>
      <c r="I163" s="185">
        <v>2263856</v>
      </c>
      <c r="J163" s="185">
        <v>314859</v>
      </c>
      <c r="K163" s="184"/>
      <c r="L163" s="185">
        <v>113215</v>
      </c>
      <c r="M163" s="3"/>
      <c r="N163" s="185">
        <v>0</v>
      </c>
      <c r="O163" s="185">
        <v>0</v>
      </c>
      <c r="P163" s="184"/>
      <c r="Q163" s="185">
        <v>2583867</v>
      </c>
      <c r="R163" s="185">
        <v>127068</v>
      </c>
      <c r="S163" s="185">
        <v>2710935</v>
      </c>
      <c r="T163" s="185">
        <f t="shared" si="8"/>
        <v>21515245.0119</v>
      </c>
      <c r="U163" s="185">
        <v>2693904</v>
      </c>
      <c r="V163" s="185">
        <f t="shared" si="9"/>
        <v>18987949000</v>
      </c>
      <c r="W163" s="185">
        <f t="shared" si="10"/>
        <v>2377463595.4461212</v>
      </c>
    </row>
    <row r="164" spans="1:23">
      <c r="A164" s="198">
        <v>34230</v>
      </c>
      <c r="B164" s="178" t="s">
        <v>143</v>
      </c>
      <c r="C164" s="182">
        <v>4.2299999999999998E-4</v>
      </c>
      <c r="D164" s="182">
        <v>4.3560000000000002E-4</v>
      </c>
      <c r="E164" s="185">
        <v>4211426</v>
      </c>
      <c r="F164" s="184"/>
      <c r="G164" s="185">
        <v>307353</v>
      </c>
      <c r="H164" s="185">
        <v>401350</v>
      </c>
      <c r="I164" s="185">
        <v>845125</v>
      </c>
      <c r="J164" s="185">
        <v>0</v>
      </c>
      <c r="K164" s="184"/>
      <c r="L164" s="185">
        <v>42264</v>
      </c>
      <c r="M164" s="3"/>
      <c r="N164" s="185">
        <v>0</v>
      </c>
      <c r="O164" s="185">
        <v>180879</v>
      </c>
      <c r="P164" s="184"/>
      <c r="Q164" s="185">
        <v>964589</v>
      </c>
      <c r="R164" s="185">
        <v>-88520</v>
      </c>
      <c r="S164" s="185">
        <v>876069</v>
      </c>
      <c r="T164" s="185">
        <f t="shared" si="8"/>
        <v>8031902.4269999992</v>
      </c>
      <c r="U164" s="185">
        <v>1005667</v>
      </c>
      <c r="V164" s="185">
        <f t="shared" si="9"/>
        <v>18987949000</v>
      </c>
      <c r="W164" s="185">
        <f t="shared" si="10"/>
        <v>2377463356.9739952</v>
      </c>
    </row>
    <row r="165" spans="1:23">
      <c r="A165" s="198">
        <v>34300</v>
      </c>
      <c r="B165" s="178" t="s">
        <v>144</v>
      </c>
      <c r="C165" s="182">
        <v>7.1682999999999998E-3</v>
      </c>
      <c r="D165" s="182">
        <v>7.1383000000000002E-3</v>
      </c>
      <c r="E165" s="185">
        <v>71368233</v>
      </c>
      <c r="F165" s="184"/>
      <c r="G165" s="185">
        <v>5208501</v>
      </c>
      <c r="H165" s="185">
        <v>6801405</v>
      </c>
      <c r="I165" s="185">
        <v>14321769</v>
      </c>
      <c r="J165" s="185">
        <v>0</v>
      </c>
      <c r="K165" s="184"/>
      <c r="L165" s="185">
        <v>716228</v>
      </c>
      <c r="M165" s="3"/>
      <c r="N165" s="185">
        <v>0</v>
      </c>
      <c r="O165" s="185">
        <v>999310</v>
      </c>
      <c r="P165" s="184"/>
      <c r="Q165" s="185">
        <v>16346247</v>
      </c>
      <c r="R165" s="185">
        <v>-432000</v>
      </c>
      <c r="S165" s="185">
        <v>15914247</v>
      </c>
      <c r="T165" s="185">
        <f t="shared" si="8"/>
        <v>136111314.81670001</v>
      </c>
      <c r="U165" s="185">
        <v>17042375</v>
      </c>
      <c r="V165" s="185">
        <f t="shared" si="9"/>
        <v>18987949000.000004</v>
      </c>
      <c r="W165" s="185">
        <f t="shared" si="10"/>
        <v>2377463973.3270092</v>
      </c>
    </row>
    <row r="166" spans="1:23">
      <c r="A166" s="198">
        <v>34400</v>
      </c>
      <c r="B166" s="178" t="s">
        <v>145</v>
      </c>
      <c r="C166" s="182">
        <v>2.7885000000000002E-3</v>
      </c>
      <c r="D166" s="182">
        <v>2.8241999999999998E-3</v>
      </c>
      <c r="E166" s="185">
        <v>27762554</v>
      </c>
      <c r="F166" s="184"/>
      <c r="G166" s="185">
        <v>2026130</v>
      </c>
      <c r="H166" s="185">
        <v>2645776</v>
      </c>
      <c r="I166" s="185">
        <v>5571231</v>
      </c>
      <c r="J166" s="185">
        <v>19796</v>
      </c>
      <c r="K166" s="184"/>
      <c r="L166" s="185">
        <v>278616</v>
      </c>
      <c r="M166" s="3"/>
      <c r="N166" s="185">
        <v>0</v>
      </c>
      <c r="O166" s="185">
        <v>840441</v>
      </c>
      <c r="P166" s="184"/>
      <c r="Q166" s="185">
        <v>6358762</v>
      </c>
      <c r="R166" s="185">
        <v>-398733</v>
      </c>
      <c r="S166" s="185">
        <v>5960029</v>
      </c>
      <c r="T166" s="185">
        <f t="shared" si="8"/>
        <v>52947895.786500007</v>
      </c>
      <c r="U166" s="185">
        <v>6629558</v>
      </c>
      <c r="V166" s="185">
        <f t="shared" si="9"/>
        <v>18987949000</v>
      </c>
      <c r="W166" s="185">
        <f t="shared" si="10"/>
        <v>2377463869.4638691</v>
      </c>
    </row>
    <row r="167" spans="1:23">
      <c r="A167" s="198">
        <v>34405</v>
      </c>
      <c r="B167" s="178" t="s">
        <v>146</v>
      </c>
      <c r="C167" s="182">
        <v>5.6010000000000001E-4</v>
      </c>
      <c r="D167" s="182">
        <v>5.6530000000000003E-4</v>
      </c>
      <c r="E167" s="185">
        <v>5576405</v>
      </c>
      <c r="F167" s="184"/>
      <c r="G167" s="185">
        <v>406970</v>
      </c>
      <c r="H167" s="185">
        <v>531432</v>
      </c>
      <c r="I167" s="185">
        <v>1119041</v>
      </c>
      <c r="J167" s="185">
        <v>1448</v>
      </c>
      <c r="K167" s="184"/>
      <c r="L167" s="185">
        <v>55963</v>
      </c>
      <c r="M167" s="3"/>
      <c r="N167" s="185">
        <v>0</v>
      </c>
      <c r="O167" s="185">
        <v>154784</v>
      </c>
      <c r="P167" s="184"/>
      <c r="Q167" s="185">
        <v>1277225</v>
      </c>
      <c r="R167" s="185">
        <v>-90865</v>
      </c>
      <c r="S167" s="185">
        <v>1186360</v>
      </c>
      <c r="T167" s="185">
        <f t="shared" si="8"/>
        <v>10635150.2349</v>
      </c>
      <c r="U167" s="185">
        <v>1331618</v>
      </c>
      <c r="V167" s="185">
        <f t="shared" si="9"/>
        <v>18987949000</v>
      </c>
      <c r="W167" s="185">
        <f t="shared" si="10"/>
        <v>2377464738.4395642</v>
      </c>
    </row>
    <row r="168" spans="1:23">
      <c r="A168" s="198">
        <v>34500</v>
      </c>
      <c r="B168" s="178" t="s">
        <v>147</v>
      </c>
      <c r="C168" s="182">
        <v>5.0958000000000002E-3</v>
      </c>
      <c r="D168" s="182">
        <v>5.0848000000000004E-3</v>
      </c>
      <c r="E168" s="185">
        <v>50734238</v>
      </c>
      <c r="F168" s="184"/>
      <c r="G168" s="185">
        <v>3702618</v>
      </c>
      <c r="H168" s="185">
        <v>4834982</v>
      </c>
      <c r="I168" s="185">
        <v>10181057</v>
      </c>
      <c r="J168" s="185">
        <v>137999</v>
      </c>
      <c r="K168" s="184"/>
      <c r="L168" s="185">
        <v>509152</v>
      </c>
      <c r="M168" s="3"/>
      <c r="N168" s="185">
        <v>0</v>
      </c>
      <c r="O168" s="185">
        <v>511205</v>
      </c>
      <c r="P168" s="184"/>
      <c r="Q168" s="185">
        <v>11620218</v>
      </c>
      <c r="R168" s="185">
        <v>-139108</v>
      </c>
      <c r="S168" s="185">
        <v>11481110</v>
      </c>
      <c r="T168" s="185">
        <f t="shared" si="8"/>
        <v>96758790.514200002</v>
      </c>
      <c r="U168" s="185">
        <v>12115081</v>
      </c>
      <c r="V168" s="185">
        <f t="shared" si="9"/>
        <v>18987949000</v>
      </c>
      <c r="W168" s="185">
        <f t="shared" si="10"/>
        <v>2377463989.9525099</v>
      </c>
    </row>
    <row r="169" spans="1:23">
      <c r="A169" s="198">
        <v>34501</v>
      </c>
      <c r="B169" s="178" t="s">
        <v>148</v>
      </c>
      <c r="C169" s="182">
        <v>6.9999999999999994E-5</v>
      </c>
      <c r="D169" s="182">
        <v>6.1799999999999998E-5</v>
      </c>
      <c r="E169" s="185">
        <v>696926</v>
      </c>
      <c r="F169" s="184"/>
      <c r="G169" s="185">
        <v>50862</v>
      </c>
      <c r="H169" s="185">
        <v>66417</v>
      </c>
      <c r="I169" s="185">
        <v>139855</v>
      </c>
      <c r="J169" s="185">
        <v>24377</v>
      </c>
      <c r="K169" s="184"/>
      <c r="L169" s="185">
        <v>6994</v>
      </c>
      <c r="M169" s="3"/>
      <c r="N169" s="185">
        <v>0</v>
      </c>
      <c r="O169" s="185">
        <v>7624</v>
      </c>
      <c r="P169" s="184"/>
      <c r="Q169" s="185">
        <v>159625</v>
      </c>
      <c r="R169" s="185">
        <v>7536</v>
      </c>
      <c r="S169" s="185">
        <v>167161</v>
      </c>
      <c r="T169" s="185">
        <f t="shared" si="8"/>
        <v>1329156.43</v>
      </c>
      <c r="U169" s="185">
        <v>166422</v>
      </c>
      <c r="V169" s="185">
        <f t="shared" si="9"/>
        <v>18987949000</v>
      </c>
      <c r="W169" s="185">
        <f t="shared" si="10"/>
        <v>2377457142.8571429</v>
      </c>
    </row>
    <row r="170" spans="1:23">
      <c r="A170" s="198">
        <v>34505</v>
      </c>
      <c r="B170" s="178" t="s">
        <v>149</v>
      </c>
      <c r="C170" s="182">
        <v>6.5709999999999998E-4</v>
      </c>
      <c r="D170" s="182">
        <v>6.6370000000000003E-4</v>
      </c>
      <c r="E170" s="185">
        <v>6542146</v>
      </c>
      <c r="F170" s="184"/>
      <c r="G170" s="185">
        <v>477450</v>
      </c>
      <c r="H170" s="185">
        <v>623468</v>
      </c>
      <c r="I170" s="185">
        <v>1312840</v>
      </c>
      <c r="J170" s="185">
        <v>201920</v>
      </c>
      <c r="K170" s="184"/>
      <c r="L170" s="185">
        <v>65655</v>
      </c>
      <c r="M170" s="3"/>
      <c r="N170" s="185">
        <v>0</v>
      </c>
      <c r="O170" s="185">
        <v>5482</v>
      </c>
      <c r="P170" s="184"/>
      <c r="Q170" s="185">
        <v>1498419</v>
      </c>
      <c r="R170" s="185">
        <v>134053</v>
      </c>
      <c r="S170" s="185">
        <v>1632472</v>
      </c>
      <c r="T170" s="185">
        <f t="shared" si="8"/>
        <v>12476981.287899999</v>
      </c>
      <c r="U170" s="185">
        <v>1562232</v>
      </c>
      <c r="V170" s="185">
        <f t="shared" si="9"/>
        <v>18987949000</v>
      </c>
      <c r="W170" s="185">
        <f t="shared" si="10"/>
        <v>2377464617.2576475</v>
      </c>
    </row>
    <row r="171" spans="1:23">
      <c r="A171" s="198">
        <v>34600</v>
      </c>
      <c r="B171" s="178" t="s">
        <v>150</v>
      </c>
      <c r="C171" s="182">
        <v>1.209E-3</v>
      </c>
      <c r="D171" s="182">
        <v>1.2166E-3</v>
      </c>
      <c r="E171" s="185">
        <v>12036912</v>
      </c>
      <c r="F171" s="184"/>
      <c r="G171" s="185">
        <v>878462</v>
      </c>
      <c r="H171" s="185">
        <v>1147120</v>
      </c>
      <c r="I171" s="185">
        <v>2415499</v>
      </c>
      <c r="J171" s="185">
        <v>19315</v>
      </c>
      <c r="K171" s="184"/>
      <c r="L171" s="185">
        <v>120798</v>
      </c>
      <c r="M171" s="3"/>
      <c r="N171" s="185">
        <v>0</v>
      </c>
      <c r="O171" s="185">
        <v>58840</v>
      </c>
      <c r="P171" s="184"/>
      <c r="Q171" s="185">
        <v>2756946</v>
      </c>
      <c r="R171" s="185">
        <v>-88095</v>
      </c>
      <c r="S171" s="185">
        <v>2668851</v>
      </c>
      <c r="T171" s="185">
        <f t="shared" si="8"/>
        <v>22956430.341000002</v>
      </c>
      <c r="U171" s="185">
        <v>2874354</v>
      </c>
      <c r="V171" s="185">
        <f t="shared" si="9"/>
        <v>18987949000</v>
      </c>
      <c r="W171" s="185">
        <f t="shared" si="10"/>
        <v>2377464019.8511167</v>
      </c>
    </row>
    <row r="172" spans="1:23">
      <c r="A172" s="198">
        <v>34605</v>
      </c>
      <c r="B172" s="178" t="s">
        <v>151</v>
      </c>
      <c r="C172" s="182">
        <v>2.351E-4</v>
      </c>
      <c r="D172" s="182">
        <v>2.5179999999999999E-4</v>
      </c>
      <c r="E172" s="185">
        <v>2340677</v>
      </c>
      <c r="F172" s="184"/>
      <c r="G172" s="185">
        <v>170824</v>
      </c>
      <c r="H172" s="185">
        <v>223067</v>
      </c>
      <c r="I172" s="185">
        <v>469714</v>
      </c>
      <c r="J172" s="185">
        <v>18210</v>
      </c>
      <c r="K172" s="184"/>
      <c r="L172" s="185">
        <v>23490</v>
      </c>
      <c r="M172" s="3"/>
      <c r="N172" s="185">
        <v>0</v>
      </c>
      <c r="O172" s="185">
        <v>114180</v>
      </c>
      <c r="P172" s="184"/>
      <c r="Q172" s="185">
        <v>536111</v>
      </c>
      <c r="R172" s="185">
        <v>-37205</v>
      </c>
      <c r="S172" s="185">
        <v>498906</v>
      </c>
      <c r="T172" s="185">
        <f t="shared" si="8"/>
        <v>4464066.8098999998</v>
      </c>
      <c r="U172" s="185">
        <v>558942</v>
      </c>
      <c r="V172" s="185">
        <f t="shared" si="9"/>
        <v>18987949000</v>
      </c>
      <c r="W172" s="185">
        <f t="shared" si="10"/>
        <v>2377464908.5495534</v>
      </c>
    </row>
    <row r="173" spans="1:23">
      <c r="A173" s="198">
        <v>34700</v>
      </c>
      <c r="B173" s="178" t="s">
        <v>152</v>
      </c>
      <c r="C173" s="182">
        <v>3.3214999999999998E-3</v>
      </c>
      <c r="D173" s="182">
        <v>3.3004000000000002E-3</v>
      </c>
      <c r="E173" s="185">
        <v>33069150</v>
      </c>
      <c r="F173" s="184"/>
      <c r="G173" s="185">
        <v>2413409</v>
      </c>
      <c r="H173" s="185">
        <v>3151496</v>
      </c>
      <c r="I173" s="185">
        <v>6636128</v>
      </c>
      <c r="J173" s="185">
        <v>34074</v>
      </c>
      <c r="K173" s="184"/>
      <c r="L173" s="185">
        <v>331871</v>
      </c>
      <c r="M173" s="3"/>
      <c r="N173" s="185">
        <v>0</v>
      </c>
      <c r="O173" s="185">
        <v>781935</v>
      </c>
      <c r="P173" s="184"/>
      <c r="Q173" s="185">
        <v>7574189</v>
      </c>
      <c r="R173" s="185">
        <v>-280024</v>
      </c>
      <c r="S173" s="185">
        <v>7294165</v>
      </c>
      <c r="T173" s="185">
        <f t="shared" si="8"/>
        <v>63068472.603499994</v>
      </c>
      <c r="U173" s="185">
        <v>7896747</v>
      </c>
      <c r="V173" s="185">
        <f t="shared" si="9"/>
        <v>18987949000</v>
      </c>
      <c r="W173" s="185">
        <f t="shared" si="10"/>
        <v>2377464097.5462894</v>
      </c>
    </row>
    <row r="174" spans="1:23">
      <c r="A174" s="198">
        <v>34800</v>
      </c>
      <c r="B174" s="178" t="s">
        <v>153</v>
      </c>
      <c r="C174" s="182">
        <v>3.8180000000000001E-4</v>
      </c>
      <c r="D174" s="182">
        <v>3.7389999999999998E-4</v>
      </c>
      <c r="E174" s="185">
        <v>3801235</v>
      </c>
      <c r="F174" s="184"/>
      <c r="G174" s="185">
        <v>277417</v>
      </c>
      <c r="H174" s="185">
        <v>362258</v>
      </c>
      <c r="I174" s="185">
        <v>762810</v>
      </c>
      <c r="J174" s="185">
        <v>146253</v>
      </c>
      <c r="K174" s="184"/>
      <c r="L174" s="185">
        <v>38148</v>
      </c>
      <c r="M174" s="3"/>
      <c r="N174" s="185">
        <v>0</v>
      </c>
      <c r="O174" s="185">
        <v>5981</v>
      </c>
      <c r="P174" s="184"/>
      <c r="Q174" s="185">
        <v>870638</v>
      </c>
      <c r="R174" s="185">
        <v>82685</v>
      </c>
      <c r="S174" s="185">
        <v>953323</v>
      </c>
      <c r="T174" s="185">
        <f t="shared" si="8"/>
        <v>7249598.9282</v>
      </c>
      <c r="U174" s="185">
        <v>907716</v>
      </c>
      <c r="V174" s="185">
        <f t="shared" si="9"/>
        <v>18987949000</v>
      </c>
      <c r="W174" s="185">
        <f t="shared" si="10"/>
        <v>2377464641.173389</v>
      </c>
    </row>
    <row r="175" spans="1:23">
      <c r="A175" s="198">
        <v>34900</v>
      </c>
      <c r="B175" s="178" t="s">
        <v>391</v>
      </c>
      <c r="C175" s="182">
        <v>7.2158999999999999E-3</v>
      </c>
      <c r="D175" s="182">
        <v>7.332E-3</v>
      </c>
      <c r="E175" s="185">
        <v>71842143</v>
      </c>
      <c r="F175" s="184"/>
      <c r="G175" s="185">
        <v>5243087</v>
      </c>
      <c r="H175" s="185">
        <v>6846569</v>
      </c>
      <c r="I175" s="185">
        <v>14416870</v>
      </c>
      <c r="J175" s="185">
        <v>0</v>
      </c>
      <c r="K175" s="184"/>
      <c r="L175" s="185">
        <v>720984</v>
      </c>
      <c r="M175" s="3"/>
      <c r="N175" s="185">
        <v>0</v>
      </c>
      <c r="O175" s="185">
        <v>1373292</v>
      </c>
      <c r="P175" s="184"/>
      <c r="Q175" s="185">
        <v>16454792</v>
      </c>
      <c r="R175" s="185">
        <v>-947462</v>
      </c>
      <c r="S175" s="185">
        <v>15507330</v>
      </c>
      <c r="T175" s="185">
        <f t="shared" si="8"/>
        <v>137015141.1891</v>
      </c>
      <c r="U175" s="185">
        <v>17155542</v>
      </c>
      <c r="V175" s="185">
        <f t="shared" si="9"/>
        <v>18987949000</v>
      </c>
      <c r="W175" s="185">
        <f t="shared" si="10"/>
        <v>2377463933.81283</v>
      </c>
    </row>
    <row r="176" spans="1:23">
      <c r="A176" s="198">
        <v>34901</v>
      </c>
      <c r="B176" s="178" t="s">
        <v>392</v>
      </c>
      <c r="C176" s="182">
        <v>1.9239999999999999E-4</v>
      </c>
      <c r="D176" s="182">
        <v>1.797E-4</v>
      </c>
      <c r="E176" s="185">
        <v>1915552</v>
      </c>
      <c r="F176" s="184"/>
      <c r="G176" s="185">
        <v>139798</v>
      </c>
      <c r="H176" s="185">
        <v>182552</v>
      </c>
      <c r="I176" s="185">
        <v>384402</v>
      </c>
      <c r="J176" s="185">
        <v>14752</v>
      </c>
      <c r="K176" s="184"/>
      <c r="L176" s="185">
        <v>19224</v>
      </c>
      <c r="M176" s="3"/>
      <c r="N176" s="185">
        <v>0</v>
      </c>
      <c r="O176" s="185">
        <v>57627</v>
      </c>
      <c r="P176" s="184"/>
      <c r="Q176" s="185">
        <v>438740</v>
      </c>
      <c r="R176" s="185">
        <v>-34850</v>
      </c>
      <c r="S176" s="185">
        <v>403890</v>
      </c>
      <c r="T176" s="185">
        <f t="shared" si="8"/>
        <v>3653281.3875999996</v>
      </c>
      <c r="U176" s="185">
        <v>457424</v>
      </c>
      <c r="V176" s="185">
        <f t="shared" si="9"/>
        <v>18987949000</v>
      </c>
      <c r="W176" s="185">
        <f t="shared" si="10"/>
        <v>2377463617.4636178</v>
      </c>
    </row>
    <row r="177" spans="1:23">
      <c r="A177" s="198">
        <v>34903</v>
      </c>
      <c r="B177" s="178" t="s">
        <v>154</v>
      </c>
      <c r="C177" s="182">
        <v>8.3999999999999992E-6</v>
      </c>
      <c r="D177" s="182">
        <v>1.26E-5</v>
      </c>
      <c r="E177" s="185">
        <v>83631</v>
      </c>
      <c r="F177" s="184"/>
      <c r="G177" s="185">
        <v>6103</v>
      </c>
      <c r="H177" s="185">
        <v>7970</v>
      </c>
      <c r="I177" s="185">
        <v>16783</v>
      </c>
      <c r="J177" s="185">
        <v>1835</v>
      </c>
      <c r="K177" s="184"/>
      <c r="L177" s="185">
        <v>839</v>
      </c>
      <c r="M177" s="3"/>
      <c r="N177" s="185">
        <v>0</v>
      </c>
      <c r="O177" s="185">
        <v>16565</v>
      </c>
      <c r="P177" s="184"/>
      <c r="Q177" s="185">
        <v>19155</v>
      </c>
      <c r="R177" s="185">
        <v>-8509</v>
      </c>
      <c r="S177" s="185">
        <v>10646</v>
      </c>
      <c r="T177" s="185">
        <f t="shared" si="8"/>
        <v>159498.77159999998</v>
      </c>
      <c r="U177" s="185">
        <v>19971</v>
      </c>
      <c r="V177" s="185">
        <f t="shared" si="9"/>
        <v>18987949000</v>
      </c>
      <c r="W177" s="185">
        <f t="shared" si="10"/>
        <v>2377500000</v>
      </c>
    </row>
    <row r="178" spans="1:23">
      <c r="A178" s="198">
        <v>34905</v>
      </c>
      <c r="B178" s="178" t="s">
        <v>155</v>
      </c>
      <c r="C178" s="182">
        <v>7.0069999999999996E-4</v>
      </c>
      <c r="D178" s="182">
        <v>7.3019999999999997E-4</v>
      </c>
      <c r="E178" s="185">
        <v>6976232</v>
      </c>
      <c r="F178" s="184"/>
      <c r="G178" s="185">
        <v>509130</v>
      </c>
      <c r="H178" s="185">
        <v>664836</v>
      </c>
      <c r="I178" s="185">
        <v>1399950</v>
      </c>
      <c r="J178" s="185">
        <v>14363</v>
      </c>
      <c r="K178" s="184"/>
      <c r="L178" s="185">
        <v>70011</v>
      </c>
      <c r="M178" s="3"/>
      <c r="N178" s="185">
        <v>0</v>
      </c>
      <c r="O178" s="185">
        <v>201455</v>
      </c>
      <c r="P178" s="184"/>
      <c r="Q178" s="185">
        <v>1597843</v>
      </c>
      <c r="R178" s="185">
        <v>-80583</v>
      </c>
      <c r="S178" s="185">
        <v>1517260</v>
      </c>
      <c r="T178" s="185">
        <f t="shared" si="8"/>
        <v>13304855.8643</v>
      </c>
      <c r="U178" s="185">
        <v>1665889</v>
      </c>
      <c r="V178" s="185">
        <f t="shared" si="9"/>
        <v>18987949000</v>
      </c>
      <c r="W178" s="185">
        <f t="shared" si="10"/>
        <v>2377463964.606822</v>
      </c>
    </row>
    <row r="179" spans="1:23">
      <c r="A179" s="198">
        <v>34910</v>
      </c>
      <c r="B179" s="178" t="s">
        <v>156</v>
      </c>
      <c r="C179" s="182">
        <v>2.3126000000000002E-3</v>
      </c>
      <c r="D179" s="182">
        <v>2.2791E-3</v>
      </c>
      <c r="E179" s="185">
        <v>23024451</v>
      </c>
      <c r="F179" s="184"/>
      <c r="G179" s="185">
        <v>1680340</v>
      </c>
      <c r="H179" s="185">
        <v>2194234</v>
      </c>
      <c r="I179" s="185">
        <v>4620415</v>
      </c>
      <c r="J179" s="185">
        <v>134331</v>
      </c>
      <c r="K179" s="184"/>
      <c r="L179" s="185">
        <v>231066</v>
      </c>
      <c r="M179" s="3"/>
      <c r="N179" s="185">
        <v>0</v>
      </c>
      <c r="O179" s="185">
        <v>278190</v>
      </c>
      <c r="P179" s="184"/>
      <c r="Q179" s="185">
        <v>5273542</v>
      </c>
      <c r="R179" s="185">
        <v>36265</v>
      </c>
      <c r="S179" s="185">
        <v>5309807</v>
      </c>
      <c r="T179" s="185">
        <f t="shared" si="8"/>
        <v>43911530.8574</v>
      </c>
      <c r="U179" s="185">
        <v>5498123</v>
      </c>
      <c r="V179" s="185">
        <f t="shared" si="9"/>
        <v>18987949000</v>
      </c>
      <c r="W179" s="185">
        <f t="shared" si="10"/>
        <v>2377463893.4532561</v>
      </c>
    </row>
    <row r="180" spans="1:23">
      <c r="A180" s="198">
        <v>35000</v>
      </c>
      <c r="B180" s="178" t="s">
        <v>157</v>
      </c>
      <c r="C180" s="182">
        <v>1.4947000000000001E-3</v>
      </c>
      <c r="D180" s="182">
        <v>1.5081999999999999E-3</v>
      </c>
      <c r="E180" s="185">
        <v>14881366</v>
      </c>
      <c r="F180" s="184"/>
      <c r="G180" s="185">
        <v>1086052</v>
      </c>
      <c r="H180" s="185">
        <v>1418197</v>
      </c>
      <c r="I180" s="185">
        <v>2986307</v>
      </c>
      <c r="J180" s="185">
        <v>64204</v>
      </c>
      <c r="K180" s="184"/>
      <c r="L180" s="185">
        <v>149344</v>
      </c>
      <c r="M180" s="3"/>
      <c r="N180" s="185">
        <v>0</v>
      </c>
      <c r="O180" s="185">
        <v>322462</v>
      </c>
      <c r="P180" s="184"/>
      <c r="Q180" s="185">
        <v>3408442</v>
      </c>
      <c r="R180" s="185">
        <v>-56039</v>
      </c>
      <c r="S180" s="185">
        <v>3352403</v>
      </c>
      <c r="T180" s="185">
        <f t="shared" si="8"/>
        <v>28381287.370300002</v>
      </c>
      <c r="U180" s="185">
        <v>3553595</v>
      </c>
      <c r="V180" s="185">
        <f t="shared" si="9"/>
        <v>18987949000</v>
      </c>
      <c r="W180" s="185">
        <f t="shared" si="10"/>
        <v>2377463705.0913224</v>
      </c>
    </row>
    <row r="181" spans="1:23">
      <c r="A181" s="198">
        <v>35005</v>
      </c>
      <c r="B181" s="178" t="s">
        <v>158</v>
      </c>
      <c r="C181" s="182">
        <v>7.0200000000000004E-4</v>
      </c>
      <c r="D181" s="182">
        <v>7.0140000000000003E-4</v>
      </c>
      <c r="E181" s="185">
        <v>6989174</v>
      </c>
      <c r="F181" s="184"/>
      <c r="G181" s="185">
        <v>510075</v>
      </c>
      <c r="H181" s="185">
        <v>666070</v>
      </c>
      <c r="I181" s="185">
        <v>1402548</v>
      </c>
      <c r="J181" s="185">
        <v>17372</v>
      </c>
      <c r="K181" s="184"/>
      <c r="L181" s="185">
        <v>70141</v>
      </c>
      <c r="M181" s="3"/>
      <c r="N181" s="185">
        <v>0</v>
      </c>
      <c r="O181" s="185">
        <v>23851</v>
      </c>
      <c r="P181" s="184"/>
      <c r="Q181" s="185">
        <v>1600807</v>
      </c>
      <c r="R181" s="185">
        <v>36628</v>
      </c>
      <c r="S181" s="185">
        <v>1637435</v>
      </c>
      <c r="T181" s="185">
        <f t="shared" si="8"/>
        <v>13329540.198000001</v>
      </c>
      <c r="U181" s="185">
        <v>1668980</v>
      </c>
      <c r="V181" s="185">
        <f t="shared" si="9"/>
        <v>18987949000</v>
      </c>
      <c r="W181" s="185">
        <f t="shared" si="10"/>
        <v>2377464387.4643874</v>
      </c>
    </row>
    <row r="182" spans="1:23">
      <c r="A182" s="198">
        <v>35100</v>
      </c>
      <c r="B182" s="178" t="s">
        <v>159</v>
      </c>
      <c r="C182" s="182">
        <v>1.34999E-2</v>
      </c>
      <c r="D182" s="182">
        <v>1.3260600000000001E-2</v>
      </c>
      <c r="E182" s="185">
        <v>134406206</v>
      </c>
      <c r="F182" s="184"/>
      <c r="G182" s="185">
        <v>9809054</v>
      </c>
      <c r="H182" s="185">
        <v>12808935</v>
      </c>
      <c r="I182" s="185">
        <v>26971869</v>
      </c>
      <c r="J182" s="185">
        <v>155673</v>
      </c>
      <c r="K182" s="184"/>
      <c r="L182" s="185">
        <v>1348856</v>
      </c>
      <c r="M182" s="3"/>
      <c r="N182" s="185">
        <v>0</v>
      </c>
      <c r="O182" s="185">
        <v>875985</v>
      </c>
      <c r="P182" s="184"/>
      <c r="Q182" s="185">
        <v>30784524</v>
      </c>
      <c r="R182" s="185">
        <v>-876962</v>
      </c>
      <c r="S182" s="185">
        <v>29907562</v>
      </c>
      <c r="T182" s="185">
        <f t="shared" si="8"/>
        <v>256335412.7051</v>
      </c>
      <c r="U182" s="185">
        <v>32095526</v>
      </c>
      <c r="V182" s="185">
        <f t="shared" si="9"/>
        <v>18987949000</v>
      </c>
      <c r="W182" s="185">
        <f t="shared" si="10"/>
        <v>2377463981.2146754</v>
      </c>
    </row>
    <row r="183" spans="1:23">
      <c r="A183" s="198">
        <v>35105</v>
      </c>
      <c r="B183" s="178" t="s">
        <v>160</v>
      </c>
      <c r="C183" s="182">
        <v>1.1528E-3</v>
      </c>
      <c r="D183" s="182">
        <v>1.1609000000000001E-3</v>
      </c>
      <c r="E183" s="185">
        <v>11477379</v>
      </c>
      <c r="F183" s="184"/>
      <c r="G183" s="185">
        <v>837627</v>
      </c>
      <c r="H183" s="185">
        <v>1093796</v>
      </c>
      <c r="I183" s="185">
        <v>2303215</v>
      </c>
      <c r="J183" s="185">
        <v>0</v>
      </c>
      <c r="K183" s="184"/>
      <c r="L183" s="185">
        <v>115183</v>
      </c>
      <c r="M183" s="3"/>
      <c r="N183" s="185">
        <v>0</v>
      </c>
      <c r="O183" s="185">
        <v>200938</v>
      </c>
      <c r="P183" s="184"/>
      <c r="Q183" s="185">
        <v>2628790</v>
      </c>
      <c r="R183" s="185">
        <v>-74476</v>
      </c>
      <c r="S183" s="185">
        <v>2554314</v>
      </c>
      <c r="T183" s="185">
        <f t="shared" si="8"/>
        <v>21889307.6072</v>
      </c>
      <c r="U183" s="185">
        <v>2740740</v>
      </c>
      <c r="V183" s="185">
        <f t="shared" si="9"/>
        <v>18987949000</v>
      </c>
      <c r="W183" s="185">
        <f t="shared" si="10"/>
        <v>2377463566.9673839</v>
      </c>
    </row>
    <row r="184" spans="1:23">
      <c r="A184" s="198">
        <v>35106</v>
      </c>
      <c r="B184" s="178" t="s">
        <v>161</v>
      </c>
      <c r="C184" s="182">
        <v>2.944E-4</v>
      </c>
      <c r="D184" s="182">
        <v>2.8630000000000002E-4</v>
      </c>
      <c r="E184" s="185">
        <v>2931073</v>
      </c>
      <c r="F184" s="184"/>
      <c r="G184" s="185">
        <v>213912</v>
      </c>
      <c r="H184" s="185">
        <v>279332</v>
      </c>
      <c r="I184" s="185">
        <v>588191</v>
      </c>
      <c r="J184" s="185">
        <v>50309</v>
      </c>
      <c r="K184" s="184"/>
      <c r="L184" s="185">
        <v>29415</v>
      </c>
      <c r="M184" s="3"/>
      <c r="N184" s="185">
        <v>0</v>
      </c>
      <c r="O184" s="185">
        <v>95484</v>
      </c>
      <c r="P184" s="184"/>
      <c r="Q184" s="185">
        <v>671336</v>
      </c>
      <c r="R184" s="185">
        <v>40060</v>
      </c>
      <c r="S184" s="185">
        <v>711396</v>
      </c>
      <c r="T184" s="185">
        <f t="shared" si="8"/>
        <v>5590052.1856000004</v>
      </c>
      <c r="U184" s="185">
        <v>699925</v>
      </c>
      <c r="V184" s="185">
        <f t="shared" si="9"/>
        <v>18987949000</v>
      </c>
      <c r="W184" s="185">
        <f t="shared" si="10"/>
        <v>2377462635.869565</v>
      </c>
    </row>
    <row r="185" spans="1:23">
      <c r="A185" s="198">
        <v>35200</v>
      </c>
      <c r="B185" s="178" t="s">
        <v>162</v>
      </c>
      <c r="C185" s="182">
        <v>5.6030000000000001E-4</v>
      </c>
      <c r="D185" s="182">
        <v>5.6130000000000004E-4</v>
      </c>
      <c r="E185" s="185">
        <v>5578397</v>
      </c>
      <c r="F185" s="184"/>
      <c r="G185" s="185">
        <v>407115</v>
      </c>
      <c r="H185" s="185">
        <v>531622</v>
      </c>
      <c r="I185" s="185">
        <v>1119441</v>
      </c>
      <c r="J185" s="185">
        <v>82071</v>
      </c>
      <c r="K185" s="184"/>
      <c r="L185" s="185">
        <v>55983</v>
      </c>
      <c r="M185" s="3"/>
      <c r="N185" s="185">
        <v>0</v>
      </c>
      <c r="O185" s="185">
        <v>24697</v>
      </c>
      <c r="P185" s="184"/>
      <c r="Q185" s="185">
        <v>1277681</v>
      </c>
      <c r="R185" s="185">
        <v>68747</v>
      </c>
      <c r="S185" s="185">
        <v>1346428</v>
      </c>
      <c r="T185" s="185">
        <f t="shared" si="8"/>
        <v>10638947.8247</v>
      </c>
      <c r="U185" s="185">
        <v>1332093</v>
      </c>
      <c r="V185" s="185">
        <f t="shared" si="9"/>
        <v>18987949000</v>
      </c>
      <c r="W185" s="185">
        <f t="shared" si="10"/>
        <v>2377463858.6471534</v>
      </c>
    </row>
    <row r="186" spans="1:23">
      <c r="A186" s="198">
        <v>35300</v>
      </c>
      <c r="B186" s="178" t="s">
        <v>437</v>
      </c>
      <c r="C186" s="182">
        <v>4.1130999999999997E-3</v>
      </c>
      <c r="D186" s="182">
        <v>4.0270999999999996E-3</v>
      </c>
      <c r="E186" s="185">
        <v>40950390</v>
      </c>
      <c r="F186" s="184"/>
      <c r="G186" s="185">
        <v>2988587</v>
      </c>
      <c r="H186" s="185">
        <v>3902579</v>
      </c>
      <c r="I186" s="185">
        <v>8217690</v>
      </c>
      <c r="J186" s="185">
        <v>434899</v>
      </c>
      <c r="K186" s="184"/>
      <c r="L186" s="185">
        <v>410964</v>
      </c>
      <c r="M186" s="3"/>
      <c r="N186" s="185">
        <v>0</v>
      </c>
      <c r="O186" s="185">
        <v>114052</v>
      </c>
      <c r="P186" s="184"/>
      <c r="Q186" s="185">
        <v>9379316</v>
      </c>
      <c r="R186" s="185">
        <v>146511</v>
      </c>
      <c r="S186" s="185">
        <v>9525827</v>
      </c>
      <c r="T186" s="185">
        <f t="shared" si="8"/>
        <v>78099333.031899989</v>
      </c>
      <c r="U186" s="185">
        <v>9778747</v>
      </c>
      <c r="V186" s="185">
        <f t="shared" si="9"/>
        <v>18987949000</v>
      </c>
      <c r="W186" s="185">
        <f t="shared" si="10"/>
        <v>2377463956.626389</v>
      </c>
    </row>
    <row r="187" spans="1:23">
      <c r="A187" s="198">
        <v>35305</v>
      </c>
      <c r="B187" s="178" t="s">
        <v>164</v>
      </c>
      <c r="C187" s="182">
        <v>1.4621E-3</v>
      </c>
      <c r="D187" s="182">
        <v>1.4071000000000001E-3</v>
      </c>
      <c r="E187" s="185">
        <v>14556798</v>
      </c>
      <c r="F187" s="184"/>
      <c r="G187" s="185">
        <v>1062365</v>
      </c>
      <c r="H187" s="185">
        <v>1387265</v>
      </c>
      <c r="I187" s="185">
        <v>2921175</v>
      </c>
      <c r="J187" s="185">
        <v>454370</v>
      </c>
      <c r="K187" s="184"/>
      <c r="L187" s="185">
        <v>146087</v>
      </c>
      <c r="M187" s="3"/>
      <c r="N187" s="185">
        <v>0</v>
      </c>
      <c r="O187" s="185">
        <v>8378</v>
      </c>
      <c r="P187" s="184"/>
      <c r="Q187" s="185">
        <v>3334103</v>
      </c>
      <c r="R187" s="185">
        <v>328685</v>
      </c>
      <c r="S187" s="185">
        <v>3662788</v>
      </c>
      <c r="T187" s="185">
        <f t="shared" si="8"/>
        <v>27762280.232900001</v>
      </c>
      <c r="U187" s="185">
        <v>3476090</v>
      </c>
      <c r="V187" s="185">
        <f t="shared" si="9"/>
        <v>18987949000</v>
      </c>
      <c r="W187" s="185">
        <f t="shared" si="10"/>
        <v>2377463921.7563777</v>
      </c>
    </row>
    <row r="188" spans="1:23">
      <c r="A188" s="198">
        <v>35400</v>
      </c>
      <c r="B188" s="178" t="s">
        <v>165</v>
      </c>
      <c r="C188" s="182">
        <v>2.9822E-3</v>
      </c>
      <c r="D188" s="182">
        <v>2.9510000000000001E-3</v>
      </c>
      <c r="E188" s="185">
        <v>29691049</v>
      </c>
      <c r="F188" s="184"/>
      <c r="G188" s="185">
        <v>2166872</v>
      </c>
      <c r="H188" s="185">
        <v>2829562</v>
      </c>
      <c r="I188" s="185">
        <v>5958230</v>
      </c>
      <c r="J188" s="185">
        <v>86790</v>
      </c>
      <c r="K188" s="184"/>
      <c r="L188" s="185">
        <v>297969</v>
      </c>
      <c r="M188" s="3"/>
      <c r="N188" s="185">
        <v>0</v>
      </c>
      <c r="O188" s="185">
        <v>393777</v>
      </c>
      <c r="P188" s="184"/>
      <c r="Q188" s="185">
        <v>6800466</v>
      </c>
      <c r="R188" s="185">
        <v>-196633</v>
      </c>
      <c r="S188" s="185">
        <v>6603833</v>
      </c>
      <c r="T188" s="185">
        <f t="shared" si="8"/>
        <v>56625861.507799998</v>
      </c>
      <c r="U188" s="185">
        <v>7090073</v>
      </c>
      <c r="V188" s="185">
        <f t="shared" si="9"/>
        <v>18987949000</v>
      </c>
      <c r="W188" s="185">
        <f t="shared" si="10"/>
        <v>2377463952.7865334</v>
      </c>
    </row>
    <row r="189" spans="1:23">
      <c r="A189" s="198">
        <v>35401</v>
      </c>
      <c r="B189" s="178" t="s">
        <v>166</v>
      </c>
      <c r="C189" s="182">
        <v>3.2299999999999999E-5</v>
      </c>
      <c r="D189" s="182">
        <v>3.7200000000000003E-5</v>
      </c>
      <c r="E189" s="185">
        <v>321582</v>
      </c>
      <c r="F189" s="184"/>
      <c r="G189" s="185">
        <v>23469</v>
      </c>
      <c r="H189" s="185">
        <v>30647</v>
      </c>
      <c r="I189" s="185">
        <v>64533</v>
      </c>
      <c r="J189" s="185">
        <v>25411</v>
      </c>
      <c r="K189" s="184"/>
      <c r="L189" s="185">
        <v>3227</v>
      </c>
      <c r="M189" s="3"/>
      <c r="N189" s="185">
        <v>0</v>
      </c>
      <c r="O189" s="185">
        <v>30546</v>
      </c>
      <c r="P189" s="184"/>
      <c r="Q189" s="185">
        <v>73655</v>
      </c>
      <c r="R189" s="185">
        <v>-1033</v>
      </c>
      <c r="S189" s="185">
        <v>72622</v>
      </c>
      <c r="T189" s="185">
        <f t="shared" si="8"/>
        <v>613310.75269999995</v>
      </c>
      <c r="U189" s="185">
        <v>76792</v>
      </c>
      <c r="V189" s="185">
        <f t="shared" si="9"/>
        <v>18987949000</v>
      </c>
      <c r="W189" s="185">
        <f t="shared" si="10"/>
        <v>2377461300.3095975</v>
      </c>
    </row>
    <row r="190" spans="1:23">
      <c r="A190" s="198">
        <v>35402</v>
      </c>
      <c r="B190" s="178" t="s">
        <v>455</v>
      </c>
      <c r="C190" s="182">
        <v>0</v>
      </c>
      <c r="D190" s="182">
        <v>0</v>
      </c>
      <c r="E190" s="185">
        <v>0</v>
      </c>
      <c r="F190" s="184"/>
      <c r="G190" s="185">
        <v>0</v>
      </c>
      <c r="H190" s="185">
        <v>0</v>
      </c>
      <c r="I190" s="185">
        <v>0</v>
      </c>
      <c r="J190" s="185">
        <v>0</v>
      </c>
      <c r="K190" s="184"/>
      <c r="L190" s="185">
        <v>0</v>
      </c>
      <c r="M190" s="3"/>
      <c r="N190" s="185">
        <v>0</v>
      </c>
      <c r="O190" s="185">
        <v>0</v>
      </c>
      <c r="P190" s="184"/>
      <c r="Q190" s="185">
        <v>0</v>
      </c>
      <c r="R190" s="185">
        <v>-99127</v>
      </c>
      <c r="S190" s="185">
        <v>-99127</v>
      </c>
      <c r="T190" s="185">
        <f t="shared" si="8"/>
        <v>0</v>
      </c>
      <c r="U190" s="185">
        <v>0</v>
      </c>
      <c r="V190" s="185" t="e">
        <f t="shared" si="9"/>
        <v>#DIV/0!</v>
      </c>
      <c r="W190" s="185" t="e">
        <f t="shared" si="10"/>
        <v>#DIV/0!</v>
      </c>
    </row>
    <row r="191" spans="1:23">
      <c r="A191" s="198">
        <v>35405</v>
      </c>
      <c r="B191" s="178" t="s">
        <v>168</v>
      </c>
      <c r="C191" s="182">
        <v>1.0081999999999999E-3</v>
      </c>
      <c r="D191" s="182">
        <v>1.0463E-3</v>
      </c>
      <c r="E191" s="185">
        <v>10037729</v>
      </c>
      <c r="F191" s="184"/>
      <c r="G191" s="185">
        <v>732560</v>
      </c>
      <c r="H191" s="185">
        <v>956597</v>
      </c>
      <c r="I191" s="185">
        <v>2014314</v>
      </c>
      <c r="J191" s="185">
        <v>16380</v>
      </c>
      <c r="K191" s="184"/>
      <c r="L191" s="185">
        <v>100735</v>
      </c>
      <c r="M191" s="3"/>
      <c r="N191" s="185">
        <v>0</v>
      </c>
      <c r="O191" s="185">
        <v>321798</v>
      </c>
      <c r="P191" s="184"/>
      <c r="Q191" s="185">
        <v>2299051</v>
      </c>
      <c r="R191" s="185">
        <v>-129951</v>
      </c>
      <c r="S191" s="185">
        <v>2169100</v>
      </c>
      <c r="T191" s="185">
        <f t="shared" si="8"/>
        <v>19143650.181799997</v>
      </c>
      <c r="U191" s="185">
        <v>2396959</v>
      </c>
      <c r="V191" s="185">
        <f t="shared" si="9"/>
        <v>18987949000</v>
      </c>
      <c r="W191" s="185">
        <f t="shared" si="10"/>
        <v>2377463796.8657017</v>
      </c>
    </row>
    <row r="192" spans="1:23">
      <c r="A192" s="198">
        <v>35500</v>
      </c>
      <c r="B192" s="178" t="s">
        <v>169</v>
      </c>
      <c r="C192" s="182">
        <v>4.0768000000000002E-3</v>
      </c>
      <c r="D192" s="182">
        <v>4.1085999999999996E-3</v>
      </c>
      <c r="E192" s="185">
        <v>40588984</v>
      </c>
      <c r="F192" s="184"/>
      <c r="G192" s="185">
        <v>2962211</v>
      </c>
      <c r="H192" s="185">
        <v>3868137</v>
      </c>
      <c r="I192" s="185">
        <v>8145165</v>
      </c>
      <c r="J192" s="185">
        <v>56505</v>
      </c>
      <c r="K192" s="184"/>
      <c r="L192" s="185">
        <v>407338</v>
      </c>
      <c r="M192" s="3"/>
      <c r="N192" s="185">
        <v>0</v>
      </c>
      <c r="O192" s="185">
        <v>1233149</v>
      </c>
      <c r="P192" s="184"/>
      <c r="Q192" s="185">
        <v>9296539</v>
      </c>
      <c r="R192" s="185">
        <v>-580394</v>
      </c>
      <c r="S192" s="185">
        <v>8716145</v>
      </c>
      <c r="T192" s="185">
        <f t="shared" si="8"/>
        <v>77410070.483199999</v>
      </c>
      <c r="U192" s="185">
        <v>9692445</v>
      </c>
      <c r="V192" s="185">
        <f t="shared" si="9"/>
        <v>18987949000</v>
      </c>
      <c r="W192" s="185">
        <f t="shared" si="10"/>
        <v>2377463942.3076921</v>
      </c>
    </row>
    <row r="193" spans="1:23">
      <c r="A193" s="198">
        <v>35600</v>
      </c>
      <c r="B193" s="178" t="s">
        <v>170</v>
      </c>
      <c r="C193" s="182">
        <v>1.7534E-3</v>
      </c>
      <c r="D193" s="182">
        <v>1.7339E-3</v>
      </c>
      <c r="E193" s="185">
        <v>17457006</v>
      </c>
      <c r="F193" s="184"/>
      <c r="G193" s="185">
        <v>1274024</v>
      </c>
      <c r="H193" s="185">
        <v>1663656</v>
      </c>
      <c r="I193" s="185">
        <v>3503172</v>
      </c>
      <c r="J193" s="185">
        <v>31290</v>
      </c>
      <c r="K193" s="184"/>
      <c r="L193" s="185">
        <v>175193</v>
      </c>
      <c r="M193" s="3"/>
      <c r="N193" s="185">
        <v>0</v>
      </c>
      <c r="O193" s="185">
        <v>17985</v>
      </c>
      <c r="P193" s="184"/>
      <c r="Q193" s="185">
        <v>3998369</v>
      </c>
      <c r="R193" s="185">
        <v>-57401</v>
      </c>
      <c r="S193" s="185">
        <v>3940968</v>
      </c>
      <c r="T193" s="185">
        <f t="shared" si="8"/>
        <v>33293469.7766</v>
      </c>
      <c r="U193" s="185">
        <v>4168645</v>
      </c>
      <c r="V193" s="185">
        <f t="shared" si="9"/>
        <v>18987949000</v>
      </c>
      <c r="W193" s="185">
        <f t="shared" si="10"/>
        <v>2377463784.6469717</v>
      </c>
    </row>
    <row r="194" spans="1:23">
      <c r="A194" s="198">
        <v>35700</v>
      </c>
      <c r="B194" s="178" t="s">
        <v>171</v>
      </c>
      <c r="C194" s="182">
        <v>9.4209999999999997E-4</v>
      </c>
      <c r="D194" s="182">
        <v>9.5529999999999996E-4</v>
      </c>
      <c r="E194" s="185">
        <v>9379631</v>
      </c>
      <c r="F194" s="184"/>
      <c r="G194" s="185">
        <v>684532</v>
      </c>
      <c r="H194" s="185">
        <v>893880</v>
      </c>
      <c r="I194" s="185">
        <v>1882251</v>
      </c>
      <c r="J194" s="185">
        <v>7662</v>
      </c>
      <c r="K194" s="184"/>
      <c r="L194" s="185">
        <v>94131</v>
      </c>
      <c r="M194" s="3"/>
      <c r="N194" s="185">
        <v>0</v>
      </c>
      <c r="O194" s="185">
        <v>199652</v>
      </c>
      <c r="P194" s="184"/>
      <c r="Q194" s="185">
        <v>2148320</v>
      </c>
      <c r="R194" s="185">
        <v>-112687</v>
      </c>
      <c r="S194" s="185">
        <v>2035633</v>
      </c>
      <c r="T194" s="185">
        <f t="shared" si="8"/>
        <v>17888546.752900001</v>
      </c>
      <c r="U194" s="185">
        <v>2239809</v>
      </c>
      <c r="V194" s="185">
        <f t="shared" si="9"/>
        <v>18987949000</v>
      </c>
      <c r="W194" s="185">
        <f t="shared" si="10"/>
        <v>2377464175.7775183</v>
      </c>
    </row>
    <row r="195" spans="1:23">
      <c r="A195" s="198">
        <v>35800</v>
      </c>
      <c r="B195" s="178" t="s">
        <v>172</v>
      </c>
      <c r="C195" s="182">
        <v>1.2757999999999999E-3</v>
      </c>
      <c r="D195" s="182">
        <v>1.3487E-3</v>
      </c>
      <c r="E195" s="185">
        <v>12701978</v>
      </c>
      <c r="F195" s="184"/>
      <c r="G195" s="185">
        <v>926999</v>
      </c>
      <c r="H195" s="185">
        <v>1210501</v>
      </c>
      <c r="I195" s="185">
        <v>2548960</v>
      </c>
      <c r="J195" s="185">
        <v>0</v>
      </c>
      <c r="K195" s="184"/>
      <c r="L195" s="185">
        <v>127473</v>
      </c>
      <c r="M195" s="3"/>
      <c r="N195" s="185">
        <v>0</v>
      </c>
      <c r="O195" s="185">
        <v>317392</v>
      </c>
      <c r="P195" s="184"/>
      <c r="Q195" s="185">
        <v>2909273</v>
      </c>
      <c r="R195" s="185">
        <v>-169023</v>
      </c>
      <c r="S195" s="185">
        <v>2740250</v>
      </c>
      <c r="T195" s="185">
        <f t="shared" si="8"/>
        <v>24224825.334199999</v>
      </c>
      <c r="U195" s="185">
        <v>3033169</v>
      </c>
      <c r="V195" s="185">
        <f t="shared" si="9"/>
        <v>18987949000</v>
      </c>
      <c r="W195" s="185">
        <f t="shared" si="10"/>
        <v>2377464336.1028376</v>
      </c>
    </row>
    <row r="196" spans="1:23">
      <c r="A196" s="198">
        <v>35805</v>
      </c>
      <c r="B196" s="178" t="s">
        <v>173</v>
      </c>
      <c r="C196" s="182">
        <v>2.433E-4</v>
      </c>
      <c r="D196" s="182">
        <v>2.3470000000000001E-4</v>
      </c>
      <c r="E196" s="185">
        <v>2422316</v>
      </c>
      <c r="F196" s="184"/>
      <c r="G196" s="185">
        <v>176782</v>
      </c>
      <c r="H196" s="185">
        <v>230847</v>
      </c>
      <c r="I196" s="185">
        <v>486097</v>
      </c>
      <c r="J196" s="185">
        <v>234924</v>
      </c>
      <c r="K196" s="184"/>
      <c r="L196" s="185">
        <v>24310</v>
      </c>
      <c r="M196" s="3"/>
      <c r="N196" s="185">
        <v>0</v>
      </c>
      <c r="O196" s="185">
        <v>8308</v>
      </c>
      <c r="P196" s="184"/>
      <c r="Q196" s="185">
        <v>554810</v>
      </c>
      <c r="R196" s="185">
        <v>97932</v>
      </c>
      <c r="S196" s="185">
        <v>652742</v>
      </c>
      <c r="T196" s="185">
        <f t="shared" si="8"/>
        <v>4619767.9917000001</v>
      </c>
      <c r="U196" s="185">
        <v>578437</v>
      </c>
      <c r="V196" s="185">
        <f t="shared" si="9"/>
        <v>18987949000</v>
      </c>
      <c r="W196" s="185">
        <f t="shared" si="10"/>
        <v>2377464036.1693382</v>
      </c>
    </row>
    <row r="197" spans="1:23">
      <c r="A197" s="198">
        <v>35900</v>
      </c>
      <c r="B197" s="178" t="s">
        <v>174</v>
      </c>
      <c r="C197" s="182">
        <v>2.4933999999999998E-3</v>
      </c>
      <c r="D197" s="182">
        <v>2.4949E-3</v>
      </c>
      <c r="E197" s="185">
        <v>24824512</v>
      </c>
      <c r="F197" s="184"/>
      <c r="G197" s="185">
        <v>1811709</v>
      </c>
      <c r="H197" s="185">
        <v>2365780</v>
      </c>
      <c r="I197" s="185">
        <v>4981641</v>
      </c>
      <c r="J197" s="185">
        <v>0</v>
      </c>
      <c r="K197" s="184"/>
      <c r="L197" s="185">
        <v>249131</v>
      </c>
      <c r="M197" s="3"/>
      <c r="N197" s="185">
        <v>0</v>
      </c>
      <c r="O197" s="185">
        <v>456512</v>
      </c>
      <c r="P197" s="184"/>
      <c r="Q197" s="185">
        <v>5685830</v>
      </c>
      <c r="R197" s="185">
        <v>-348353</v>
      </c>
      <c r="S197" s="185">
        <v>5337477</v>
      </c>
      <c r="T197" s="185">
        <f t="shared" si="8"/>
        <v>47344552.036599994</v>
      </c>
      <c r="U197" s="185">
        <v>5927969</v>
      </c>
      <c r="V197" s="185">
        <f t="shared" si="9"/>
        <v>18987949000</v>
      </c>
      <c r="W197" s="185">
        <f t="shared" si="10"/>
        <v>2377464105.2378283</v>
      </c>
    </row>
    <row r="198" spans="1:23">
      <c r="A198" s="198">
        <v>35905</v>
      </c>
      <c r="B198" s="178" t="s">
        <v>175</v>
      </c>
      <c r="C198" s="182">
        <v>3.1530000000000002E-4</v>
      </c>
      <c r="D198" s="182">
        <v>3.5080000000000002E-4</v>
      </c>
      <c r="E198" s="185">
        <v>3139155</v>
      </c>
      <c r="F198" s="184"/>
      <c r="G198" s="185">
        <v>229098</v>
      </c>
      <c r="H198" s="185">
        <v>299162</v>
      </c>
      <c r="I198" s="185">
        <v>629948</v>
      </c>
      <c r="J198" s="185">
        <v>46166</v>
      </c>
      <c r="K198" s="184"/>
      <c r="L198" s="185">
        <v>31504</v>
      </c>
      <c r="M198" s="3"/>
      <c r="N198" s="185">
        <v>0</v>
      </c>
      <c r="O198" s="185">
        <v>70873</v>
      </c>
      <c r="P198" s="184"/>
      <c r="Q198" s="185">
        <v>718995</v>
      </c>
      <c r="R198" s="185">
        <v>7224</v>
      </c>
      <c r="S198" s="185">
        <v>726219</v>
      </c>
      <c r="T198" s="185">
        <f t="shared" si="8"/>
        <v>5986900.3197000008</v>
      </c>
      <c r="U198" s="185">
        <v>749614</v>
      </c>
      <c r="V198" s="185">
        <f t="shared" si="9"/>
        <v>18987949000</v>
      </c>
      <c r="W198" s="185">
        <f t="shared" si="10"/>
        <v>2377462733.9042182</v>
      </c>
    </row>
    <row r="199" spans="1:23">
      <c r="A199" s="198">
        <v>36000</v>
      </c>
      <c r="B199" s="178" t="s">
        <v>176</v>
      </c>
      <c r="C199" s="182">
        <v>6.0296500000000003E-2</v>
      </c>
      <c r="D199" s="182">
        <v>5.97805E-2</v>
      </c>
      <c r="E199" s="185">
        <v>600317320</v>
      </c>
      <c r="F199" s="184"/>
      <c r="G199" s="185">
        <v>43811557</v>
      </c>
      <c r="H199" s="185">
        <v>57210344</v>
      </c>
      <c r="I199" s="185">
        <v>120468247</v>
      </c>
      <c r="J199" s="185">
        <v>549068</v>
      </c>
      <c r="K199" s="184"/>
      <c r="L199" s="185">
        <v>6024585</v>
      </c>
      <c r="M199" s="3"/>
      <c r="N199" s="185">
        <v>0</v>
      </c>
      <c r="O199" s="185">
        <v>6410872</v>
      </c>
      <c r="P199" s="184"/>
      <c r="Q199" s="185">
        <v>137497244</v>
      </c>
      <c r="R199" s="185">
        <v>-3849334</v>
      </c>
      <c r="S199" s="185">
        <v>133647910</v>
      </c>
      <c r="T199" s="185">
        <f t="shared" si="8"/>
        <v>1144906866.8785</v>
      </c>
      <c r="U199" s="185">
        <v>143352758</v>
      </c>
      <c r="V199" s="185">
        <f t="shared" si="9"/>
        <v>18987949000</v>
      </c>
      <c r="W199" s="185">
        <f t="shared" si="10"/>
        <v>2377463998.739562</v>
      </c>
    </row>
    <row r="200" spans="1:23">
      <c r="A200" s="198">
        <v>36001</v>
      </c>
      <c r="B200" s="178" t="s">
        <v>177</v>
      </c>
      <c r="C200" s="182">
        <v>0</v>
      </c>
      <c r="D200" s="182">
        <v>2.8799999999999999E-5</v>
      </c>
      <c r="E200" s="185">
        <v>0</v>
      </c>
      <c r="F200" s="184"/>
      <c r="G200" s="185">
        <v>0</v>
      </c>
      <c r="H200" s="185">
        <v>0</v>
      </c>
      <c r="I200" s="185">
        <v>0</v>
      </c>
      <c r="J200" s="185">
        <v>0</v>
      </c>
      <c r="K200" s="184"/>
      <c r="L200" s="185">
        <v>0</v>
      </c>
      <c r="M200" s="3"/>
      <c r="N200" s="185">
        <v>0</v>
      </c>
      <c r="O200" s="185">
        <v>150032</v>
      </c>
      <c r="P200" s="184"/>
      <c r="Q200" s="185">
        <v>0</v>
      </c>
      <c r="R200" s="185">
        <v>-79676</v>
      </c>
      <c r="S200" s="185">
        <v>-79676</v>
      </c>
      <c r="T200" s="185">
        <f t="shared" si="8"/>
        <v>0</v>
      </c>
      <c r="U200" s="185">
        <v>0</v>
      </c>
      <c r="V200" s="185" t="e">
        <f t="shared" si="9"/>
        <v>#DIV/0!</v>
      </c>
      <c r="W200" s="185" t="e">
        <f t="shared" si="10"/>
        <v>#DIV/0!</v>
      </c>
    </row>
    <row r="201" spans="1:23">
      <c r="A201" s="198">
        <v>36002</v>
      </c>
      <c r="B201" s="178" t="s">
        <v>451</v>
      </c>
      <c r="C201" s="182">
        <v>0</v>
      </c>
      <c r="D201" s="182">
        <v>0</v>
      </c>
      <c r="E201" s="185">
        <v>0</v>
      </c>
      <c r="F201" s="184"/>
      <c r="G201" s="185">
        <v>0</v>
      </c>
      <c r="H201" s="185">
        <v>0</v>
      </c>
      <c r="I201" s="185">
        <v>0</v>
      </c>
      <c r="J201" s="185">
        <v>0</v>
      </c>
      <c r="K201" s="184"/>
      <c r="L201" s="185">
        <v>0</v>
      </c>
      <c r="M201" s="3"/>
      <c r="N201" s="185">
        <v>0</v>
      </c>
      <c r="O201" s="185">
        <v>512087</v>
      </c>
      <c r="P201" s="184"/>
      <c r="Q201" s="185">
        <v>0</v>
      </c>
      <c r="R201" s="185">
        <v>-263163</v>
      </c>
      <c r="S201" s="185">
        <v>-263163</v>
      </c>
      <c r="T201" s="185">
        <f t="shared" ref="T201:T264" si="11">C201*18987949000</f>
        <v>0</v>
      </c>
      <c r="U201" s="185">
        <v>0</v>
      </c>
      <c r="V201" s="185" t="e">
        <f t="shared" ref="V201:V264" si="12">+T201/C201</f>
        <v>#DIV/0!</v>
      </c>
      <c r="W201" s="185" t="e">
        <f t="shared" ref="W201:W264" si="13">+U201/C201</f>
        <v>#DIV/0!</v>
      </c>
    </row>
    <row r="202" spans="1:23">
      <c r="A202" s="198">
        <v>36003</v>
      </c>
      <c r="B202" s="178" t="s">
        <v>179</v>
      </c>
      <c r="C202" s="182">
        <v>4.281E-4</v>
      </c>
      <c r="D202" s="182">
        <v>4.3980000000000001E-4</v>
      </c>
      <c r="E202" s="185">
        <v>4262202</v>
      </c>
      <c r="F202" s="184"/>
      <c r="G202" s="185">
        <v>311058</v>
      </c>
      <c r="H202" s="185">
        <v>406189</v>
      </c>
      <c r="I202" s="185">
        <v>855314</v>
      </c>
      <c r="J202" s="185">
        <v>0</v>
      </c>
      <c r="K202" s="184"/>
      <c r="L202" s="185">
        <v>42774</v>
      </c>
      <c r="M202" s="3"/>
      <c r="N202" s="185">
        <v>0</v>
      </c>
      <c r="O202" s="185">
        <v>250957</v>
      </c>
      <c r="P202" s="184"/>
      <c r="Q202" s="185">
        <v>976219</v>
      </c>
      <c r="R202" s="185">
        <v>-116224</v>
      </c>
      <c r="S202" s="185">
        <v>859995</v>
      </c>
      <c r="T202" s="185">
        <f t="shared" si="11"/>
        <v>8128740.9669000003</v>
      </c>
      <c r="U202" s="185">
        <v>1017792</v>
      </c>
      <c r="V202" s="185">
        <f t="shared" si="12"/>
        <v>18987949000</v>
      </c>
      <c r="W202" s="185">
        <f t="shared" si="13"/>
        <v>2377463209.5304837</v>
      </c>
    </row>
    <row r="203" spans="1:23">
      <c r="A203" s="198">
        <v>36004</v>
      </c>
      <c r="B203" s="178" t="s">
        <v>393</v>
      </c>
      <c r="C203" s="182">
        <v>2.541E-4</v>
      </c>
      <c r="D203" s="182">
        <v>2.397E-4</v>
      </c>
      <c r="E203" s="185">
        <v>2529842</v>
      </c>
      <c r="F203" s="184"/>
      <c r="G203" s="185">
        <v>184630</v>
      </c>
      <c r="H203" s="185">
        <v>241094</v>
      </c>
      <c r="I203" s="185">
        <v>507674</v>
      </c>
      <c r="J203" s="185">
        <v>140785</v>
      </c>
      <c r="K203" s="184"/>
      <c r="L203" s="185">
        <v>25389</v>
      </c>
      <c r="M203" s="3"/>
      <c r="N203" s="185">
        <v>0</v>
      </c>
      <c r="O203" s="185">
        <v>0</v>
      </c>
      <c r="P203" s="184"/>
      <c r="Q203" s="185">
        <v>579437</v>
      </c>
      <c r="R203" s="185">
        <v>224991</v>
      </c>
      <c r="S203" s="185">
        <v>804428</v>
      </c>
      <c r="T203" s="185">
        <f t="shared" si="11"/>
        <v>4824837.8409000002</v>
      </c>
      <c r="U203" s="185">
        <v>604114</v>
      </c>
      <c r="V203" s="185">
        <f t="shared" si="12"/>
        <v>18987949000</v>
      </c>
      <c r="W203" s="185">
        <f t="shared" si="13"/>
        <v>2377465564.7382922</v>
      </c>
    </row>
    <row r="204" spans="1:23">
      <c r="A204" s="198">
        <v>36005</v>
      </c>
      <c r="B204" s="178" t="s">
        <v>180</v>
      </c>
      <c r="C204" s="182">
        <v>5.0277999999999998E-3</v>
      </c>
      <c r="D204" s="182">
        <v>5.0964000000000001E-3</v>
      </c>
      <c r="E204" s="185">
        <v>50057224</v>
      </c>
      <c r="F204" s="184"/>
      <c r="G204" s="185">
        <v>3653210</v>
      </c>
      <c r="H204" s="185">
        <v>4770462</v>
      </c>
      <c r="I204" s="185">
        <v>10045197</v>
      </c>
      <c r="J204" s="185">
        <v>564702</v>
      </c>
      <c r="K204" s="184"/>
      <c r="L204" s="185">
        <v>502358</v>
      </c>
      <c r="M204" s="3"/>
      <c r="N204" s="185">
        <v>0</v>
      </c>
      <c r="O204" s="185">
        <v>261119</v>
      </c>
      <c r="P204" s="184"/>
      <c r="Q204" s="185">
        <v>11465154</v>
      </c>
      <c r="R204" s="185">
        <v>722717</v>
      </c>
      <c r="S204" s="185">
        <v>12187871</v>
      </c>
      <c r="T204" s="185">
        <f t="shared" si="11"/>
        <v>95467609.982199997</v>
      </c>
      <c r="U204" s="185">
        <v>11953413</v>
      </c>
      <c r="V204" s="185">
        <f t="shared" si="12"/>
        <v>18987949000</v>
      </c>
      <c r="W204" s="185">
        <f t="shared" si="13"/>
        <v>2377463900.7120414</v>
      </c>
    </row>
    <row r="205" spans="1:23">
      <c r="A205" s="198">
        <v>36006</v>
      </c>
      <c r="B205" s="178" t="s">
        <v>181</v>
      </c>
      <c r="C205" s="182">
        <v>6.4610000000000004E-4</v>
      </c>
      <c r="D205" s="182">
        <v>5.5060000000000005E-4</v>
      </c>
      <c r="E205" s="185">
        <v>6432629</v>
      </c>
      <c r="F205" s="184"/>
      <c r="G205" s="185">
        <v>469458</v>
      </c>
      <c r="H205" s="185">
        <v>613031</v>
      </c>
      <c r="I205" s="185">
        <v>1290863</v>
      </c>
      <c r="J205" s="185">
        <v>276514</v>
      </c>
      <c r="K205" s="184"/>
      <c r="L205" s="185">
        <v>64556</v>
      </c>
      <c r="M205" s="3"/>
      <c r="N205" s="185">
        <v>0</v>
      </c>
      <c r="O205" s="185">
        <v>80566</v>
      </c>
      <c r="P205" s="184"/>
      <c r="Q205" s="185">
        <v>1473335</v>
      </c>
      <c r="R205" s="185">
        <v>43039</v>
      </c>
      <c r="S205" s="185">
        <v>1516374</v>
      </c>
      <c r="T205" s="185">
        <f t="shared" si="11"/>
        <v>12268113.848900001</v>
      </c>
      <c r="U205" s="185">
        <v>1536079</v>
      </c>
      <c r="V205" s="185">
        <f t="shared" si="12"/>
        <v>18987949000</v>
      </c>
      <c r="W205" s="185">
        <f t="shared" si="13"/>
        <v>2377463240.9843674</v>
      </c>
    </row>
    <row r="206" spans="1:23">
      <c r="A206" s="198">
        <v>36007</v>
      </c>
      <c r="B206" s="178" t="s">
        <v>182</v>
      </c>
      <c r="C206" s="182">
        <v>2.028E-4</v>
      </c>
      <c r="D206" s="182">
        <v>1.94E-4</v>
      </c>
      <c r="E206" s="185">
        <v>2019095</v>
      </c>
      <c r="F206" s="184"/>
      <c r="G206" s="185">
        <v>147355</v>
      </c>
      <c r="H206" s="185">
        <v>192420</v>
      </c>
      <c r="I206" s="185">
        <v>405180</v>
      </c>
      <c r="J206" s="185">
        <v>38417</v>
      </c>
      <c r="K206" s="184"/>
      <c r="L206" s="185">
        <v>20263</v>
      </c>
      <c r="M206" s="3"/>
      <c r="N206" s="185">
        <v>0</v>
      </c>
      <c r="O206" s="185">
        <v>25645</v>
      </c>
      <c r="P206" s="184"/>
      <c r="Q206" s="185">
        <v>462455</v>
      </c>
      <c r="R206" s="185">
        <v>7465</v>
      </c>
      <c r="S206" s="185">
        <v>469920</v>
      </c>
      <c r="T206" s="185">
        <f t="shared" si="11"/>
        <v>3850756.0572000002</v>
      </c>
      <c r="U206" s="185">
        <v>482150</v>
      </c>
      <c r="V206" s="185">
        <f t="shared" si="12"/>
        <v>18987949000</v>
      </c>
      <c r="W206" s="185">
        <f t="shared" si="13"/>
        <v>2377465483.234714</v>
      </c>
    </row>
    <row r="207" spans="1:23">
      <c r="A207" s="198">
        <v>36008</v>
      </c>
      <c r="B207" s="178" t="s">
        <v>183</v>
      </c>
      <c r="C207" s="182">
        <v>5.7669999999999998E-4</v>
      </c>
      <c r="D207" s="182">
        <v>6.1220000000000003E-4</v>
      </c>
      <c r="E207" s="185">
        <v>5741677</v>
      </c>
      <c r="F207" s="184"/>
      <c r="G207" s="185">
        <v>419031</v>
      </c>
      <c r="H207" s="185">
        <v>547183</v>
      </c>
      <c r="I207" s="185">
        <v>1152207</v>
      </c>
      <c r="J207" s="185">
        <v>75246</v>
      </c>
      <c r="K207" s="184"/>
      <c r="L207" s="185">
        <v>57622</v>
      </c>
      <c r="M207" s="3"/>
      <c r="N207" s="185">
        <v>0</v>
      </c>
      <c r="O207" s="185">
        <v>336759</v>
      </c>
      <c r="P207" s="184"/>
      <c r="Q207" s="185">
        <v>1315079</v>
      </c>
      <c r="R207" s="185">
        <v>-78891</v>
      </c>
      <c r="S207" s="185">
        <v>1236188</v>
      </c>
      <c r="T207" s="185">
        <f t="shared" si="11"/>
        <v>10950350.188299999</v>
      </c>
      <c r="U207" s="185">
        <v>1371083</v>
      </c>
      <c r="V207" s="185">
        <f t="shared" si="12"/>
        <v>18987949000</v>
      </c>
      <c r="W207" s="185">
        <f t="shared" si="13"/>
        <v>2377463152.4189353</v>
      </c>
    </row>
    <row r="208" spans="1:23">
      <c r="A208" s="198">
        <v>36009</v>
      </c>
      <c r="B208" s="178" t="s">
        <v>184</v>
      </c>
      <c r="C208" s="182">
        <v>1.292E-4</v>
      </c>
      <c r="D208" s="182">
        <v>1.416E-4</v>
      </c>
      <c r="E208" s="185">
        <v>1286327</v>
      </c>
      <c r="F208" s="184"/>
      <c r="G208" s="185">
        <v>93877</v>
      </c>
      <c r="H208" s="185">
        <v>122587</v>
      </c>
      <c r="I208" s="185">
        <v>258133</v>
      </c>
      <c r="J208" s="185">
        <v>51545</v>
      </c>
      <c r="K208" s="184"/>
      <c r="L208" s="185">
        <v>12909</v>
      </c>
      <c r="M208" s="3"/>
      <c r="N208" s="185">
        <v>0</v>
      </c>
      <c r="O208" s="185">
        <v>195050</v>
      </c>
      <c r="P208" s="184"/>
      <c r="Q208" s="185">
        <v>294621</v>
      </c>
      <c r="R208" s="185">
        <v>-1080</v>
      </c>
      <c r="S208" s="185">
        <v>293541</v>
      </c>
      <c r="T208" s="185">
        <f t="shared" si="11"/>
        <v>2453243.0107999998</v>
      </c>
      <c r="U208" s="185">
        <v>307168</v>
      </c>
      <c r="V208" s="185">
        <f t="shared" si="12"/>
        <v>18987949000</v>
      </c>
      <c r="W208" s="185">
        <f t="shared" si="13"/>
        <v>2377461300.3095975</v>
      </c>
    </row>
    <row r="209" spans="1:23">
      <c r="A209" s="198">
        <v>36100</v>
      </c>
      <c r="B209" s="178" t="s">
        <v>185</v>
      </c>
      <c r="C209" s="182">
        <v>7.3010000000000002E-4</v>
      </c>
      <c r="D209" s="182">
        <v>7.4960000000000001E-4</v>
      </c>
      <c r="E209" s="185">
        <v>7268941</v>
      </c>
      <c r="F209" s="184"/>
      <c r="G209" s="185">
        <v>530492</v>
      </c>
      <c r="H209" s="185">
        <v>692731</v>
      </c>
      <c r="I209" s="185">
        <v>1458689</v>
      </c>
      <c r="J209" s="185">
        <v>2071</v>
      </c>
      <c r="K209" s="184"/>
      <c r="L209" s="185">
        <v>72949</v>
      </c>
      <c r="M209" s="3"/>
      <c r="N209" s="185">
        <v>0</v>
      </c>
      <c r="O209" s="185">
        <v>81260</v>
      </c>
      <c r="P209" s="184"/>
      <c r="Q209" s="185">
        <v>1664885</v>
      </c>
      <c r="R209" s="185">
        <v>-64100</v>
      </c>
      <c r="S209" s="185">
        <v>1600785</v>
      </c>
      <c r="T209" s="185">
        <f t="shared" si="11"/>
        <v>13863101.5649</v>
      </c>
      <c r="U209" s="185">
        <v>1735786</v>
      </c>
      <c r="V209" s="185">
        <f t="shared" si="12"/>
        <v>18987949000</v>
      </c>
      <c r="W209" s="185">
        <f t="shared" si="13"/>
        <v>2377463361.1833997</v>
      </c>
    </row>
    <row r="210" spans="1:23">
      <c r="A210" s="198">
        <v>36102</v>
      </c>
      <c r="B210" s="178" t="s">
        <v>186</v>
      </c>
      <c r="C210" s="182">
        <v>2.6370000000000001E-4</v>
      </c>
      <c r="D210" s="182">
        <v>2.1670000000000001E-4</v>
      </c>
      <c r="E210" s="185">
        <v>2625421</v>
      </c>
      <c r="F210" s="184"/>
      <c r="G210" s="185">
        <v>191605</v>
      </c>
      <c r="H210" s="185">
        <v>250203</v>
      </c>
      <c r="I210" s="185">
        <v>526854</v>
      </c>
      <c r="J210" s="185">
        <v>283604</v>
      </c>
      <c r="K210" s="184"/>
      <c r="L210" s="185">
        <v>26348</v>
      </c>
      <c r="M210" s="3"/>
      <c r="N210" s="185">
        <v>0</v>
      </c>
      <c r="O210" s="185">
        <v>34566</v>
      </c>
      <c r="P210" s="184"/>
      <c r="Q210" s="185">
        <v>601329</v>
      </c>
      <c r="R210" s="185">
        <v>64172</v>
      </c>
      <c r="S210" s="185">
        <v>665501</v>
      </c>
      <c r="T210" s="185">
        <f t="shared" si="11"/>
        <v>5007122.1513</v>
      </c>
      <c r="U210" s="185">
        <v>626937</v>
      </c>
      <c r="V210" s="185">
        <f t="shared" si="12"/>
        <v>18987949000</v>
      </c>
      <c r="W210" s="185">
        <f t="shared" si="13"/>
        <v>2377463026.1660976</v>
      </c>
    </row>
    <row r="211" spans="1:23">
      <c r="A211" s="198">
        <v>36105</v>
      </c>
      <c r="B211" s="178" t="s">
        <v>187</v>
      </c>
      <c r="C211" s="182">
        <v>3.968E-4</v>
      </c>
      <c r="D211" s="182">
        <v>4.148E-4</v>
      </c>
      <c r="E211" s="185">
        <v>3950576</v>
      </c>
      <c r="F211" s="184"/>
      <c r="G211" s="185">
        <v>288316</v>
      </c>
      <c r="H211" s="185">
        <v>376491</v>
      </c>
      <c r="I211" s="185">
        <v>792779</v>
      </c>
      <c r="J211" s="185">
        <v>45565</v>
      </c>
      <c r="K211" s="184"/>
      <c r="L211" s="185">
        <v>39647</v>
      </c>
      <c r="M211" s="3"/>
      <c r="N211" s="185">
        <v>0</v>
      </c>
      <c r="O211" s="185">
        <v>54918</v>
      </c>
      <c r="P211" s="184"/>
      <c r="Q211" s="185">
        <v>904844</v>
      </c>
      <c r="R211" s="185">
        <v>-3999</v>
      </c>
      <c r="S211" s="185">
        <v>900845</v>
      </c>
      <c r="T211" s="185">
        <f t="shared" si="11"/>
        <v>7534418.1632000003</v>
      </c>
      <c r="U211" s="185">
        <v>943378</v>
      </c>
      <c r="V211" s="185">
        <f t="shared" si="12"/>
        <v>18987949000</v>
      </c>
      <c r="W211" s="185">
        <f t="shared" si="13"/>
        <v>2377464717.7419357</v>
      </c>
    </row>
    <row r="212" spans="1:23">
      <c r="A212" s="198">
        <v>36200</v>
      </c>
      <c r="B212" s="178" t="s">
        <v>188</v>
      </c>
      <c r="C212" s="182">
        <v>1.5866999999999999E-3</v>
      </c>
      <c r="D212" s="182">
        <v>1.593E-3</v>
      </c>
      <c r="E212" s="185">
        <v>15797326</v>
      </c>
      <c r="F212" s="184"/>
      <c r="G212" s="185">
        <v>1152899</v>
      </c>
      <c r="H212" s="185">
        <v>1505488</v>
      </c>
      <c r="I212" s="185">
        <v>3170117</v>
      </c>
      <c r="J212" s="185">
        <v>79371</v>
      </c>
      <c r="K212" s="184"/>
      <c r="L212" s="185">
        <v>158537</v>
      </c>
      <c r="M212" s="3"/>
      <c r="N212" s="185">
        <v>0</v>
      </c>
      <c r="O212" s="185">
        <v>106336</v>
      </c>
      <c r="P212" s="184"/>
      <c r="Q212" s="185">
        <v>3618235</v>
      </c>
      <c r="R212" s="185">
        <v>-3897</v>
      </c>
      <c r="S212" s="185">
        <v>3614338</v>
      </c>
      <c r="T212" s="185">
        <f t="shared" si="11"/>
        <v>30128178.678299997</v>
      </c>
      <c r="U212" s="185">
        <v>3772322</v>
      </c>
      <c r="V212" s="185">
        <f t="shared" si="12"/>
        <v>18987949000</v>
      </c>
      <c r="W212" s="185">
        <f t="shared" si="13"/>
        <v>2377463918.8252349</v>
      </c>
    </row>
    <row r="213" spans="1:23">
      <c r="A213" s="198">
        <v>36205</v>
      </c>
      <c r="B213" s="178" t="s">
        <v>189</v>
      </c>
      <c r="C213" s="182">
        <v>2.9270000000000001E-4</v>
      </c>
      <c r="D213" s="182">
        <v>2.875E-4</v>
      </c>
      <c r="E213" s="185">
        <v>2914147</v>
      </c>
      <c r="F213" s="184"/>
      <c r="G213" s="185">
        <v>212676</v>
      </c>
      <c r="H213" s="185">
        <v>277719</v>
      </c>
      <c r="I213" s="185">
        <v>584794</v>
      </c>
      <c r="J213" s="185">
        <v>56342</v>
      </c>
      <c r="K213" s="184"/>
      <c r="L213" s="185">
        <v>29245</v>
      </c>
      <c r="M213" s="3"/>
      <c r="N213" s="185">
        <v>0</v>
      </c>
      <c r="O213" s="185">
        <v>0</v>
      </c>
      <c r="P213" s="184"/>
      <c r="Q213" s="185">
        <v>667459</v>
      </c>
      <c r="R213" s="185">
        <v>49722</v>
      </c>
      <c r="S213" s="185">
        <v>717181</v>
      </c>
      <c r="T213" s="185">
        <f t="shared" si="11"/>
        <v>5557772.6723000007</v>
      </c>
      <c r="U213" s="185">
        <v>695884</v>
      </c>
      <c r="V213" s="185">
        <f t="shared" si="12"/>
        <v>18987949000</v>
      </c>
      <c r="W213" s="185">
        <f t="shared" si="13"/>
        <v>2377464981.2094293</v>
      </c>
    </row>
    <row r="214" spans="1:23">
      <c r="A214" s="198">
        <v>36300</v>
      </c>
      <c r="B214" s="178" t="s">
        <v>190</v>
      </c>
      <c r="C214" s="182">
        <v>4.9592000000000004E-3</v>
      </c>
      <c r="D214" s="182">
        <v>5.0737999999999998E-3</v>
      </c>
      <c r="E214" s="185">
        <v>49374237</v>
      </c>
      <c r="F214" s="184"/>
      <c r="G214" s="185">
        <v>3603365</v>
      </c>
      <c r="H214" s="185">
        <v>4705373</v>
      </c>
      <c r="I214" s="185">
        <v>9908139</v>
      </c>
      <c r="J214" s="185">
        <v>244056</v>
      </c>
      <c r="K214" s="184"/>
      <c r="L214" s="185">
        <v>495503</v>
      </c>
      <c r="M214" s="3"/>
      <c r="N214" s="185">
        <v>0</v>
      </c>
      <c r="O214" s="185">
        <v>852989</v>
      </c>
      <c r="P214" s="184"/>
      <c r="Q214" s="185">
        <v>11308722</v>
      </c>
      <c r="R214" s="185">
        <v>-185902</v>
      </c>
      <c r="S214" s="185">
        <v>11122820</v>
      </c>
      <c r="T214" s="185">
        <f t="shared" si="11"/>
        <v>94165036.680800006</v>
      </c>
      <c r="U214" s="185">
        <v>11790319</v>
      </c>
      <c r="V214" s="185">
        <f t="shared" si="12"/>
        <v>18987949000</v>
      </c>
      <c r="W214" s="185">
        <f t="shared" si="13"/>
        <v>2377463905.4686236</v>
      </c>
    </row>
    <row r="215" spans="1:23">
      <c r="A215" s="198">
        <v>36301</v>
      </c>
      <c r="B215" s="178" t="s">
        <v>191</v>
      </c>
      <c r="C215" s="182">
        <v>8.3900000000000006E-5</v>
      </c>
      <c r="D215" s="182">
        <v>7.8100000000000001E-5</v>
      </c>
      <c r="E215" s="185">
        <v>835316</v>
      </c>
      <c r="F215" s="184"/>
      <c r="G215" s="185">
        <v>60962</v>
      </c>
      <c r="H215" s="185">
        <v>79606</v>
      </c>
      <c r="I215" s="185">
        <v>167626</v>
      </c>
      <c r="J215" s="185">
        <v>52525</v>
      </c>
      <c r="K215" s="184"/>
      <c r="L215" s="185">
        <v>8383</v>
      </c>
      <c r="M215" s="3"/>
      <c r="N215" s="185">
        <v>0</v>
      </c>
      <c r="O215" s="185">
        <v>0</v>
      </c>
      <c r="P215" s="184"/>
      <c r="Q215" s="185">
        <v>191322</v>
      </c>
      <c r="R215" s="185">
        <v>29256</v>
      </c>
      <c r="S215" s="185">
        <v>220578</v>
      </c>
      <c r="T215" s="185">
        <f t="shared" si="11"/>
        <v>1593088.9211000002</v>
      </c>
      <c r="U215" s="185">
        <v>199469</v>
      </c>
      <c r="V215" s="185">
        <f t="shared" si="12"/>
        <v>18987949000</v>
      </c>
      <c r="W215" s="185">
        <f t="shared" si="13"/>
        <v>2377461263.4088197</v>
      </c>
    </row>
    <row r="216" spans="1:23">
      <c r="A216" s="198">
        <v>36302</v>
      </c>
      <c r="B216" s="178" t="s">
        <v>192</v>
      </c>
      <c r="C216" s="182">
        <v>1.2640000000000001E-4</v>
      </c>
      <c r="D216" s="182">
        <v>1.194E-4</v>
      </c>
      <c r="E216" s="185">
        <v>1258450</v>
      </c>
      <c r="F216" s="184"/>
      <c r="G216" s="185">
        <v>91842</v>
      </c>
      <c r="H216" s="185">
        <v>119930</v>
      </c>
      <c r="I216" s="185">
        <v>252538</v>
      </c>
      <c r="J216" s="185">
        <v>23469</v>
      </c>
      <c r="K216" s="184"/>
      <c r="L216" s="185">
        <v>12629</v>
      </c>
      <c r="M216" s="3"/>
      <c r="N216" s="185">
        <v>0</v>
      </c>
      <c r="O216" s="185">
        <v>38171</v>
      </c>
      <c r="P216" s="184"/>
      <c r="Q216" s="185">
        <v>288236</v>
      </c>
      <c r="R216" s="185">
        <v>9737</v>
      </c>
      <c r="S216" s="185">
        <v>297973</v>
      </c>
      <c r="T216" s="185">
        <f t="shared" si="11"/>
        <v>2400076.7536000004</v>
      </c>
      <c r="U216" s="185">
        <v>300511</v>
      </c>
      <c r="V216" s="185">
        <f t="shared" si="12"/>
        <v>18987949000</v>
      </c>
      <c r="W216" s="185">
        <f t="shared" si="13"/>
        <v>2377460443.0379744</v>
      </c>
    </row>
    <row r="217" spans="1:23">
      <c r="A217" s="198">
        <v>36303</v>
      </c>
      <c r="B217" s="178" t="s">
        <v>394</v>
      </c>
      <c r="C217" s="182">
        <v>1.751E-4</v>
      </c>
      <c r="D217" s="182">
        <v>0</v>
      </c>
      <c r="E217" s="185">
        <v>1743311</v>
      </c>
      <c r="F217" s="184"/>
      <c r="G217" s="185">
        <v>127228</v>
      </c>
      <c r="H217" s="185">
        <v>166138</v>
      </c>
      <c r="I217" s="185">
        <v>349838</v>
      </c>
      <c r="J217" s="185">
        <v>703379</v>
      </c>
      <c r="K217" s="184"/>
      <c r="L217" s="185">
        <v>17495</v>
      </c>
      <c r="M217" s="3"/>
      <c r="N217" s="185">
        <v>0</v>
      </c>
      <c r="O217" s="185">
        <v>0</v>
      </c>
      <c r="P217" s="184"/>
      <c r="Q217" s="185">
        <v>399290</v>
      </c>
      <c r="R217" s="185">
        <v>234460</v>
      </c>
      <c r="S217" s="185">
        <v>633750</v>
      </c>
      <c r="T217" s="185">
        <f t="shared" si="11"/>
        <v>3324789.8698999998</v>
      </c>
      <c r="U217" s="185">
        <v>416294</v>
      </c>
      <c r="V217" s="185">
        <f t="shared" si="12"/>
        <v>18987949000</v>
      </c>
      <c r="W217" s="185">
        <f t="shared" si="13"/>
        <v>2377464306.1107936</v>
      </c>
    </row>
    <row r="218" spans="1:23">
      <c r="A218" s="198">
        <v>36305</v>
      </c>
      <c r="B218" s="178" t="s">
        <v>193</v>
      </c>
      <c r="C218" s="182">
        <v>9.502E-4</v>
      </c>
      <c r="D218" s="182">
        <v>9.5120000000000003E-4</v>
      </c>
      <c r="E218" s="185">
        <v>9460276</v>
      </c>
      <c r="F218" s="184"/>
      <c r="G218" s="185">
        <v>690417</v>
      </c>
      <c r="H218" s="185">
        <v>901566</v>
      </c>
      <c r="I218" s="185">
        <v>1898434</v>
      </c>
      <c r="J218" s="185">
        <v>203694</v>
      </c>
      <c r="K218" s="184"/>
      <c r="L218" s="185">
        <v>94940</v>
      </c>
      <c r="M218" s="3"/>
      <c r="N218" s="185">
        <v>0</v>
      </c>
      <c r="O218" s="185">
        <v>33405</v>
      </c>
      <c r="P218" s="184"/>
      <c r="Q218" s="185">
        <v>2166790</v>
      </c>
      <c r="R218" s="185">
        <v>81103</v>
      </c>
      <c r="S218" s="185">
        <v>2247893</v>
      </c>
      <c r="T218" s="185">
        <f t="shared" si="11"/>
        <v>18042349.139800001</v>
      </c>
      <c r="U218" s="185">
        <v>2259066</v>
      </c>
      <c r="V218" s="185">
        <f t="shared" si="12"/>
        <v>18987949000</v>
      </c>
      <c r="W218" s="185">
        <f t="shared" si="13"/>
        <v>2377463691.8543463</v>
      </c>
    </row>
    <row r="219" spans="1:23">
      <c r="A219" s="198">
        <v>36310</v>
      </c>
      <c r="B219" s="178" t="s">
        <v>379</v>
      </c>
      <c r="C219" s="182">
        <v>0</v>
      </c>
      <c r="D219" s="182">
        <v>3.8000000000000002E-5</v>
      </c>
      <c r="E219" s="185">
        <v>0</v>
      </c>
      <c r="F219" s="184"/>
      <c r="G219" s="185">
        <v>0</v>
      </c>
      <c r="H219" s="185">
        <v>0</v>
      </c>
      <c r="I219" s="185">
        <v>0</v>
      </c>
      <c r="J219" s="185">
        <v>92182</v>
      </c>
      <c r="K219" s="184"/>
      <c r="L219" s="185">
        <v>0</v>
      </c>
      <c r="M219" s="3"/>
      <c r="N219" s="185">
        <v>0</v>
      </c>
      <c r="O219" s="185">
        <v>158683</v>
      </c>
      <c r="P219" s="184"/>
      <c r="Q219" s="185">
        <v>0</v>
      </c>
      <c r="R219" s="185">
        <v>-6804</v>
      </c>
      <c r="S219" s="185">
        <v>-6804</v>
      </c>
      <c r="T219" s="185">
        <f t="shared" si="11"/>
        <v>0</v>
      </c>
      <c r="U219" s="185">
        <v>0</v>
      </c>
      <c r="V219" s="185" t="e">
        <f t="shared" si="12"/>
        <v>#DIV/0!</v>
      </c>
      <c r="W219" s="185" t="e">
        <f t="shared" si="13"/>
        <v>#DIV/0!</v>
      </c>
    </row>
    <row r="220" spans="1:23">
      <c r="A220" s="198">
        <v>36400</v>
      </c>
      <c r="B220" s="178" t="s">
        <v>194</v>
      </c>
      <c r="C220" s="182">
        <v>5.5005000000000002E-3</v>
      </c>
      <c r="D220" s="182">
        <v>5.6394000000000001E-3</v>
      </c>
      <c r="E220" s="185">
        <v>54763468</v>
      </c>
      <c r="F220" s="184"/>
      <c r="G220" s="185">
        <v>3996674</v>
      </c>
      <c r="H220" s="185">
        <v>5218968</v>
      </c>
      <c r="I220" s="185">
        <v>10989619</v>
      </c>
      <c r="J220" s="185">
        <v>479132</v>
      </c>
      <c r="K220" s="184"/>
      <c r="L220" s="185">
        <v>549588</v>
      </c>
      <c r="M220" s="3"/>
      <c r="N220" s="185">
        <v>0</v>
      </c>
      <c r="O220" s="185">
        <v>656448</v>
      </c>
      <c r="P220" s="184"/>
      <c r="Q220" s="185">
        <v>12543076</v>
      </c>
      <c r="R220" s="185">
        <v>-516551</v>
      </c>
      <c r="S220" s="185">
        <v>12026525</v>
      </c>
      <c r="T220" s="185">
        <f t="shared" si="11"/>
        <v>104443213.4745</v>
      </c>
      <c r="U220" s="185">
        <v>13077241</v>
      </c>
      <c r="V220" s="185">
        <f t="shared" si="12"/>
        <v>18987949000</v>
      </c>
      <c r="W220" s="185">
        <f t="shared" si="13"/>
        <v>2377464048.7228432</v>
      </c>
    </row>
    <row r="221" spans="1:23">
      <c r="A221" s="198">
        <v>36405</v>
      </c>
      <c r="B221" s="178" t="s">
        <v>395</v>
      </c>
      <c r="C221" s="182">
        <v>9.0129999999999995E-4</v>
      </c>
      <c r="D221" s="182">
        <v>9.7380000000000003E-4</v>
      </c>
      <c r="E221" s="185">
        <v>8973423</v>
      </c>
      <c r="F221" s="184"/>
      <c r="G221" s="185">
        <v>654886</v>
      </c>
      <c r="H221" s="185">
        <v>855169</v>
      </c>
      <c r="I221" s="185">
        <v>1800735</v>
      </c>
      <c r="J221" s="185">
        <v>111121</v>
      </c>
      <c r="K221" s="184"/>
      <c r="L221" s="185">
        <v>90054</v>
      </c>
      <c r="M221" s="3"/>
      <c r="N221" s="185">
        <v>0</v>
      </c>
      <c r="O221" s="185">
        <v>331386</v>
      </c>
      <c r="P221" s="184"/>
      <c r="Q221" s="185">
        <v>2055281</v>
      </c>
      <c r="R221" s="185">
        <v>31839</v>
      </c>
      <c r="S221" s="185">
        <v>2087120</v>
      </c>
      <c r="T221" s="185">
        <f t="shared" si="11"/>
        <v>17113838.433699999</v>
      </c>
      <c r="U221" s="185">
        <v>2142808</v>
      </c>
      <c r="V221" s="185">
        <f t="shared" si="12"/>
        <v>18987949000</v>
      </c>
      <c r="W221" s="185">
        <f t="shared" si="13"/>
        <v>2377463663.5970268</v>
      </c>
    </row>
    <row r="222" spans="1:23">
      <c r="A222" s="198">
        <v>36500</v>
      </c>
      <c r="B222" s="178" t="s">
        <v>196</v>
      </c>
      <c r="C222" s="182">
        <v>1.10864E-2</v>
      </c>
      <c r="D222" s="182">
        <v>1.0977199999999999E-2</v>
      </c>
      <c r="E222" s="185">
        <v>110377185</v>
      </c>
      <c r="F222" s="184"/>
      <c r="G222" s="185">
        <v>8055400</v>
      </c>
      <c r="H222" s="185">
        <v>10518965</v>
      </c>
      <c r="I222" s="185">
        <v>22149862</v>
      </c>
      <c r="J222" s="185">
        <v>541864</v>
      </c>
      <c r="K222" s="184"/>
      <c r="L222" s="185">
        <v>1107709</v>
      </c>
      <c r="M222" s="3"/>
      <c r="N222" s="185">
        <v>0</v>
      </c>
      <c r="O222" s="185">
        <v>211502</v>
      </c>
      <c r="P222" s="184"/>
      <c r="Q222" s="185">
        <v>25280894</v>
      </c>
      <c r="R222" s="185">
        <v>610429</v>
      </c>
      <c r="S222" s="185">
        <v>25891323</v>
      </c>
      <c r="T222" s="185">
        <f t="shared" si="11"/>
        <v>210507997.79359999</v>
      </c>
      <c r="U222" s="185">
        <v>26357517</v>
      </c>
      <c r="V222" s="185">
        <f t="shared" si="12"/>
        <v>18987949000</v>
      </c>
      <c r="W222" s="185">
        <f t="shared" si="13"/>
        <v>2377464009.958147</v>
      </c>
    </row>
    <row r="223" spans="1:23">
      <c r="A223" s="198">
        <v>36501</v>
      </c>
      <c r="B223" s="178" t="s">
        <v>197</v>
      </c>
      <c r="C223" s="182">
        <v>1.4410000000000001E-4</v>
      </c>
      <c r="D223" s="182">
        <v>1.429E-4</v>
      </c>
      <c r="E223" s="185">
        <v>1434672</v>
      </c>
      <c r="F223" s="184"/>
      <c r="G223" s="185">
        <v>104703</v>
      </c>
      <c r="H223" s="185">
        <v>136725</v>
      </c>
      <c r="I223" s="185">
        <v>287902</v>
      </c>
      <c r="J223" s="185">
        <v>43596</v>
      </c>
      <c r="K223" s="184"/>
      <c r="L223" s="185">
        <v>14398</v>
      </c>
      <c r="M223" s="3"/>
      <c r="N223" s="185">
        <v>0</v>
      </c>
      <c r="O223" s="185">
        <v>23203</v>
      </c>
      <c r="P223" s="184"/>
      <c r="Q223" s="185">
        <v>328599</v>
      </c>
      <c r="R223" s="185">
        <v>20074</v>
      </c>
      <c r="S223" s="185">
        <v>348673</v>
      </c>
      <c r="T223" s="185">
        <f t="shared" si="11"/>
        <v>2736163.4509000001</v>
      </c>
      <c r="U223" s="185">
        <v>342593</v>
      </c>
      <c r="V223" s="185">
        <f t="shared" si="12"/>
        <v>18987949000</v>
      </c>
      <c r="W223" s="185">
        <f t="shared" si="13"/>
        <v>2377467036.7800136</v>
      </c>
    </row>
    <row r="224" spans="1:23">
      <c r="A224" s="198">
        <v>36502</v>
      </c>
      <c r="B224" s="178" t="s">
        <v>198</v>
      </c>
      <c r="C224" s="182">
        <v>5.1100000000000002E-5</v>
      </c>
      <c r="D224" s="182">
        <v>4.9200000000000003E-5</v>
      </c>
      <c r="E224" s="185">
        <v>508756</v>
      </c>
      <c r="F224" s="184"/>
      <c r="G224" s="185">
        <v>37129</v>
      </c>
      <c r="H224" s="185">
        <v>48485</v>
      </c>
      <c r="I224" s="185">
        <v>102094</v>
      </c>
      <c r="J224" s="185">
        <v>7247</v>
      </c>
      <c r="K224" s="184"/>
      <c r="L224" s="185">
        <v>5106</v>
      </c>
      <c r="M224" s="3"/>
      <c r="N224" s="185">
        <v>0</v>
      </c>
      <c r="O224" s="185">
        <v>15111</v>
      </c>
      <c r="P224" s="184"/>
      <c r="Q224" s="185">
        <v>116526</v>
      </c>
      <c r="R224" s="185">
        <v>556</v>
      </c>
      <c r="S224" s="185">
        <v>117082</v>
      </c>
      <c r="T224" s="185">
        <f t="shared" si="11"/>
        <v>970284.19390000007</v>
      </c>
      <c r="U224" s="185">
        <v>121488</v>
      </c>
      <c r="V224" s="185">
        <f t="shared" si="12"/>
        <v>18987949000</v>
      </c>
      <c r="W224" s="185">
        <f t="shared" si="13"/>
        <v>2377455968.6888452</v>
      </c>
    </row>
    <row r="225" spans="1:23">
      <c r="A225" s="198">
        <v>36505</v>
      </c>
      <c r="B225" s="178" t="s">
        <v>199</v>
      </c>
      <c r="C225" s="182">
        <v>2.1537000000000001E-3</v>
      </c>
      <c r="D225" s="182">
        <v>2.2230000000000001E-3</v>
      </c>
      <c r="E225" s="185">
        <v>21442429</v>
      </c>
      <c r="F225" s="184"/>
      <c r="G225" s="185">
        <v>1564883</v>
      </c>
      <c r="H225" s="185">
        <v>2043467</v>
      </c>
      <c r="I225" s="185">
        <v>4302944</v>
      </c>
      <c r="J225" s="185">
        <v>343058</v>
      </c>
      <c r="K225" s="184"/>
      <c r="L225" s="185">
        <v>215189</v>
      </c>
      <c r="M225" s="3"/>
      <c r="N225" s="185">
        <v>0</v>
      </c>
      <c r="O225" s="185">
        <v>288851</v>
      </c>
      <c r="P225" s="184"/>
      <c r="Q225" s="185">
        <v>4911194</v>
      </c>
      <c r="R225" s="185">
        <v>141250</v>
      </c>
      <c r="S225" s="185">
        <v>5052444</v>
      </c>
      <c r="T225" s="185">
        <f t="shared" si="11"/>
        <v>40894345.761300005</v>
      </c>
      <c r="U225" s="185">
        <v>5120344</v>
      </c>
      <c r="V225" s="185">
        <f t="shared" si="12"/>
        <v>18987949000</v>
      </c>
      <c r="W225" s="185">
        <f t="shared" si="13"/>
        <v>2377463899.3360262</v>
      </c>
    </row>
    <row r="226" spans="1:23">
      <c r="A226" s="198">
        <v>36600</v>
      </c>
      <c r="B226" s="178" t="s">
        <v>200</v>
      </c>
      <c r="C226" s="182">
        <v>7.672E-4</v>
      </c>
      <c r="D226" s="182">
        <v>7.8490000000000005E-4</v>
      </c>
      <c r="E226" s="185">
        <v>7638311</v>
      </c>
      <c r="F226" s="184"/>
      <c r="G226" s="185">
        <v>557449</v>
      </c>
      <c r="H226" s="185">
        <v>727932</v>
      </c>
      <c r="I226" s="185">
        <v>1532813</v>
      </c>
      <c r="J226" s="185">
        <v>32979</v>
      </c>
      <c r="K226" s="184"/>
      <c r="L226" s="185">
        <v>76656</v>
      </c>
      <c r="M226" s="3"/>
      <c r="N226" s="185">
        <v>0</v>
      </c>
      <c r="O226" s="185">
        <v>68111</v>
      </c>
      <c r="P226" s="184"/>
      <c r="Q226" s="185">
        <v>1749486</v>
      </c>
      <c r="R226" s="185">
        <v>-76667</v>
      </c>
      <c r="S226" s="185">
        <v>1672819</v>
      </c>
      <c r="T226" s="185">
        <f t="shared" si="11"/>
        <v>14567554.4728</v>
      </c>
      <c r="U226" s="185">
        <v>1823990</v>
      </c>
      <c r="V226" s="185">
        <f t="shared" si="12"/>
        <v>18987949000</v>
      </c>
      <c r="W226" s="185">
        <f t="shared" si="13"/>
        <v>2377463503.6496348</v>
      </c>
    </row>
    <row r="227" spans="1:23">
      <c r="A227" s="198">
        <v>36601</v>
      </c>
      <c r="B227" s="178" t="s">
        <v>201</v>
      </c>
      <c r="C227" s="182">
        <v>4.7469999999999999E-4</v>
      </c>
      <c r="D227" s="182">
        <v>4.5150000000000002E-4</v>
      </c>
      <c r="E227" s="185">
        <v>4726155</v>
      </c>
      <c r="F227" s="184"/>
      <c r="G227" s="185">
        <v>344918</v>
      </c>
      <c r="H227" s="185">
        <v>450403</v>
      </c>
      <c r="I227" s="185">
        <v>948418</v>
      </c>
      <c r="J227" s="185">
        <v>124219</v>
      </c>
      <c r="K227" s="184"/>
      <c r="L227" s="185">
        <v>47430</v>
      </c>
      <c r="M227" s="3"/>
      <c r="N227" s="185">
        <v>0</v>
      </c>
      <c r="O227" s="185">
        <v>17939</v>
      </c>
      <c r="P227" s="184"/>
      <c r="Q227" s="185">
        <v>1082483</v>
      </c>
      <c r="R227" s="185">
        <v>115356</v>
      </c>
      <c r="S227" s="185">
        <v>1197839</v>
      </c>
      <c r="T227" s="185">
        <f t="shared" si="11"/>
        <v>9013579.3903000001</v>
      </c>
      <c r="U227" s="185">
        <v>1128582</v>
      </c>
      <c r="V227" s="185">
        <f t="shared" si="12"/>
        <v>18987949000</v>
      </c>
      <c r="W227" s="185">
        <f t="shared" si="13"/>
        <v>2377463661.2597432</v>
      </c>
    </row>
    <row r="228" spans="1:23">
      <c r="A228" s="198">
        <v>36700</v>
      </c>
      <c r="B228" s="178" t="s">
        <v>202</v>
      </c>
      <c r="C228" s="182">
        <v>9.4205999999999995E-3</v>
      </c>
      <c r="D228" s="182">
        <v>9.1883999999999993E-3</v>
      </c>
      <c r="E228" s="185">
        <v>93792332</v>
      </c>
      <c r="F228" s="184"/>
      <c r="G228" s="185">
        <v>6845027</v>
      </c>
      <c r="H228" s="185">
        <v>8938425</v>
      </c>
      <c r="I228" s="185">
        <v>18821709</v>
      </c>
      <c r="J228" s="185">
        <v>590618</v>
      </c>
      <c r="K228" s="184"/>
      <c r="L228" s="185">
        <v>941269</v>
      </c>
      <c r="M228" s="3"/>
      <c r="N228" s="185">
        <v>0</v>
      </c>
      <c r="O228" s="185">
        <v>882970</v>
      </c>
      <c r="P228" s="184"/>
      <c r="Q228" s="185">
        <v>21482284</v>
      </c>
      <c r="R228" s="185">
        <v>26721</v>
      </c>
      <c r="S228" s="185">
        <v>21509005</v>
      </c>
      <c r="T228" s="185">
        <f t="shared" si="11"/>
        <v>178877872.34939998</v>
      </c>
      <c r="U228" s="185">
        <v>22397137</v>
      </c>
      <c r="V228" s="185">
        <f t="shared" si="12"/>
        <v>18987949000</v>
      </c>
      <c r="W228" s="185">
        <f t="shared" si="13"/>
        <v>2377463961.9557142</v>
      </c>
    </row>
    <row r="229" spans="1:23">
      <c r="A229" s="198">
        <v>36701</v>
      </c>
      <c r="B229" s="178" t="s">
        <v>203</v>
      </c>
      <c r="C229" s="182">
        <v>3.3099999999999998E-5</v>
      </c>
      <c r="D229" s="182">
        <v>3.2400000000000001E-5</v>
      </c>
      <c r="E229" s="185">
        <v>329547</v>
      </c>
      <c r="F229" s="184"/>
      <c r="G229" s="185">
        <v>24051</v>
      </c>
      <c r="H229" s="185">
        <v>31406</v>
      </c>
      <c r="I229" s="185">
        <v>66132</v>
      </c>
      <c r="J229" s="185">
        <v>22510</v>
      </c>
      <c r="K229" s="184"/>
      <c r="L229" s="185">
        <v>3307</v>
      </c>
      <c r="M229" s="3"/>
      <c r="N229" s="185">
        <v>0</v>
      </c>
      <c r="O229" s="185">
        <v>40636</v>
      </c>
      <c r="P229" s="184"/>
      <c r="Q229" s="185">
        <v>75480</v>
      </c>
      <c r="R229" s="185">
        <v>23667</v>
      </c>
      <c r="S229" s="185">
        <v>99147</v>
      </c>
      <c r="T229" s="185">
        <f t="shared" si="11"/>
        <v>628501.11190000002</v>
      </c>
      <c r="U229" s="185">
        <v>78694</v>
      </c>
      <c r="V229" s="185">
        <f t="shared" si="12"/>
        <v>18987949000</v>
      </c>
      <c r="W229" s="185">
        <f t="shared" si="13"/>
        <v>2377462235.6495471</v>
      </c>
    </row>
    <row r="230" spans="1:23">
      <c r="A230" s="198">
        <v>36705</v>
      </c>
      <c r="B230" s="178" t="s">
        <v>204</v>
      </c>
      <c r="C230" s="182">
        <v>1.1186E-3</v>
      </c>
      <c r="D230" s="182">
        <v>1.0859000000000001E-3</v>
      </c>
      <c r="E230" s="185">
        <v>11136881</v>
      </c>
      <c r="F230" s="184"/>
      <c r="G230" s="185">
        <v>812777</v>
      </c>
      <c r="H230" s="185">
        <v>1061347</v>
      </c>
      <c r="I230" s="185">
        <v>2234886</v>
      </c>
      <c r="J230" s="185">
        <v>279542</v>
      </c>
      <c r="K230" s="184"/>
      <c r="L230" s="185">
        <v>111766</v>
      </c>
      <c r="M230" s="3"/>
      <c r="N230" s="185">
        <v>0</v>
      </c>
      <c r="O230" s="185">
        <v>0</v>
      </c>
      <c r="P230" s="184"/>
      <c r="Q230" s="185">
        <v>2550802</v>
      </c>
      <c r="R230" s="185">
        <v>108569</v>
      </c>
      <c r="S230" s="185">
        <v>2659371</v>
      </c>
      <c r="T230" s="185">
        <f t="shared" si="11"/>
        <v>21239919.751400001</v>
      </c>
      <c r="U230" s="185">
        <v>2659431</v>
      </c>
      <c r="V230" s="185">
        <f t="shared" si="12"/>
        <v>18987949000</v>
      </c>
      <c r="W230" s="185">
        <f t="shared" si="13"/>
        <v>2377463794.0282497</v>
      </c>
    </row>
    <row r="231" spans="1:23">
      <c r="A231" s="198">
        <v>36800</v>
      </c>
      <c r="B231" s="178" t="s">
        <v>205</v>
      </c>
      <c r="C231" s="182">
        <v>3.5387000000000001E-3</v>
      </c>
      <c r="D231" s="182">
        <v>3.5022999999999999E-3</v>
      </c>
      <c r="E231" s="185">
        <v>35231612</v>
      </c>
      <c r="F231" s="184"/>
      <c r="G231" s="185">
        <v>2571226</v>
      </c>
      <c r="H231" s="185">
        <v>3357579</v>
      </c>
      <c r="I231" s="185">
        <v>7070078</v>
      </c>
      <c r="J231" s="185">
        <v>377410</v>
      </c>
      <c r="K231" s="184"/>
      <c r="L231" s="185">
        <v>353573</v>
      </c>
      <c r="M231" s="3"/>
      <c r="N231" s="185">
        <v>0</v>
      </c>
      <c r="O231" s="185">
        <v>0</v>
      </c>
      <c r="P231" s="184"/>
      <c r="Q231" s="185">
        <v>8069482</v>
      </c>
      <c r="R231" s="185">
        <v>218019</v>
      </c>
      <c r="S231" s="185">
        <v>8287501</v>
      </c>
      <c r="T231" s="185">
        <f t="shared" si="11"/>
        <v>67192655.126300007</v>
      </c>
      <c r="U231" s="185">
        <v>8413132</v>
      </c>
      <c r="V231" s="185">
        <f t="shared" si="12"/>
        <v>18987949000</v>
      </c>
      <c r="W231" s="185">
        <f t="shared" si="13"/>
        <v>2377464040.4668379</v>
      </c>
    </row>
    <row r="232" spans="1:23">
      <c r="A232" s="198">
        <v>36801</v>
      </c>
      <c r="B232" s="178" t="s">
        <v>452</v>
      </c>
      <c r="C232" s="182">
        <v>0</v>
      </c>
      <c r="D232" s="182">
        <v>0</v>
      </c>
      <c r="E232" s="185">
        <v>0</v>
      </c>
      <c r="F232" s="184"/>
      <c r="G232" s="185">
        <v>0</v>
      </c>
      <c r="H232" s="185">
        <v>0</v>
      </c>
      <c r="I232" s="185">
        <v>0</v>
      </c>
      <c r="J232" s="185">
        <v>0</v>
      </c>
      <c r="K232" s="184"/>
      <c r="L232" s="185">
        <v>0</v>
      </c>
      <c r="M232" s="3"/>
      <c r="N232" s="185">
        <v>0</v>
      </c>
      <c r="O232" s="185">
        <v>92668</v>
      </c>
      <c r="P232" s="184"/>
      <c r="Q232" s="185">
        <v>0</v>
      </c>
      <c r="R232" s="185">
        <v>-69991</v>
      </c>
      <c r="S232" s="185">
        <v>-69991</v>
      </c>
      <c r="T232" s="185">
        <f t="shared" si="11"/>
        <v>0</v>
      </c>
      <c r="U232" s="185">
        <v>0</v>
      </c>
      <c r="V232" s="185" t="e">
        <f t="shared" si="12"/>
        <v>#DIV/0!</v>
      </c>
      <c r="W232" s="185" t="e">
        <f t="shared" si="13"/>
        <v>#DIV/0!</v>
      </c>
    </row>
    <row r="233" spans="1:23">
      <c r="A233" s="198">
        <v>36802</v>
      </c>
      <c r="B233" s="178" t="s">
        <v>207</v>
      </c>
      <c r="C233" s="182">
        <v>2.0110000000000001E-4</v>
      </c>
      <c r="D233" s="182">
        <v>1.2549999999999999E-4</v>
      </c>
      <c r="E233" s="185">
        <v>2002169</v>
      </c>
      <c r="F233" s="184"/>
      <c r="G233" s="185">
        <v>146120</v>
      </c>
      <c r="H233" s="185">
        <v>190807</v>
      </c>
      <c r="I233" s="185">
        <v>401784</v>
      </c>
      <c r="J233" s="185">
        <v>345952</v>
      </c>
      <c r="K233" s="184"/>
      <c r="L233" s="185">
        <v>20093</v>
      </c>
      <c r="M233" s="3"/>
      <c r="N233" s="185">
        <v>0</v>
      </c>
      <c r="O233" s="185">
        <v>4541</v>
      </c>
      <c r="P233" s="184"/>
      <c r="Q233" s="185">
        <v>458579</v>
      </c>
      <c r="R233" s="185">
        <v>108507</v>
      </c>
      <c r="S233" s="185">
        <v>567086</v>
      </c>
      <c r="T233" s="185">
        <f t="shared" si="11"/>
        <v>3818476.5439000004</v>
      </c>
      <c r="U233" s="185">
        <v>478108</v>
      </c>
      <c r="V233" s="185">
        <f t="shared" si="12"/>
        <v>18987949000</v>
      </c>
      <c r="W233" s="185">
        <f t="shared" si="13"/>
        <v>2377463948.2844353</v>
      </c>
    </row>
    <row r="234" spans="1:23">
      <c r="A234" s="198">
        <v>36810</v>
      </c>
      <c r="B234" s="178" t="s">
        <v>396</v>
      </c>
      <c r="C234" s="182">
        <v>6.6909999999999999E-3</v>
      </c>
      <c r="D234" s="182">
        <v>6.5713000000000004E-3</v>
      </c>
      <c r="E234" s="185">
        <v>66616191</v>
      </c>
      <c r="F234" s="184"/>
      <c r="G234" s="185">
        <v>4861694</v>
      </c>
      <c r="H234" s="185">
        <v>6348535</v>
      </c>
      <c r="I234" s="185">
        <v>13368156</v>
      </c>
      <c r="J234" s="185">
        <v>128997</v>
      </c>
      <c r="K234" s="184"/>
      <c r="L234" s="185">
        <v>668538</v>
      </c>
      <c r="M234" s="3"/>
      <c r="N234" s="185">
        <v>0</v>
      </c>
      <c r="O234" s="185">
        <v>418373</v>
      </c>
      <c r="P234" s="184"/>
      <c r="Q234" s="185">
        <v>15257835</v>
      </c>
      <c r="R234" s="185">
        <v>-16843</v>
      </c>
      <c r="S234" s="185">
        <v>15240992</v>
      </c>
      <c r="T234" s="185">
        <f t="shared" si="11"/>
        <v>127048366.759</v>
      </c>
      <c r="U234" s="185">
        <v>15907612</v>
      </c>
      <c r="V234" s="185">
        <f t="shared" si="12"/>
        <v>18987949000</v>
      </c>
      <c r="W234" s="185">
        <f t="shared" si="13"/>
        <v>2377464056.1948886</v>
      </c>
    </row>
    <row r="235" spans="1:23">
      <c r="A235" s="198">
        <v>36900</v>
      </c>
      <c r="B235" s="178" t="s">
        <v>209</v>
      </c>
      <c r="C235" s="182">
        <v>6.3949999999999999E-4</v>
      </c>
      <c r="D235" s="182">
        <v>6.4899999999999995E-4</v>
      </c>
      <c r="E235" s="185">
        <v>6366919</v>
      </c>
      <c r="F235" s="184"/>
      <c r="G235" s="185">
        <v>464662</v>
      </c>
      <c r="H235" s="185">
        <v>606768</v>
      </c>
      <c r="I235" s="185">
        <v>1277677</v>
      </c>
      <c r="J235" s="185">
        <v>26829</v>
      </c>
      <c r="K235" s="184"/>
      <c r="L235" s="185">
        <v>63896</v>
      </c>
      <c r="M235" s="3"/>
      <c r="N235" s="185">
        <v>0</v>
      </c>
      <c r="O235" s="185">
        <v>53280</v>
      </c>
      <c r="P235" s="184"/>
      <c r="Q235" s="185">
        <v>1458285</v>
      </c>
      <c r="R235" s="185">
        <v>1028</v>
      </c>
      <c r="S235" s="185">
        <v>1459313</v>
      </c>
      <c r="T235" s="185">
        <f t="shared" si="11"/>
        <v>12142793.385499999</v>
      </c>
      <c r="U235" s="185">
        <v>1520388</v>
      </c>
      <c r="V235" s="185">
        <f t="shared" si="12"/>
        <v>18987949000</v>
      </c>
      <c r="W235" s="185">
        <f t="shared" si="13"/>
        <v>2377463643.4714622</v>
      </c>
    </row>
    <row r="236" spans="1:23">
      <c r="A236" s="198">
        <v>36901</v>
      </c>
      <c r="B236" s="178" t="s">
        <v>210</v>
      </c>
      <c r="C236" s="182">
        <v>2.377E-4</v>
      </c>
      <c r="D236" s="182">
        <v>2.232E-4</v>
      </c>
      <c r="E236" s="185">
        <v>2366562</v>
      </c>
      <c r="F236" s="184"/>
      <c r="G236" s="185">
        <v>172713</v>
      </c>
      <c r="H236" s="185">
        <v>225534</v>
      </c>
      <c r="I236" s="185">
        <v>474908</v>
      </c>
      <c r="J236" s="185">
        <v>98999</v>
      </c>
      <c r="K236" s="184"/>
      <c r="L236" s="185">
        <v>23750</v>
      </c>
      <c r="M236" s="3"/>
      <c r="N236" s="185">
        <v>0</v>
      </c>
      <c r="O236" s="185">
        <v>0</v>
      </c>
      <c r="P236" s="184"/>
      <c r="Q236" s="185">
        <v>542040</v>
      </c>
      <c r="R236" s="185">
        <v>53900</v>
      </c>
      <c r="S236" s="185">
        <v>595940</v>
      </c>
      <c r="T236" s="185">
        <f t="shared" si="11"/>
        <v>4513435.4773000004</v>
      </c>
      <c r="U236" s="185">
        <v>565123</v>
      </c>
      <c r="V236" s="185">
        <f t="shared" si="12"/>
        <v>18987949000</v>
      </c>
      <c r="W236" s="185">
        <f t="shared" si="13"/>
        <v>2377463188.8935633</v>
      </c>
    </row>
    <row r="237" spans="1:23">
      <c r="A237" s="198">
        <v>36905</v>
      </c>
      <c r="B237" s="178" t="s">
        <v>211</v>
      </c>
      <c r="C237" s="182">
        <v>2.2570000000000001E-4</v>
      </c>
      <c r="D237" s="182">
        <v>2.2240000000000001E-4</v>
      </c>
      <c r="E237" s="185">
        <v>2247089</v>
      </c>
      <c r="F237" s="184"/>
      <c r="G237" s="185">
        <v>163994</v>
      </c>
      <c r="H237" s="185">
        <v>214148</v>
      </c>
      <c r="I237" s="185">
        <v>450933</v>
      </c>
      <c r="J237" s="185">
        <v>125002</v>
      </c>
      <c r="K237" s="184"/>
      <c r="L237" s="185">
        <v>22551</v>
      </c>
      <c r="M237" s="3"/>
      <c r="N237" s="185">
        <v>0</v>
      </c>
      <c r="O237" s="185">
        <v>132</v>
      </c>
      <c r="P237" s="184"/>
      <c r="Q237" s="185">
        <v>514675</v>
      </c>
      <c r="R237" s="185">
        <v>67499</v>
      </c>
      <c r="S237" s="185">
        <v>582174</v>
      </c>
      <c r="T237" s="185">
        <f t="shared" si="11"/>
        <v>4285580.0893000001</v>
      </c>
      <c r="U237" s="185">
        <v>536594</v>
      </c>
      <c r="V237" s="185">
        <f t="shared" si="12"/>
        <v>18987949000</v>
      </c>
      <c r="W237" s="185">
        <f t="shared" si="13"/>
        <v>2377465662.3836951</v>
      </c>
    </row>
    <row r="238" spans="1:23">
      <c r="A238" s="198">
        <v>37000</v>
      </c>
      <c r="B238" s="178" t="s">
        <v>212</v>
      </c>
      <c r="C238" s="182">
        <v>2.1862000000000001E-3</v>
      </c>
      <c r="D238" s="182">
        <v>2.1825E-3</v>
      </c>
      <c r="E238" s="185">
        <v>21766002</v>
      </c>
      <c r="F238" s="184"/>
      <c r="G238" s="185">
        <v>1588497</v>
      </c>
      <c r="H238" s="185">
        <v>2074304</v>
      </c>
      <c r="I238" s="185">
        <v>4367877</v>
      </c>
      <c r="J238" s="185">
        <v>187844</v>
      </c>
      <c r="K238" s="184"/>
      <c r="L238" s="185">
        <v>218436</v>
      </c>
      <c r="M238" s="3"/>
      <c r="N238" s="185">
        <v>0</v>
      </c>
      <c r="O238" s="185">
        <v>397677</v>
      </c>
      <c r="P238" s="184"/>
      <c r="Q238" s="185">
        <v>4985306</v>
      </c>
      <c r="R238" s="185">
        <v>-101874</v>
      </c>
      <c r="S238" s="185">
        <v>4883432</v>
      </c>
      <c r="T238" s="185">
        <f t="shared" si="11"/>
        <v>41511454.103799999</v>
      </c>
      <c r="U238" s="185">
        <v>5197612</v>
      </c>
      <c r="V238" s="185">
        <f t="shared" si="12"/>
        <v>18987949000</v>
      </c>
      <c r="W238" s="185">
        <f t="shared" si="13"/>
        <v>2377464092.9466653</v>
      </c>
    </row>
    <row r="239" spans="1:23">
      <c r="A239" s="198">
        <v>37001</v>
      </c>
      <c r="B239" s="178" t="s">
        <v>367</v>
      </c>
      <c r="C239" s="182">
        <v>1.119E-4</v>
      </c>
      <c r="D239" s="182">
        <v>8.7800000000000006E-5</v>
      </c>
      <c r="E239" s="185">
        <v>1114086</v>
      </c>
      <c r="F239" s="184"/>
      <c r="G239" s="185">
        <v>81307</v>
      </c>
      <c r="H239" s="185">
        <v>106173</v>
      </c>
      <c r="I239" s="185">
        <v>223568</v>
      </c>
      <c r="J239" s="185">
        <v>245441</v>
      </c>
      <c r="K239" s="184"/>
      <c r="L239" s="185">
        <v>11181</v>
      </c>
      <c r="M239" s="3"/>
      <c r="N239" s="185">
        <v>0</v>
      </c>
      <c r="O239" s="185">
        <v>0</v>
      </c>
      <c r="P239" s="184"/>
      <c r="Q239" s="185">
        <v>255171</v>
      </c>
      <c r="R239" s="185">
        <v>119408</v>
      </c>
      <c r="S239" s="185">
        <v>374579</v>
      </c>
      <c r="T239" s="185">
        <f t="shared" si="11"/>
        <v>2124751.4931000001</v>
      </c>
      <c r="U239" s="185">
        <v>266038</v>
      </c>
      <c r="V239" s="185">
        <f t="shared" si="12"/>
        <v>18987949000</v>
      </c>
      <c r="W239" s="185">
        <f t="shared" si="13"/>
        <v>2377462019.6604114</v>
      </c>
    </row>
    <row r="240" spans="1:23">
      <c r="A240" s="198">
        <v>37005</v>
      </c>
      <c r="B240" s="178" t="s">
        <v>213</v>
      </c>
      <c r="C240" s="182">
        <v>5.2159999999999999E-4</v>
      </c>
      <c r="D240" s="182">
        <v>5.287E-4</v>
      </c>
      <c r="E240" s="185">
        <v>5193096</v>
      </c>
      <c r="F240" s="184"/>
      <c r="G240" s="185">
        <v>378996</v>
      </c>
      <c r="H240" s="185">
        <v>494903</v>
      </c>
      <c r="I240" s="185">
        <v>1042121</v>
      </c>
      <c r="J240" s="185">
        <v>82805</v>
      </c>
      <c r="K240" s="184"/>
      <c r="L240" s="185">
        <v>52116</v>
      </c>
      <c r="M240" s="3"/>
      <c r="N240" s="185">
        <v>0</v>
      </c>
      <c r="O240" s="185">
        <v>0</v>
      </c>
      <c r="P240" s="184"/>
      <c r="Q240" s="185">
        <v>1189432</v>
      </c>
      <c r="R240" s="185">
        <v>48946</v>
      </c>
      <c r="S240" s="185">
        <v>1238378</v>
      </c>
      <c r="T240" s="185">
        <f t="shared" si="11"/>
        <v>9904114.1984000001</v>
      </c>
      <c r="U240" s="185">
        <v>1240085</v>
      </c>
      <c r="V240" s="185">
        <f t="shared" si="12"/>
        <v>18987949000</v>
      </c>
      <c r="W240" s="185">
        <f t="shared" si="13"/>
        <v>2377463573.6196318</v>
      </c>
    </row>
    <row r="241" spans="1:23">
      <c r="A241" s="198">
        <v>37100</v>
      </c>
      <c r="B241" s="178" t="s">
        <v>214</v>
      </c>
      <c r="C241" s="182">
        <v>3.2702E-3</v>
      </c>
      <c r="D241" s="182">
        <v>3.2637999999999999E-3</v>
      </c>
      <c r="E241" s="185">
        <v>32558402</v>
      </c>
      <c r="F241" s="184"/>
      <c r="G241" s="185">
        <v>2376134</v>
      </c>
      <c r="H241" s="185">
        <v>3102821</v>
      </c>
      <c r="I241" s="185">
        <v>6533634</v>
      </c>
      <c r="J241" s="185">
        <v>206704</v>
      </c>
      <c r="K241" s="184"/>
      <c r="L241" s="185">
        <v>326745</v>
      </c>
      <c r="M241" s="3"/>
      <c r="N241" s="185">
        <v>0</v>
      </c>
      <c r="O241" s="185">
        <v>235261</v>
      </c>
      <c r="P241" s="184"/>
      <c r="Q241" s="185">
        <v>7457207</v>
      </c>
      <c r="R241" s="185">
        <v>-22862</v>
      </c>
      <c r="S241" s="185">
        <v>7434345</v>
      </c>
      <c r="T241" s="185">
        <f t="shared" si="11"/>
        <v>62094390.819799997</v>
      </c>
      <c r="U241" s="185">
        <v>7774783</v>
      </c>
      <c r="V241" s="185">
        <f t="shared" si="12"/>
        <v>18987949000</v>
      </c>
      <c r="W241" s="185">
        <f t="shared" si="13"/>
        <v>2377464069.475873</v>
      </c>
    </row>
    <row r="242" spans="1:23">
      <c r="A242" s="198">
        <v>37200</v>
      </c>
      <c r="B242" s="178" t="s">
        <v>215</v>
      </c>
      <c r="C242" s="182">
        <v>6.8619999999999998E-4</v>
      </c>
      <c r="D242" s="182">
        <v>7.2869999999999999E-4</v>
      </c>
      <c r="E242" s="185">
        <v>6831868</v>
      </c>
      <c r="F242" s="184"/>
      <c r="G242" s="185">
        <v>498594</v>
      </c>
      <c r="H242" s="185">
        <v>651078</v>
      </c>
      <c r="I242" s="185">
        <v>1370980</v>
      </c>
      <c r="J242" s="185">
        <v>33847</v>
      </c>
      <c r="K242" s="184"/>
      <c r="L242" s="185">
        <v>68562</v>
      </c>
      <c r="M242" s="3"/>
      <c r="N242" s="185">
        <v>0</v>
      </c>
      <c r="O242" s="185">
        <v>221776</v>
      </c>
      <c r="P242" s="184"/>
      <c r="Q242" s="185">
        <v>1564778</v>
      </c>
      <c r="R242" s="185">
        <v>-71080</v>
      </c>
      <c r="S242" s="185">
        <v>1493698</v>
      </c>
      <c r="T242" s="185">
        <f t="shared" si="11"/>
        <v>13029530.603799999</v>
      </c>
      <c r="U242" s="185">
        <v>1631416</v>
      </c>
      <c r="V242" s="185">
        <f t="shared" si="12"/>
        <v>18987949000</v>
      </c>
      <c r="W242" s="185">
        <f t="shared" si="13"/>
        <v>2377464296.123579</v>
      </c>
    </row>
    <row r="243" spans="1:23">
      <c r="A243" s="198">
        <v>37300</v>
      </c>
      <c r="B243" s="178" t="s">
        <v>216</v>
      </c>
      <c r="C243" s="182">
        <v>1.9419999999999999E-3</v>
      </c>
      <c r="D243" s="182">
        <v>1.9358999999999999E-3</v>
      </c>
      <c r="E243" s="185">
        <v>19334725</v>
      </c>
      <c r="F243" s="184"/>
      <c r="G243" s="185">
        <v>1411061</v>
      </c>
      <c r="H243" s="185">
        <v>1842603</v>
      </c>
      <c r="I243" s="185">
        <v>3879982</v>
      </c>
      <c r="J243" s="185">
        <v>62415</v>
      </c>
      <c r="K243" s="184"/>
      <c r="L243" s="185">
        <v>194037</v>
      </c>
      <c r="M243" s="3"/>
      <c r="N243" s="185">
        <v>0</v>
      </c>
      <c r="O243" s="185">
        <v>159671</v>
      </c>
      <c r="P243" s="184"/>
      <c r="Q243" s="185">
        <v>4428444</v>
      </c>
      <c r="R243" s="185">
        <v>-156014</v>
      </c>
      <c r="S243" s="185">
        <v>4272430</v>
      </c>
      <c r="T243" s="185">
        <f t="shared" si="11"/>
        <v>36874596.957999997</v>
      </c>
      <c r="U243" s="185">
        <v>4617035</v>
      </c>
      <c r="V243" s="185">
        <f t="shared" si="12"/>
        <v>18987949000</v>
      </c>
      <c r="W243" s="185">
        <f t="shared" si="13"/>
        <v>2377463954.6858912</v>
      </c>
    </row>
    <row r="244" spans="1:23">
      <c r="A244" s="198">
        <v>37301</v>
      </c>
      <c r="B244" s="178" t="s">
        <v>217</v>
      </c>
      <c r="C244" s="182">
        <v>2.1240000000000001E-4</v>
      </c>
      <c r="D244" s="182">
        <v>2.153E-4</v>
      </c>
      <c r="E244" s="185">
        <v>2114673</v>
      </c>
      <c r="F244" s="184"/>
      <c r="G244" s="185">
        <v>154330</v>
      </c>
      <c r="H244" s="185">
        <v>201529</v>
      </c>
      <c r="I244" s="185">
        <v>424361</v>
      </c>
      <c r="J244" s="185">
        <v>47895</v>
      </c>
      <c r="K244" s="184"/>
      <c r="L244" s="185">
        <v>21222</v>
      </c>
      <c r="M244" s="3"/>
      <c r="N244" s="185">
        <v>0</v>
      </c>
      <c r="O244" s="185">
        <v>23201</v>
      </c>
      <c r="P244" s="184"/>
      <c r="Q244" s="185">
        <v>484347</v>
      </c>
      <c r="R244" s="185">
        <v>40267</v>
      </c>
      <c r="S244" s="185">
        <v>524614</v>
      </c>
      <c r="T244" s="185">
        <f t="shared" si="11"/>
        <v>4033040.3676000005</v>
      </c>
      <c r="U244" s="185">
        <v>504973</v>
      </c>
      <c r="V244" s="185">
        <f t="shared" si="12"/>
        <v>18987949000</v>
      </c>
      <c r="W244" s="185">
        <f t="shared" si="13"/>
        <v>2377462335.2165723</v>
      </c>
    </row>
    <row r="245" spans="1:23">
      <c r="A245" s="198">
        <v>37305</v>
      </c>
      <c r="B245" s="178" t="s">
        <v>218</v>
      </c>
      <c r="C245" s="182">
        <v>4.75E-4</v>
      </c>
      <c r="D245" s="182">
        <v>5.2039999999999996E-4</v>
      </c>
      <c r="E245" s="185">
        <v>4729142</v>
      </c>
      <c r="F245" s="184"/>
      <c r="G245" s="185">
        <v>345136</v>
      </c>
      <c r="H245" s="185">
        <v>450688</v>
      </c>
      <c r="I245" s="185">
        <v>949017</v>
      </c>
      <c r="J245" s="185">
        <v>0</v>
      </c>
      <c r="K245" s="184"/>
      <c r="L245" s="185">
        <v>47460</v>
      </c>
      <c r="M245" s="3"/>
      <c r="N245" s="185">
        <v>0</v>
      </c>
      <c r="O245" s="185">
        <v>218593</v>
      </c>
      <c r="P245" s="184"/>
      <c r="Q245" s="185">
        <v>1083167</v>
      </c>
      <c r="R245" s="185">
        <v>-186739</v>
      </c>
      <c r="S245" s="185">
        <v>896428</v>
      </c>
      <c r="T245" s="185">
        <f t="shared" si="11"/>
        <v>9019275.7750000004</v>
      </c>
      <c r="U245" s="185">
        <v>1129295</v>
      </c>
      <c r="V245" s="185">
        <f t="shared" si="12"/>
        <v>18987949000</v>
      </c>
      <c r="W245" s="185">
        <f t="shared" si="13"/>
        <v>2377463157.8947368</v>
      </c>
    </row>
    <row r="246" spans="1:23">
      <c r="A246" s="198">
        <v>37400</v>
      </c>
      <c r="B246" s="178" t="s">
        <v>219</v>
      </c>
      <c r="C246" s="182">
        <v>9.0224999999999993E-3</v>
      </c>
      <c r="D246" s="182">
        <v>8.9949000000000001E-3</v>
      </c>
      <c r="E246" s="185">
        <v>89828813</v>
      </c>
      <c r="F246" s="184"/>
      <c r="G246" s="185">
        <v>6555767</v>
      </c>
      <c r="H246" s="185">
        <v>8560701</v>
      </c>
      <c r="I246" s="185">
        <v>18026332</v>
      </c>
      <c r="J246" s="185">
        <v>23914</v>
      </c>
      <c r="K246" s="184"/>
      <c r="L246" s="185">
        <v>901492</v>
      </c>
      <c r="M246" s="3"/>
      <c r="N246" s="185">
        <v>0</v>
      </c>
      <c r="O246" s="185">
        <v>2025455</v>
      </c>
      <c r="P246" s="184"/>
      <c r="Q246" s="185">
        <v>20574476</v>
      </c>
      <c r="R246" s="185">
        <v>-1063574</v>
      </c>
      <c r="S246" s="185">
        <v>19510902</v>
      </c>
      <c r="T246" s="185">
        <f t="shared" si="11"/>
        <v>171318769.85249999</v>
      </c>
      <c r="U246" s="185">
        <v>21450669</v>
      </c>
      <c r="V246" s="185">
        <f t="shared" si="12"/>
        <v>18987949000</v>
      </c>
      <c r="W246" s="185">
        <f t="shared" si="13"/>
        <v>2377464006.6500416</v>
      </c>
    </row>
    <row r="247" spans="1:23">
      <c r="A247" s="198">
        <v>37405</v>
      </c>
      <c r="B247" s="178" t="s">
        <v>220</v>
      </c>
      <c r="C247" s="182">
        <v>2.0397000000000002E-3</v>
      </c>
      <c r="D247" s="182">
        <v>2.1207999999999999E-3</v>
      </c>
      <c r="E247" s="185">
        <v>20307435</v>
      </c>
      <c r="F247" s="184"/>
      <c r="G247" s="185">
        <v>1482050</v>
      </c>
      <c r="H247" s="185">
        <v>1935302</v>
      </c>
      <c r="I247" s="185">
        <v>4075180</v>
      </c>
      <c r="J247" s="185">
        <v>202137</v>
      </c>
      <c r="K247" s="184"/>
      <c r="L247" s="185">
        <v>203799</v>
      </c>
      <c r="M247" s="3"/>
      <c r="N247" s="185">
        <v>0</v>
      </c>
      <c r="O247" s="185">
        <v>414527</v>
      </c>
      <c r="P247" s="184"/>
      <c r="Q247" s="185">
        <v>4651234</v>
      </c>
      <c r="R247" s="185">
        <v>95176</v>
      </c>
      <c r="S247" s="185">
        <v>4746410</v>
      </c>
      <c r="T247" s="185">
        <f t="shared" si="11"/>
        <v>38729719.575300001</v>
      </c>
      <c r="U247" s="185">
        <v>4849313</v>
      </c>
      <c r="V247" s="185">
        <f t="shared" si="12"/>
        <v>18987949000</v>
      </c>
      <c r="W247" s="185">
        <f t="shared" si="13"/>
        <v>2377463842.7219687</v>
      </c>
    </row>
    <row r="248" spans="1:23">
      <c r="A248" s="198">
        <v>37500</v>
      </c>
      <c r="B248" s="178" t="s">
        <v>221</v>
      </c>
      <c r="C248" s="182">
        <v>9.9740000000000007E-4</v>
      </c>
      <c r="D248" s="182">
        <v>1.0158000000000001E-3</v>
      </c>
      <c r="E248" s="185">
        <v>9930203</v>
      </c>
      <c r="F248" s="184"/>
      <c r="G248" s="185">
        <v>724713</v>
      </c>
      <c r="H248" s="185">
        <v>946350</v>
      </c>
      <c r="I248" s="185">
        <v>1992736</v>
      </c>
      <c r="J248" s="185">
        <v>41140</v>
      </c>
      <c r="K248" s="184"/>
      <c r="L248" s="185">
        <v>99656</v>
      </c>
      <c r="M248" s="3"/>
      <c r="N248" s="185">
        <v>0</v>
      </c>
      <c r="O248" s="185">
        <v>86209</v>
      </c>
      <c r="P248" s="184"/>
      <c r="Q248" s="185">
        <v>2274423</v>
      </c>
      <c r="R248" s="185">
        <v>51832</v>
      </c>
      <c r="S248" s="185">
        <v>2326255</v>
      </c>
      <c r="T248" s="185">
        <f t="shared" si="11"/>
        <v>18938580.332600001</v>
      </c>
      <c r="U248" s="185">
        <v>2371283</v>
      </c>
      <c r="V248" s="185">
        <f t="shared" si="12"/>
        <v>18987949000</v>
      </c>
      <c r="W248" s="185">
        <f t="shared" si="13"/>
        <v>2377464407.4593945</v>
      </c>
    </row>
    <row r="249" spans="1:23">
      <c r="A249" s="198">
        <v>37600</v>
      </c>
      <c r="B249" s="178" t="s">
        <v>222</v>
      </c>
      <c r="C249" s="182">
        <v>6.1789999999999996E-3</v>
      </c>
      <c r="D249" s="182">
        <v>6.3562999999999996E-3</v>
      </c>
      <c r="E249" s="185">
        <v>61518674</v>
      </c>
      <c r="F249" s="184"/>
      <c r="G249" s="185">
        <v>4489674</v>
      </c>
      <c r="H249" s="185">
        <v>5862740</v>
      </c>
      <c r="I249" s="185">
        <v>12345216</v>
      </c>
      <c r="J249" s="185">
        <v>0</v>
      </c>
      <c r="K249" s="184"/>
      <c r="L249" s="185">
        <v>617381</v>
      </c>
      <c r="M249" s="3"/>
      <c r="N249" s="185">
        <v>0</v>
      </c>
      <c r="O249" s="185">
        <v>1930498</v>
      </c>
      <c r="P249" s="184"/>
      <c r="Q249" s="185">
        <v>14090295</v>
      </c>
      <c r="R249" s="185">
        <v>-1026375</v>
      </c>
      <c r="S249" s="185">
        <v>13063920</v>
      </c>
      <c r="T249" s="185">
        <f t="shared" si="11"/>
        <v>117326536.87099999</v>
      </c>
      <c r="U249" s="185">
        <v>14690350</v>
      </c>
      <c r="V249" s="185">
        <f t="shared" si="12"/>
        <v>18987949000</v>
      </c>
      <c r="W249" s="185">
        <f t="shared" si="13"/>
        <v>2377463990.9370451</v>
      </c>
    </row>
    <row r="250" spans="1:23">
      <c r="A250" s="198">
        <v>37601</v>
      </c>
      <c r="B250" s="178" t="s">
        <v>223</v>
      </c>
      <c r="C250" s="182">
        <v>3.0689999999999998E-4</v>
      </c>
      <c r="D250" s="182">
        <v>2.5470000000000001E-4</v>
      </c>
      <c r="E250" s="185">
        <v>3055524</v>
      </c>
      <c r="F250" s="184"/>
      <c r="G250" s="185">
        <v>222994</v>
      </c>
      <c r="H250" s="185">
        <v>291192</v>
      </c>
      <c r="I250" s="185">
        <v>613165</v>
      </c>
      <c r="J250" s="185">
        <v>428642</v>
      </c>
      <c r="K250" s="184"/>
      <c r="L250" s="185">
        <v>30664</v>
      </c>
      <c r="M250" s="3"/>
      <c r="N250" s="185">
        <v>0</v>
      </c>
      <c r="O250" s="185">
        <v>0</v>
      </c>
      <c r="P250" s="184"/>
      <c r="Q250" s="185">
        <v>699840</v>
      </c>
      <c r="R250" s="185">
        <v>290114</v>
      </c>
      <c r="S250" s="185">
        <v>989954</v>
      </c>
      <c r="T250" s="185">
        <f t="shared" si="11"/>
        <v>5827401.5480999993</v>
      </c>
      <c r="U250" s="185">
        <v>729644</v>
      </c>
      <c r="V250" s="185">
        <f t="shared" si="12"/>
        <v>18987949000</v>
      </c>
      <c r="W250" s="185">
        <f t="shared" si="13"/>
        <v>2377464972.3036823</v>
      </c>
    </row>
    <row r="251" spans="1:23">
      <c r="A251" s="198">
        <v>37605</v>
      </c>
      <c r="B251" s="178" t="s">
        <v>224</v>
      </c>
      <c r="C251" s="182">
        <v>7.7570000000000004E-4</v>
      </c>
      <c r="D251" s="182">
        <v>7.8950000000000005E-4</v>
      </c>
      <c r="E251" s="185">
        <v>7722938</v>
      </c>
      <c r="F251" s="184"/>
      <c r="G251" s="185">
        <v>563625</v>
      </c>
      <c r="H251" s="185">
        <v>735997</v>
      </c>
      <c r="I251" s="185">
        <v>1549795</v>
      </c>
      <c r="J251" s="185">
        <v>58279</v>
      </c>
      <c r="K251" s="184"/>
      <c r="L251" s="185">
        <v>77505</v>
      </c>
      <c r="M251" s="3"/>
      <c r="N251" s="185">
        <v>0</v>
      </c>
      <c r="O251" s="185">
        <v>99261</v>
      </c>
      <c r="P251" s="184"/>
      <c r="Q251" s="185">
        <v>1768869</v>
      </c>
      <c r="R251" s="185">
        <v>-4473</v>
      </c>
      <c r="S251" s="185">
        <v>1764396</v>
      </c>
      <c r="T251" s="185">
        <f t="shared" si="11"/>
        <v>14728952.0393</v>
      </c>
      <c r="U251" s="185">
        <v>1844199</v>
      </c>
      <c r="V251" s="185">
        <f t="shared" si="12"/>
        <v>18987949000</v>
      </c>
      <c r="W251" s="185">
        <f t="shared" si="13"/>
        <v>2377464225.8605127</v>
      </c>
    </row>
    <row r="252" spans="1:23">
      <c r="A252" s="198">
        <v>37610</v>
      </c>
      <c r="B252" s="178" t="s">
        <v>225</v>
      </c>
      <c r="C252" s="182">
        <v>1.9051000000000001E-3</v>
      </c>
      <c r="D252" s="182">
        <v>1.9607000000000001E-3</v>
      </c>
      <c r="E252" s="185">
        <v>18967345</v>
      </c>
      <c r="F252" s="184"/>
      <c r="G252" s="185">
        <v>1384249</v>
      </c>
      <c r="H252" s="185">
        <v>1807591</v>
      </c>
      <c r="I252" s="185">
        <v>3806258</v>
      </c>
      <c r="J252" s="185">
        <v>0</v>
      </c>
      <c r="K252" s="184"/>
      <c r="L252" s="185">
        <v>190350</v>
      </c>
      <c r="M252" s="3"/>
      <c r="N252" s="185">
        <v>0</v>
      </c>
      <c r="O252" s="185">
        <v>847186</v>
      </c>
      <c r="P252" s="184"/>
      <c r="Q252" s="185">
        <v>4344299</v>
      </c>
      <c r="R252" s="185">
        <v>-454629</v>
      </c>
      <c r="S252" s="185">
        <v>3889670</v>
      </c>
      <c r="T252" s="185">
        <f t="shared" si="11"/>
        <v>36173941.639899999</v>
      </c>
      <c r="U252" s="185">
        <v>4529307</v>
      </c>
      <c r="V252" s="185">
        <f t="shared" si="12"/>
        <v>18987949000</v>
      </c>
      <c r="W252" s="185">
        <f t="shared" si="13"/>
        <v>2377464175.1089182</v>
      </c>
    </row>
    <row r="253" spans="1:23">
      <c r="A253" s="198">
        <v>37700</v>
      </c>
      <c r="B253" s="178" t="s">
        <v>226</v>
      </c>
      <c r="C253" s="182">
        <v>2.6251E-3</v>
      </c>
      <c r="D253" s="182">
        <v>2.6852E-3</v>
      </c>
      <c r="E253" s="185">
        <v>26135729</v>
      </c>
      <c r="F253" s="184"/>
      <c r="G253" s="185">
        <v>1907403</v>
      </c>
      <c r="H253" s="185">
        <v>2490740</v>
      </c>
      <c r="I253" s="185">
        <v>5244769</v>
      </c>
      <c r="J253" s="185">
        <v>23568</v>
      </c>
      <c r="K253" s="184"/>
      <c r="L253" s="185">
        <v>262289</v>
      </c>
      <c r="M253" s="3"/>
      <c r="N253" s="185">
        <v>0</v>
      </c>
      <c r="O253" s="185">
        <v>519100</v>
      </c>
      <c r="P253" s="184"/>
      <c r="Q253" s="185">
        <v>5986152</v>
      </c>
      <c r="R253" s="185">
        <v>-260076</v>
      </c>
      <c r="S253" s="185">
        <v>5726076</v>
      </c>
      <c r="T253" s="185">
        <f t="shared" si="11"/>
        <v>49845264.9199</v>
      </c>
      <c r="U253" s="185">
        <v>6241081</v>
      </c>
      <c r="V253" s="185">
        <f t="shared" si="12"/>
        <v>18987949000</v>
      </c>
      <c r="W253" s="185">
        <f t="shared" si="13"/>
        <v>2377464096.6058435</v>
      </c>
    </row>
    <row r="254" spans="1:23">
      <c r="A254" s="198">
        <v>37705</v>
      </c>
      <c r="B254" s="178" t="s">
        <v>227</v>
      </c>
      <c r="C254" s="182">
        <v>8.3020000000000001E-4</v>
      </c>
      <c r="D254" s="182">
        <v>8.0670000000000004E-4</v>
      </c>
      <c r="E254" s="185">
        <v>8265545</v>
      </c>
      <c r="F254" s="184"/>
      <c r="G254" s="185">
        <v>603225</v>
      </c>
      <c r="H254" s="185">
        <v>787708</v>
      </c>
      <c r="I254" s="185">
        <v>1658682</v>
      </c>
      <c r="J254" s="185">
        <v>107634</v>
      </c>
      <c r="K254" s="184"/>
      <c r="L254" s="185">
        <v>82950</v>
      </c>
      <c r="M254" s="3"/>
      <c r="N254" s="185">
        <v>0</v>
      </c>
      <c r="O254" s="185">
        <v>621</v>
      </c>
      <c r="P254" s="184"/>
      <c r="Q254" s="185">
        <v>1893148</v>
      </c>
      <c r="R254" s="185">
        <v>121246</v>
      </c>
      <c r="S254" s="185">
        <v>2014394</v>
      </c>
      <c r="T254" s="185">
        <f t="shared" si="11"/>
        <v>15763795.2598</v>
      </c>
      <c r="U254" s="185">
        <v>1973771</v>
      </c>
      <c r="V254" s="185">
        <f t="shared" si="12"/>
        <v>18987949000</v>
      </c>
      <c r="W254" s="185">
        <f t="shared" si="13"/>
        <v>2377464466.39364</v>
      </c>
    </row>
    <row r="255" spans="1:23">
      <c r="A255" s="198">
        <v>37800</v>
      </c>
      <c r="B255" s="178" t="s">
        <v>228</v>
      </c>
      <c r="C255" s="182">
        <v>8.3592000000000007E-3</v>
      </c>
      <c r="D255" s="182">
        <v>8.3280000000000003E-3</v>
      </c>
      <c r="E255" s="185">
        <v>83224939</v>
      </c>
      <c r="F255" s="184"/>
      <c r="G255" s="185">
        <v>6073811</v>
      </c>
      <c r="H255" s="185">
        <v>7931351</v>
      </c>
      <c r="I255" s="185">
        <v>16701105</v>
      </c>
      <c r="J255" s="185">
        <v>55846</v>
      </c>
      <c r="K255" s="184"/>
      <c r="L255" s="185">
        <v>835218</v>
      </c>
      <c r="M255" s="3"/>
      <c r="N255" s="185">
        <v>0</v>
      </c>
      <c r="O255" s="185">
        <v>137647</v>
      </c>
      <c r="P255" s="184"/>
      <c r="Q255" s="185">
        <v>19061918</v>
      </c>
      <c r="R255" s="185">
        <v>14141</v>
      </c>
      <c r="S255" s="185">
        <v>19076059</v>
      </c>
      <c r="T255" s="185">
        <f t="shared" si="11"/>
        <v>158724063.28080001</v>
      </c>
      <c r="U255" s="185">
        <v>19873697</v>
      </c>
      <c r="V255" s="185">
        <f t="shared" si="12"/>
        <v>18987949000</v>
      </c>
      <c r="W255" s="185">
        <f t="shared" si="13"/>
        <v>2377463991.769547</v>
      </c>
    </row>
    <row r="256" spans="1:23">
      <c r="A256" s="198">
        <v>37801</v>
      </c>
      <c r="B256" s="178" t="s">
        <v>229</v>
      </c>
      <c r="C256" s="182">
        <v>6.5400000000000004E-5</v>
      </c>
      <c r="D256" s="182">
        <v>6.2799999999999995E-5</v>
      </c>
      <c r="E256" s="185">
        <v>651128</v>
      </c>
      <c r="F256" s="184"/>
      <c r="G256" s="185">
        <v>47520</v>
      </c>
      <c r="H256" s="185">
        <v>62053</v>
      </c>
      <c r="I256" s="185">
        <v>130665</v>
      </c>
      <c r="J256" s="185">
        <v>29128</v>
      </c>
      <c r="K256" s="184"/>
      <c r="L256" s="185">
        <v>6535</v>
      </c>
      <c r="M256" s="3"/>
      <c r="N256" s="185">
        <v>0</v>
      </c>
      <c r="O256" s="185">
        <v>11183</v>
      </c>
      <c r="P256" s="184"/>
      <c r="Q256" s="185">
        <v>149135</v>
      </c>
      <c r="R256" s="185">
        <v>59095</v>
      </c>
      <c r="S256" s="185">
        <v>208230</v>
      </c>
      <c r="T256" s="185">
        <f t="shared" si="11"/>
        <v>1241811.8646</v>
      </c>
      <c r="U256" s="185">
        <v>155486</v>
      </c>
      <c r="V256" s="185">
        <f t="shared" si="12"/>
        <v>18987949000</v>
      </c>
      <c r="W256" s="185">
        <f t="shared" si="13"/>
        <v>2377461773.7003055</v>
      </c>
    </row>
    <row r="257" spans="1:23">
      <c r="A257" s="198">
        <v>37805</v>
      </c>
      <c r="B257" s="178" t="s">
        <v>230</v>
      </c>
      <c r="C257" s="182">
        <v>6.0420000000000005E-4</v>
      </c>
      <c r="D257" s="182">
        <v>6.332E-4</v>
      </c>
      <c r="E257" s="185">
        <v>6015469</v>
      </c>
      <c r="F257" s="184"/>
      <c r="G257" s="185">
        <v>439013</v>
      </c>
      <c r="H257" s="185">
        <v>573275</v>
      </c>
      <c r="I257" s="185">
        <v>1207150</v>
      </c>
      <c r="J257" s="185">
        <v>0</v>
      </c>
      <c r="K257" s="184"/>
      <c r="L257" s="185">
        <v>60369</v>
      </c>
      <c r="M257" s="3"/>
      <c r="N257" s="185">
        <v>0</v>
      </c>
      <c r="O257" s="185">
        <v>292359</v>
      </c>
      <c r="P257" s="184"/>
      <c r="Q257" s="185">
        <v>1377789</v>
      </c>
      <c r="R257" s="185">
        <v>-170514</v>
      </c>
      <c r="S257" s="185">
        <v>1207275</v>
      </c>
      <c r="T257" s="185">
        <f t="shared" si="11"/>
        <v>11472518.785800001</v>
      </c>
      <c r="U257" s="185">
        <v>1436464</v>
      </c>
      <c r="V257" s="185">
        <f t="shared" si="12"/>
        <v>18987949000</v>
      </c>
      <c r="W257" s="185">
        <f t="shared" si="13"/>
        <v>2377464415.756372</v>
      </c>
    </row>
    <row r="258" spans="1:23">
      <c r="A258" s="198">
        <v>37900</v>
      </c>
      <c r="B258" s="178" t="s">
        <v>231</v>
      </c>
      <c r="C258" s="182">
        <v>4.2322999999999996E-3</v>
      </c>
      <c r="D258" s="182">
        <v>4.3984999999999996E-3</v>
      </c>
      <c r="E258" s="185">
        <v>42137155</v>
      </c>
      <c r="F258" s="184"/>
      <c r="G258" s="185">
        <v>3075198</v>
      </c>
      <c r="H258" s="185">
        <v>4015678</v>
      </c>
      <c r="I258" s="185">
        <v>8455843</v>
      </c>
      <c r="J258" s="185">
        <v>0</v>
      </c>
      <c r="K258" s="184"/>
      <c r="L258" s="185">
        <v>422874</v>
      </c>
      <c r="M258" s="3"/>
      <c r="N258" s="185">
        <v>0</v>
      </c>
      <c r="O258" s="185">
        <v>1593582</v>
      </c>
      <c r="P258" s="184"/>
      <c r="Q258" s="185">
        <v>9651134</v>
      </c>
      <c r="R258" s="185">
        <v>-829242</v>
      </c>
      <c r="S258" s="185">
        <v>8821892</v>
      </c>
      <c r="T258" s="185">
        <f t="shared" si="11"/>
        <v>80362696.552699998</v>
      </c>
      <c r="U258" s="185">
        <v>10062141</v>
      </c>
      <c r="V258" s="185">
        <f t="shared" si="12"/>
        <v>18987949000</v>
      </c>
      <c r="W258" s="185">
        <f t="shared" si="13"/>
        <v>2377464026.6521749</v>
      </c>
    </row>
    <row r="259" spans="1:23">
      <c r="A259" s="198">
        <v>37901</v>
      </c>
      <c r="B259" s="178" t="s">
        <v>232</v>
      </c>
      <c r="C259" s="182">
        <v>8.3100000000000001E-5</v>
      </c>
      <c r="D259" s="182">
        <v>5.91E-5</v>
      </c>
      <c r="E259" s="185">
        <v>827351</v>
      </c>
      <c r="F259" s="184"/>
      <c r="G259" s="185">
        <v>60381</v>
      </c>
      <c r="H259" s="185">
        <v>78847</v>
      </c>
      <c r="I259" s="185">
        <v>166028</v>
      </c>
      <c r="J259" s="185">
        <v>96738</v>
      </c>
      <c r="K259" s="184"/>
      <c r="L259" s="185">
        <v>8303</v>
      </c>
      <c r="M259" s="3"/>
      <c r="N259" s="185">
        <v>0</v>
      </c>
      <c r="O259" s="185">
        <v>11208</v>
      </c>
      <c r="P259" s="184"/>
      <c r="Q259" s="185">
        <v>189497</v>
      </c>
      <c r="R259" s="185">
        <v>25944</v>
      </c>
      <c r="S259" s="185">
        <v>215441</v>
      </c>
      <c r="T259" s="185">
        <f t="shared" si="11"/>
        <v>1577898.5619000001</v>
      </c>
      <c r="U259" s="185">
        <v>197567</v>
      </c>
      <c r="V259" s="185">
        <f t="shared" si="12"/>
        <v>18987949000</v>
      </c>
      <c r="W259" s="185">
        <f t="shared" si="13"/>
        <v>2377460890.4933815</v>
      </c>
    </row>
    <row r="260" spans="1:23">
      <c r="A260" s="198">
        <v>37905</v>
      </c>
      <c r="B260" s="178" t="s">
        <v>233</v>
      </c>
      <c r="C260" s="182">
        <v>4.7429999999999998E-4</v>
      </c>
      <c r="D260" s="182">
        <v>5.3850000000000002E-4</v>
      </c>
      <c r="E260" s="185">
        <v>4722173</v>
      </c>
      <c r="F260" s="184"/>
      <c r="G260" s="185">
        <v>344627</v>
      </c>
      <c r="H260" s="185">
        <v>450024</v>
      </c>
      <c r="I260" s="185">
        <v>947619</v>
      </c>
      <c r="J260" s="185">
        <v>111226</v>
      </c>
      <c r="K260" s="184"/>
      <c r="L260" s="185">
        <v>47390</v>
      </c>
      <c r="M260" s="3"/>
      <c r="N260" s="185">
        <v>0</v>
      </c>
      <c r="O260" s="185">
        <v>204212</v>
      </c>
      <c r="P260" s="184"/>
      <c r="Q260" s="185">
        <v>1081571</v>
      </c>
      <c r="R260" s="185">
        <v>-22662</v>
      </c>
      <c r="S260" s="185">
        <v>1058909</v>
      </c>
      <c r="T260" s="185">
        <f t="shared" si="11"/>
        <v>9005984.2106999997</v>
      </c>
      <c r="U260" s="185">
        <v>1127631</v>
      </c>
      <c r="V260" s="185">
        <f t="shared" si="12"/>
        <v>18987949000</v>
      </c>
      <c r="W260" s="185">
        <f t="shared" si="13"/>
        <v>2377463630.6135359</v>
      </c>
    </row>
    <row r="261" spans="1:23">
      <c r="A261" s="198">
        <v>38000</v>
      </c>
      <c r="B261" s="178" t="s">
        <v>234</v>
      </c>
      <c r="C261" s="182">
        <v>7.2515000000000001E-3</v>
      </c>
      <c r="D261" s="182">
        <v>7.2432E-3</v>
      </c>
      <c r="E261" s="185">
        <v>72196579</v>
      </c>
      <c r="F261" s="184"/>
      <c r="G261" s="185">
        <v>5268954</v>
      </c>
      <c r="H261" s="185">
        <v>6880346</v>
      </c>
      <c r="I261" s="185">
        <v>14487997</v>
      </c>
      <c r="J261" s="185">
        <v>0</v>
      </c>
      <c r="K261" s="184"/>
      <c r="L261" s="185">
        <v>724541</v>
      </c>
      <c r="M261" s="3"/>
      <c r="N261" s="185">
        <v>0</v>
      </c>
      <c r="O261" s="185">
        <v>422967</v>
      </c>
      <c r="P261" s="184"/>
      <c r="Q261" s="185">
        <v>16535973</v>
      </c>
      <c r="R261" s="185">
        <v>-724767</v>
      </c>
      <c r="S261" s="185">
        <v>15811206</v>
      </c>
      <c r="T261" s="185">
        <f t="shared" si="11"/>
        <v>137691112.1735</v>
      </c>
      <c r="U261" s="185">
        <v>17240180</v>
      </c>
      <c r="V261" s="185">
        <f t="shared" si="12"/>
        <v>18987949000</v>
      </c>
      <c r="W261" s="185">
        <f t="shared" si="13"/>
        <v>2377463972.9711094</v>
      </c>
    </row>
    <row r="262" spans="1:23">
      <c r="A262" s="198">
        <v>38005</v>
      </c>
      <c r="B262" s="178" t="s">
        <v>235</v>
      </c>
      <c r="C262" s="182">
        <v>1.3576E-3</v>
      </c>
      <c r="D262" s="182">
        <v>1.3967000000000001E-3</v>
      </c>
      <c r="E262" s="185">
        <v>13516386</v>
      </c>
      <c r="F262" s="184"/>
      <c r="G262" s="185">
        <v>986435</v>
      </c>
      <c r="H262" s="185">
        <v>1288114</v>
      </c>
      <c r="I262" s="185">
        <v>2712391</v>
      </c>
      <c r="J262" s="185">
        <v>104399</v>
      </c>
      <c r="K262" s="184"/>
      <c r="L262" s="185">
        <v>135646</v>
      </c>
      <c r="M262" s="3"/>
      <c r="N262" s="185">
        <v>0</v>
      </c>
      <c r="O262" s="185">
        <v>395372</v>
      </c>
      <c r="P262" s="184"/>
      <c r="Q262" s="185">
        <v>3095806</v>
      </c>
      <c r="R262" s="185">
        <v>-33613</v>
      </c>
      <c r="S262" s="185">
        <v>3062193</v>
      </c>
      <c r="T262" s="185">
        <f t="shared" si="11"/>
        <v>25778039.562400002</v>
      </c>
      <c r="U262" s="185">
        <v>3227645</v>
      </c>
      <c r="V262" s="185">
        <f t="shared" si="12"/>
        <v>18987949000</v>
      </c>
      <c r="W262" s="185">
        <f t="shared" si="13"/>
        <v>2377463906.8945198</v>
      </c>
    </row>
    <row r="263" spans="1:23">
      <c r="A263" s="198">
        <v>38100</v>
      </c>
      <c r="B263" s="178" t="s">
        <v>236</v>
      </c>
      <c r="C263" s="182">
        <v>3.2553E-3</v>
      </c>
      <c r="D263" s="182">
        <v>3.2550999999999999E-3</v>
      </c>
      <c r="E263" s="185">
        <v>32410057</v>
      </c>
      <c r="F263" s="184"/>
      <c r="G263" s="185">
        <v>2365307</v>
      </c>
      <c r="H263" s="185">
        <v>3088684</v>
      </c>
      <c r="I263" s="185">
        <v>6503865</v>
      </c>
      <c r="J263" s="185">
        <v>0</v>
      </c>
      <c r="K263" s="184"/>
      <c r="L263" s="185">
        <v>325257</v>
      </c>
      <c r="M263" s="3"/>
      <c r="N263" s="185">
        <v>0</v>
      </c>
      <c r="O263" s="185">
        <v>243538</v>
      </c>
      <c r="P263" s="184"/>
      <c r="Q263" s="185">
        <v>7423230</v>
      </c>
      <c r="R263" s="185">
        <v>-310883</v>
      </c>
      <c r="S263" s="185">
        <v>7112347</v>
      </c>
      <c r="T263" s="185">
        <f t="shared" si="11"/>
        <v>61811470.379699998</v>
      </c>
      <c r="U263" s="185">
        <v>7739359</v>
      </c>
      <c r="V263" s="185">
        <f t="shared" si="12"/>
        <v>18987949000</v>
      </c>
      <c r="W263" s="185">
        <f t="shared" si="13"/>
        <v>2377464135.4099469</v>
      </c>
    </row>
    <row r="264" spans="1:23">
      <c r="A264" s="198">
        <v>38105</v>
      </c>
      <c r="B264" s="178" t="s">
        <v>237</v>
      </c>
      <c r="C264" s="182">
        <v>6.3889999999999997E-4</v>
      </c>
      <c r="D264" s="182">
        <v>6.6710000000000001E-4</v>
      </c>
      <c r="E264" s="185">
        <v>6360945</v>
      </c>
      <c r="F264" s="184"/>
      <c r="G264" s="185">
        <v>464226</v>
      </c>
      <c r="H264" s="185">
        <v>606199</v>
      </c>
      <c r="I264" s="185">
        <v>1276478</v>
      </c>
      <c r="J264" s="185">
        <v>0</v>
      </c>
      <c r="K264" s="184"/>
      <c r="L264" s="185">
        <v>63836</v>
      </c>
      <c r="M264" s="3"/>
      <c r="N264" s="185">
        <v>0</v>
      </c>
      <c r="O264" s="185">
        <v>180927</v>
      </c>
      <c r="P264" s="184"/>
      <c r="Q264" s="185">
        <v>1456917</v>
      </c>
      <c r="R264" s="185">
        <v>-93410</v>
      </c>
      <c r="S264" s="185">
        <v>1363507</v>
      </c>
      <c r="T264" s="185">
        <f t="shared" si="11"/>
        <v>12131400.6161</v>
      </c>
      <c r="U264" s="185">
        <v>1518962</v>
      </c>
      <c r="V264" s="185">
        <f t="shared" si="12"/>
        <v>18987949000</v>
      </c>
      <c r="W264" s="185">
        <f t="shared" si="13"/>
        <v>2377464391.9236188</v>
      </c>
    </row>
    <row r="265" spans="1:23">
      <c r="A265" s="198">
        <v>38200</v>
      </c>
      <c r="B265" s="178" t="s">
        <v>238</v>
      </c>
      <c r="C265" s="182">
        <v>3.0682999999999999E-3</v>
      </c>
      <c r="D265" s="182">
        <v>3.1018E-3</v>
      </c>
      <c r="E265" s="185">
        <v>30548268</v>
      </c>
      <c r="F265" s="184"/>
      <c r="G265" s="185">
        <v>2229433</v>
      </c>
      <c r="H265" s="185">
        <v>2911255</v>
      </c>
      <c r="I265" s="185">
        <v>6130252</v>
      </c>
      <c r="J265" s="185">
        <v>0</v>
      </c>
      <c r="K265" s="184"/>
      <c r="L265" s="185">
        <v>306572</v>
      </c>
      <c r="M265" s="3"/>
      <c r="N265" s="185">
        <v>0</v>
      </c>
      <c r="O265" s="185">
        <v>830869</v>
      </c>
      <c r="P265" s="184"/>
      <c r="Q265" s="185">
        <v>6996804</v>
      </c>
      <c r="R265" s="185">
        <v>-392200</v>
      </c>
      <c r="S265" s="185">
        <v>6604604</v>
      </c>
      <c r="T265" s="185">
        <f t="shared" ref="T265:T310" si="14">C265*18987949000</f>
        <v>58260723.916699998</v>
      </c>
      <c r="U265" s="185">
        <v>7294773</v>
      </c>
      <c r="V265" s="185">
        <f t="shared" ref="V265:V310" si="15">+T265/C265</f>
        <v>18987949000</v>
      </c>
      <c r="W265" s="185">
        <f t="shared" ref="W265:W310" si="16">+U265/C265</f>
        <v>2377464068.0507121</v>
      </c>
    </row>
    <row r="266" spans="1:23">
      <c r="A266" s="198">
        <v>38205</v>
      </c>
      <c r="B266" s="178" t="s">
        <v>239</v>
      </c>
      <c r="C266" s="182">
        <v>4.459E-4</v>
      </c>
      <c r="D266" s="182">
        <v>4.6220000000000001E-4</v>
      </c>
      <c r="E266" s="185">
        <v>4439420</v>
      </c>
      <c r="F266" s="184"/>
      <c r="G266" s="185">
        <v>323992</v>
      </c>
      <c r="H266" s="185">
        <v>423078</v>
      </c>
      <c r="I266" s="185">
        <v>890877</v>
      </c>
      <c r="J266" s="185">
        <v>55015</v>
      </c>
      <c r="K266" s="184"/>
      <c r="L266" s="185">
        <v>44553</v>
      </c>
      <c r="M266" s="3"/>
      <c r="N266" s="185">
        <v>0</v>
      </c>
      <c r="O266" s="185">
        <v>77510</v>
      </c>
      <c r="P266" s="184"/>
      <c r="Q266" s="185">
        <v>1016809</v>
      </c>
      <c r="R266" s="185">
        <v>-23807</v>
      </c>
      <c r="S266" s="185">
        <v>993002</v>
      </c>
      <c r="T266" s="185">
        <f t="shared" si="14"/>
        <v>8466726.4591000006</v>
      </c>
      <c r="U266" s="185">
        <v>1060111</v>
      </c>
      <c r="V266" s="185">
        <f t="shared" si="15"/>
        <v>18987949000</v>
      </c>
      <c r="W266" s="185">
        <f t="shared" si="16"/>
        <v>2377463556.8513122</v>
      </c>
    </row>
    <row r="267" spans="1:23">
      <c r="A267" s="198">
        <v>38210</v>
      </c>
      <c r="B267" s="178" t="s">
        <v>240</v>
      </c>
      <c r="C267" s="182">
        <v>1.1900999999999999E-3</v>
      </c>
      <c r="D267" s="182">
        <v>1.1766000000000001E-3</v>
      </c>
      <c r="E267" s="185">
        <v>11848742</v>
      </c>
      <c r="F267" s="184"/>
      <c r="G267" s="185">
        <v>864729</v>
      </c>
      <c r="H267" s="185">
        <v>1129187</v>
      </c>
      <c r="I267" s="185">
        <v>2377738</v>
      </c>
      <c r="J267" s="185">
        <v>18539</v>
      </c>
      <c r="K267" s="184"/>
      <c r="L267" s="185">
        <v>118910</v>
      </c>
      <c r="M267" s="3"/>
      <c r="N267" s="185">
        <v>0</v>
      </c>
      <c r="O267" s="185">
        <v>63232</v>
      </c>
      <c r="P267" s="184"/>
      <c r="Q267" s="185">
        <v>2713847</v>
      </c>
      <c r="R267" s="185">
        <v>-16122</v>
      </c>
      <c r="S267" s="185">
        <v>2697725</v>
      </c>
      <c r="T267" s="185">
        <f t="shared" si="14"/>
        <v>22597558.104899999</v>
      </c>
      <c r="U267" s="185">
        <v>2829420</v>
      </c>
      <c r="V267" s="185">
        <f t="shared" si="15"/>
        <v>18987949000</v>
      </c>
      <c r="W267" s="185">
        <f t="shared" si="16"/>
        <v>2377464078.6488533</v>
      </c>
    </row>
    <row r="268" spans="1:23">
      <c r="A268" s="198">
        <v>38300</v>
      </c>
      <c r="B268" s="178" t="s">
        <v>241</v>
      </c>
      <c r="C268" s="182">
        <v>2.4432999999999998E-3</v>
      </c>
      <c r="D268" s="182">
        <v>2.4562E-3</v>
      </c>
      <c r="E268" s="185">
        <v>24325712</v>
      </c>
      <c r="F268" s="184"/>
      <c r="G268" s="185">
        <v>1775307</v>
      </c>
      <c r="H268" s="185">
        <v>2318245</v>
      </c>
      <c r="I268" s="185">
        <v>4881545</v>
      </c>
      <c r="J268" s="185">
        <v>0</v>
      </c>
      <c r="K268" s="184"/>
      <c r="L268" s="185">
        <v>244125</v>
      </c>
      <c r="M268" s="3"/>
      <c r="N268" s="185">
        <v>0</v>
      </c>
      <c r="O268" s="185">
        <v>449269</v>
      </c>
      <c r="P268" s="184"/>
      <c r="Q268" s="185">
        <v>5571584</v>
      </c>
      <c r="R268" s="185">
        <v>-390271</v>
      </c>
      <c r="S268" s="185">
        <v>5181313</v>
      </c>
      <c r="T268" s="185">
        <f t="shared" si="14"/>
        <v>46393255.791699998</v>
      </c>
      <c r="U268" s="185">
        <v>5808858</v>
      </c>
      <c r="V268" s="185">
        <f t="shared" si="15"/>
        <v>18987949000</v>
      </c>
      <c r="W268" s="185">
        <f t="shared" si="16"/>
        <v>2377464085.4581919</v>
      </c>
    </row>
    <row r="269" spans="1:23">
      <c r="A269" s="198">
        <v>38400</v>
      </c>
      <c r="B269" s="178" t="s">
        <v>242</v>
      </c>
      <c r="C269" s="182">
        <v>2.9957999999999999E-3</v>
      </c>
      <c r="D269" s="182">
        <v>3.0192000000000001E-3</v>
      </c>
      <c r="E269" s="185">
        <v>29826451</v>
      </c>
      <c r="F269" s="184"/>
      <c r="G269" s="185">
        <v>2176754</v>
      </c>
      <c r="H269" s="185">
        <v>2842466</v>
      </c>
      <c r="I269" s="185">
        <v>5985402</v>
      </c>
      <c r="J269" s="185">
        <v>1972</v>
      </c>
      <c r="K269" s="184"/>
      <c r="L269" s="185">
        <v>299328</v>
      </c>
      <c r="M269" s="3"/>
      <c r="N269" s="185">
        <v>0</v>
      </c>
      <c r="O269" s="185">
        <v>582159</v>
      </c>
      <c r="P269" s="184"/>
      <c r="Q269" s="185">
        <v>6831479</v>
      </c>
      <c r="R269" s="185">
        <v>-480739</v>
      </c>
      <c r="S269" s="185">
        <v>6350740</v>
      </c>
      <c r="T269" s="185">
        <f t="shared" si="14"/>
        <v>56884097.614199996</v>
      </c>
      <c r="U269" s="185">
        <v>7122407</v>
      </c>
      <c r="V269" s="185">
        <f t="shared" si="15"/>
        <v>18987949000</v>
      </c>
      <c r="W269" s="185">
        <f t="shared" si="16"/>
        <v>2377464116.4296684</v>
      </c>
    </row>
    <row r="270" spans="1:23">
      <c r="A270" s="198">
        <v>38402</v>
      </c>
      <c r="B270" s="178" t="s">
        <v>243</v>
      </c>
      <c r="C270" s="182">
        <v>2.018E-4</v>
      </c>
      <c r="D270" s="182">
        <v>1.2290000000000001E-4</v>
      </c>
      <c r="E270" s="185">
        <v>2009139</v>
      </c>
      <c r="F270" s="184"/>
      <c r="G270" s="185">
        <v>146628</v>
      </c>
      <c r="H270" s="185">
        <v>191471</v>
      </c>
      <c r="I270" s="185">
        <v>403182</v>
      </c>
      <c r="J270" s="185">
        <v>332115</v>
      </c>
      <c r="K270" s="184"/>
      <c r="L270" s="185">
        <v>20163</v>
      </c>
      <c r="M270" s="3"/>
      <c r="N270" s="185">
        <v>0</v>
      </c>
      <c r="O270" s="185">
        <v>10043</v>
      </c>
      <c r="P270" s="184"/>
      <c r="Q270" s="185">
        <v>460175</v>
      </c>
      <c r="R270" s="185">
        <v>116097</v>
      </c>
      <c r="S270" s="185">
        <v>576272</v>
      </c>
      <c r="T270" s="185">
        <f t="shared" si="14"/>
        <v>3831768.1082000001</v>
      </c>
      <c r="U270" s="185">
        <v>479772</v>
      </c>
      <c r="V270" s="185">
        <f t="shared" si="15"/>
        <v>18987949000</v>
      </c>
      <c r="W270" s="185">
        <f t="shared" si="16"/>
        <v>2377462834.4895935</v>
      </c>
    </row>
    <row r="271" spans="1:23">
      <c r="A271" s="198">
        <v>38405</v>
      </c>
      <c r="B271" s="178" t="s">
        <v>244</v>
      </c>
      <c r="C271" s="182">
        <v>8.1890000000000001E-4</v>
      </c>
      <c r="D271" s="182">
        <v>7.9290000000000003E-4</v>
      </c>
      <c r="E271" s="185">
        <v>8153041</v>
      </c>
      <c r="F271" s="184"/>
      <c r="G271" s="185">
        <v>595014</v>
      </c>
      <c r="H271" s="185">
        <v>776986</v>
      </c>
      <c r="I271" s="185">
        <v>1636106</v>
      </c>
      <c r="J271" s="185">
        <v>76945</v>
      </c>
      <c r="K271" s="184"/>
      <c r="L271" s="185">
        <v>81821</v>
      </c>
      <c r="M271" s="3"/>
      <c r="N271" s="185">
        <v>0</v>
      </c>
      <c r="O271" s="185">
        <v>24114</v>
      </c>
      <c r="P271" s="184"/>
      <c r="Q271" s="185">
        <v>1867380</v>
      </c>
      <c r="R271" s="185">
        <v>-21066</v>
      </c>
      <c r="S271" s="185">
        <v>1846314</v>
      </c>
      <c r="T271" s="185">
        <f t="shared" si="14"/>
        <v>15549231.436100001</v>
      </c>
      <c r="U271" s="185">
        <v>1946905</v>
      </c>
      <c r="V271" s="185">
        <f t="shared" si="15"/>
        <v>18987949000</v>
      </c>
      <c r="W271" s="185">
        <f t="shared" si="16"/>
        <v>2377463670.7778726</v>
      </c>
    </row>
    <row r="272" spans="1:23">
      <c r="A272" s="198">
        <v>38500</v>
      </c>
      <c r="B272" s="178" t="s">
        <v>245</v>
      </c>
      <c r="C272" s="182">
        <v>2.3157E-3</v>
      </c>
      <c r="D272" s="182">
        <v>2.3335999999999999E-3</v>
      </c>
      <c r="E272" s="185">
        <v>23055315</v>
      </c>
      <c r="F272" s="184"/>
      <c r="G272" s="185">
        <v>1682592</v>
      </c>
      <c r="H272" s="185">
        <v>2197176</v>
      </c>
      <c r="I272" s="185">
        <v>4626609</v>
      </c>
      <c r="J272" s="185">
        <v>0</v>
      </c>
      <c r="K272" s="184"/>
      <c r="L272" s="185">
        <v>231375</v>
      </c>
      <c r="M272" s="3"/>
      <c r="N272" s="185">
        <v>0</v>
      </c>
      <c r="O272" s="185">
        <v>707679</v>
      </c>
      <c r="P272" s="184"/>
      <c r="Q272" s="185">
        <v>5280611</v>
      </c>
      <c r="R272" s="185">
        <v>-468628</v>
      </c>
      <c r="S272" s="185">
        <v>4811983</v>
      </c>
      <c r="T272" s="185">
        <f t="shared" si="14"/>
        <v>43970393.499299996</v>
      </c>
      <c r="U272" s="185">
        <v>5505493</v>
      </c>
      <c r="V272" s="185">
        <f t="shared" si="15"/>
        <v>18987949000</v>
      </c>
      <c r="W272" s="185">
        <f t="shared" si="16"/>
        <v>2377463833.8299437</v>
      </c>
    </row>
    <row r="273" spans="1:23">
      <c r="A273" s="198">
        <v>38600</v>
      </c>
      <c r="B273" s="178" t="s">
        <v>246</v>
      </c>
      <c r="C273" s="182">
        <v>2.9732999999999999E-3</v>
      </c>
      <c r="D273" s="182">
        <v>3.0501E-3</v>
      </c>
      <c r="E273" s="185">
        <v>29602439</v>
      </c>
      <c r="F273" s="184"/>
      <c r="G273" s="185">
        <v>2160406</v>
      </c>
      <c r="H273" s="185">
        <v>2821118</v>
      </c>
      <c r="I273" s="185">
        <v>5940448</v>
      </c>
      <c r="J273" s="185">
        <v>967</v>
      </c>
      <c r="K273" s="184"/>
      <c r="L273" s="185">
        <v>297080</v>
      </c>
      <c r="M273" s="3"/>
      <c r="N273" s="185">
        <v>0</v>
      </c>
      <c r="O273" s="185">
        <v>705851</v>
      </c>
      <c r="P273" s="184"/>
      <c r="Q273" s="185">
        <v>6780171</v>
      </c>
      <c r="R273" s="185">
        <v>-470237</v>
      </c>
      <c r="S273" s="185">
        <v>6309934</v>
      </c>
      <c r="T273" s="185">
        <f t="shared" si="14"/>
        <v>56456868.761699997</v>
      </c>
      <c r="U273" s="185">
        <v>7068914</v>
      </c>
      <c r="V273" s="185">
        <f t="shared" si="15"/>
        <v>18987949000</v>
      </c>
      <c r="W273" s="185">
        <f t="shared" si="16"/>
        <v>2377464097.131134</v>
      </c>
    </row>
    <row r="274" spans="1:23">
      <c r="A274" s="198">
        <v>38601</v>
      </c>
      <c r="B274" s="178" t="s">
        <v>247</v>
      </c>
      <c r="C274" s="182">
        <v>4.0899999999999998E-5</v>
      </c>
      <c r="D274" s="182">
        <v>3.4900000000000001E-5</v>
      </c>
      <c r="E274" s="185">
        <v>407204</v>
      </c>
      <c r="F274" s="184"/>
      <c r="G274" s="185">
        <v>29718</v>
      </c>
      <c r="H274" s="185">
        <v>38807</v>
      </c>
      <c r="I274" s="185">
        <v>81715</v>
      </c>
      <c r="J274" s="185">
        <v>19815</v>
      </c>
      <c r="K274" s="184"/>
      <c r="L274" s="185">
        <v>4087</v>
      </c>
      <c r="M274" s="3"/>
      <c r="N274" s="185">
        <v>0</v>
      </c>
      <c r="O274" s="185">
        <v>18954</v>
      </c>
      <c r="P274" s="184"/>
      <c r="Q274" s="185">
        <v>93266</v>
      </c>
      <c r="R274" s="185">
        <v>5412</v>
      </c>
      <c r="S274" s="185">
        <v>98678</v>
      </c>
      <c r="T274" s="185">
        <f t="shared" si="14"/>
        <v>776607.11410000001</v>
      </c>
      <c r="U274" s="185">
        <v>97238</v>
      </c>
      <c r="V274" s="185">
        <f t="shared" si="15"/>
        <v>18987949000</v>
      </c>
      <c r="W274" s="185">
        <f t="shared" si="16"/>
        <v>2377457212.7139363</v>
      </c>
    </row>
    <row r="275" spans="1:23">
      <c r="A275" s="198">
        <v>38602</v>
      </c>
      <c r="B275" s="178" t="s">
        <v>248</v>
      </c>
      <c r="C275" s="182">
        <v>2.5500000000000002E-4</v>
      </c>
      <c r="D275" s="182">
        <v>2.2479999999999999E-4</v>
      </c>
      <c r="E275" s="185">
        <v>2538803</v>
      </c>
      <c r="F275" s="184"/>
      <c r="G275" s="185">
        <v>185284</v>
      </c>
      <c r="H275" s="185">
        <v>241948</v>
      </c>
      <c r="I275" s="185">
        <v>509472</v>
      </c>
      <c r="J275" s="185">
        <v>227676</v>
      </c>
      <c r="K275" s="184"/>
      <c r="L275" s="185">
        <v>25479</v>
      </c>
      <c r="M275" s="3"/>
      <c r="N275" s="185">
        <v>0</v>
      </c>
      <c r="O275" s="185">
        <v>0</v>
      </c>
      <c r="P275" s="184"/>
      <c r="Q275" s="185">
        <v>581490</v>
      </c>
      <c r="R275" s="185">
        <v>115961</v>
      </c>
      <c r="S275" s="185">
        <v>697451</v>
      </c>
      <c r="T275" s="185">
        <f t="shared" si="14"/>
        <v>4841926.9950000001</v>
      </c>
      <c r="U275" s="185">
        <v>606253</v>
      </c>
      <c r="V275" s="185">
        <f t="shared" si="15"/>
        <v>18987949000</v>
      </c>
      <c r="W275" s="185">
        <f t="shared" si="16"/>
        <v>2377462745.0980392</v>
      </c>
    </row>
    <row r="276" spans="1:23">
      <c r="A276" s="198">
        <v>38605</v>
      </c>
      <c r="B276" s="178" t="s">
        <v>249</v>
      </c>
      <c r="C276" s="182">
        <v>7.9750000000000003E-4</v>
      </c>
      <c r="D276" s="182">
        <v>8.4170000000000002E-4</v>
      </c>
      <c r="E276" s="185">
        <v>7939981</v>
      </c>
      <c r="F276" s="184"/>
      <c r="G276" s="185">
        <v>579465</v>
      </c>
      <c r="H276" s="185">
        <v>756682</v>
      </c>
      <c r="I276" s="185">
        <v>1593350</v>
      </c>
      <c r="J276" s="185">
        <v>8206</v>
      </c>
      <c r="K276" s="184"/>
      <c r="L276" s="185">
        <v>79683</v>
      </c>
      <c r="M276" s="3"/>
      <c r="N276" s="185">
        <v>0</v>
      </c>
      <c r="O276" s="185">
        <v>203799</v>
      </c>
      <c r="P276" s="184"/>
      <c r="Q276" s="185">
        <v>1818581</v>
      </c>
      <c r="R276" s="185">
        <v>-63908</v>
      </c>
      <c r="S276" s="185">
        <v>1754673</v>
      </c>
      <c r="T276" s="185">
        <f t="shared" si="14"/>
        <v>15142889.327500001</v>
      </c>
      <c r="U276" s="185">
        <v>1896028</v>
      </c>
      <c r="V276" s="185">
        <f t="shared" si="15"/>
        <v>18987949000</v>
      </c>
      <c r="W276" s="185">
        <f t="shared" si="16"/>
        <v>2377464576.8025079</v>
      </c>
    </row>
    <row r="277" spans="1:23">
      <c r="A277" s="198">
        <v>38610</v>
      </c>
      <c r="B277" s="178" t="s">
        <v>250</v>
      </c>
      <c r="C277" s="182">
        <v>6.0260000000000001E-4</v>
      </c>
      <c r="D277" s="182">
        <v>5.9389999999999996E-4</v>
      </c>
      <c r="E277" s="185">
        <v>5999539</v>
      </c>
      <c r="F277" s="184"/>
      <c r="G277" s="185">
        <v>437850</v>
      </c>
      <c r="H277" s="185">
        <v>571757</v>
      </c>
      <c r="I277" s="185">
        <v>1203953</v>
      </c>
      <c r="J277" s="185">
        <v>77440</v>
      </c>
      <c r="K277" s="184"/>
      <c r="L277" s="185">
        <v>60209</v>
      </c>
      <c r="M277" s="3"/>
      <c r="N277" s="185">
        <v>0</v>
      </c>
      <c r="O277" s="185">
        <v>67814</v>
      </c>
      <c r="P277" s="184"/>
      <c r="Q277" s="185">
        <v>1374140</v>
      </c>
      <c r="R277" s="185">
        <v>5778</v>
      </c>
      <c r="S277" s="185">
        <v>1379918</v>
      </c>
      <c r="T277" s="185">
        <f t="shared" si="14"/>
        <v>11442138.067400001</v>
      </c>
      <c r="U277" s="185">
        <v>1432660</v>
      </c>
      <c r="V277" s="185">
        <f t="shared" si="15"/>
        <v>18987949000</v>
      </c>
      <c r="W277" s="185">
        <f t="shared" si="16"/>
        <v>2377464321.274477</v>
      </c>
    </row>
    <row r="278" spans="1:23">
      <c r="A278" s="198">
        <v>38620</v>
      </c>
      <c r="B278" s="178" t="s">
        <v>251</v>
      </c>
      <c r="C278" s="182">
        <v>4.7419999999999998E-4</v>
      </c>
      <c r="D278" s="182">
        <v>4.9620000000000003E-4</v>
      </c>
      <c r="E278" s="185">
        <v>4721177</v>
      </c>
      <c r="F278" s="184"/>
      <c r="G278" s="185">
        <v>344555</v>
      </c>
      <c r="H278" s="185">
        <v>449929</v>
      </c>
      <c r="I278" s="185">
        <v>947419</v>
      </c>
      <c r="J278" s="185">
        <v>23916</v>
      </c>
      <c r="K278" s="184"/>
      <c r="L278" s="185">
        <v>47380</v>
      </c>
      <c r="M278" s="3"/>
      <c r="N278" s="185">
        <v>0</v>
      </c>
      <c r="O278" s="185">
        <v>181045</v>
      </c>
      <c r="P278" s="184"/>
      <c r="Q278" s="185">
        <v>1081343</v>
      </c>
      <c r="R278" s="185">
        <v>-38880</v>
      </c>
      <c r="S278" s="185">
        <v>1042463</v>
      </c>
      <c r="T278" s="185">
        <f t="shared" si="14"/>
        <v>9004085.4157999996</v>
      </c>
      <c r="U278" s="185">
        <v>1127393</v>
      </c>
      <c r="V278" s="185">
        <f t="shared" si="15"/>
        <v>18987949000</v>
      </c>
      <c r="W278" s="185">
        <f t="shared" si="16"/>
        <v>2377463095.7401943</v>
      </c>
    </row>
    <row r="279" spans="1:23">
      <c r="A279" s="198">
        <v>38700</v>
      </c>
      <c r="B279" s="178" t="s">
        <v>252</v>
      </c>
      <c r="C279" s="182">
        <v>8.7690000000000001E-4</v>
      </c>
      <c r="D279" s="182">
        <v>9.0870000000000002E-4</v>
      </c>
      <c r="E279" s="185">
        <v>8730494</v>
      </c>
      <c r="F279" s="184"/>
      <c r="G279" s="185">
        <v>637157</v>
      </c>
      <c r="H279" s="185">
        <v>832018</v>
      </c>
      <c r="I279" s="185">
        <v>1751986</v>
      </c>
      <c r="J279" s="185">
        <v>50219</v>
      </c>
      <c r="K279" s="184"/>
      <c r="L279" s="185">
        <v>87616</v>
      </c>
      <c r="M279" s="3"/>
      <c r="N279" s="185">
        <v>0</v>
      </c>
      <c r="O279" s="185">
        <v>267123</v>
      </c>
      <c r="P279" s="184"/>
      <c r="Q279" s="185">
        <v>1999641</v>
      </c>
      <c r="R279" s="185">
        <v>-16286</v>
      </c>
      <c r="S279" s="185">
        <v>1983355</v>
      </c>
      <c r="T279" s="185">
        <f t="shared" si="14"/>
        <v>16650532.4781</v>
      </c>
      <c r="U279" s="185">
        <v>2084798</v>
      </c>
      <c r="V279" s="185">
        <f t="shared" si="15"/>
        <v>18987949000</v>
      </c>
      <c r="W279" s="185">
        <f t="shared" si="16"/>
        <v>2377463792.9068308</v>
      </c>
    </row>
    <row r="280" spans="1:23">
      <c r="A280" s="198">
        <v>38701</v>
      </c>
      <c r="B280" s="178" t="s">
        <v>253</v>
      </c>
      <c r="C280" s="182">
        <v>5.4599999999999999E-5</v>
      </c>
      <c r="D280" s="182">
        <v>5.2200000000000002E-5</v>
      </c>
      <c r="E280" s="185">
        <v>543602</v>
      </c>
      <c r="F280" s="184"/>
      <c r="G280" s="185">
        <v>39672</v>
      </c>
      <c r="H280" s="185">
        <v>51805</v>
      </c>
      <c r="I280" s="185">
        <v>109087</v>
      </c>
      <c r="J280" s="185">
        <v>12024</v>
      </c>
      <c r="K280" s="184"/>
      <c r="L280" s="185">
        <v>5455</v>
      </c>
      <c r="M280" s="3"/>
      <c r="N280" s="185">
        <v>0</v>
      </c>
      <c r="O280" s="185">
        <v>26507</v>
      </c>
      <c r="P280" s="184"/>
      <c r="Q280" s="185">
        <v>124507</v>
      </c>
      <c r="R280" s="185">
        <v>-21108</v>
      </c>
      <c r="S280" s="185">
        <v>103399</v>
      </c>
      <c r="T280" s="185">
        <f t="shared" si="14"/>
        <v>1036742.0154</v>
      </c>
      <c r="U280" s="185">
        <v>129810</v>
      </c>
      <c r="V280" s="185">
        <f t="shared" si="15"/>
        <v>18987949000</v>
      </c>
      <c r="W280" s="185">
        <f t="shared" si="16"/>
        <v>2377472527.4725275</v>
      </c>
    </row>
    <row r="281" spans="1:23">
      <c r="A281" s="198">
        <v>38800</v>
      </c>
      <c r="B281" s="178" t="s">
        <v>254</v>
      </c>
      <c r="C281" s="182">
        <v>1.5223000000000001E-3</v>
      </c>
      <c r="D281" s="182">
        <v>1.5397E-3</v>
      </c>
      <c r="E281" s="185">
        <v>15156154</v>
      </c>
      <c r="F281" s="184"/>
      <c r="G281" s="185">
        <v>1106106</v>
      </c>
      <c r="H281" s="185">
        <v>1444384</v>
      </c>
      <c r="I281" s="185">
        <v>3041450</v>
      </c>
      <c r="J281" s="185">
        <v>33831</v>
      </c>
      <c r="K281" s="184"/>
      <c r="L281" s="185">
        <v>152102</v>
      </c>
      <c r="M281" s="3"/>
      <c r="N281" s="185">
        <v>0</v>
      </c>
      <c r="O281" s="185">
        <v>249919</v>
      </c>
      <c r="P281" s="184"/>
      <c r="Q281" s="185">
        <v>3471380</v>
      </c>
      <c r="R281" s="185">
        <v>-66533</v>
      </c>
      <c r="S281" s="185">
        <v>3404847</v>
      </c>
      <c r="T281" s="185">
        <f t="shared" si="14"/>
        <v>28905354.762700003</v>
      </c>
      <c r="U281" s="185">
        <v>3619213</v>
      </c>
      <c r="V281" s="185">
        <f t="shared" si="15"/>
        <v>18987949000</v>
      </c>
      <c r="W281" s="185">
        <f t="shared" si="16"/>
        <v>2377463706.2339878</v>
      </c>
    </row>
    <row r="282" spans="1:23">
      <c r="A282" s="198">
        <v>38801</v>
      </c>
      <c r="B282" s="178" t="s">
        <v>255</v>
      </c>
      <c r="C282" s="182">
        <v>1.3750000000000001E-4</v>
      </c>
      <c r="D282" s="182">
        <v>1.261E-4</v>
      </c>
      <c r="E282" s="185">
        <v>1368962</v>
      </c>
      <c r="F282" s="184"/>
      <c r="G282" s="185">
        <v>99908</v>
      </c>
      <c r="H282" s="185">
        <v>130462</v>
      </c>
      <c r="I282" s="185">
        <v>274716</v>
      </c>
      <c r="J282" s="185">
        <v>58530</v>
      </c>
      <c r="K282" s="184"/>
      <c r="L282" s="185">
        <v>13738</v>
      </c>
      <c r="M282" s="3"/>
      <c r="N282" s="185">
        <v>0</v>
      </c>
      <c r="O282" s="185">
        <v>7642</v>
      </c>
      <c r="P282" s="184"/>
      <c r="Q282" s="185">
        <v>313548</v>
      </c>
      <c r="R282" s="185">
        <v>42825</v>
      </c>
      <c r="S282" s="185">
        <v>356373</v>
      </c>
      <c r="T282" s="185">
        <f t="shared" si="14"/>
        <v>2610842.9875000003</v>
      </c>
      <c r="U282" s="185">
        <v>326901</v>
      </c>
      <c r="V282" s="185">
        <f t="shared" si="15"/>
        <v>18987949000</v>
      </c>
      <c r="W282" s="185">
        <f t="shared" si="16"/>
        <v>2377461818.181818</v>
      </c>
    </row>
    <row r="283" spans="1:23">
      <c r="A283" s="198">
        <v>38900</v>
      </c>
      <c r="B283" s="178" t="s">
        <v>256</v>
      </c>
      <c r="C283" s="182">
        <v>3.3030000000000001E-4</v>
      </c>
      <c r="D283" s="182">
        <v>3.3700000000000001E-4</v>
      </c>
      <c r="E283" s="185">
        <v>3288496</v>
      </c>
      <c r="F283" s="184"/>
      <c r="G283" s="185">
        <v>239997</v>
      </c>
      <c r="H283" s="185">
        <v>313394</v>
      </c>
      <c r="I283" s="185">
        <v>659917</v>
      </c>
      <c r="J283" s="185">
        <v>26906</v>
      </c>
      <c r="K283" s="184"/>
      <c r="L283" s="185">
        <v>33002</v>
      </c>
      <c r="M283" s="3"/>
      <c r="N283" s="185">
        <v>0</v>
      </c>
      <c r="O283" s="185">
        <v>80407</v>
      </c>
      <c r="P283" s="184"/>
      <c r="Q283" s="185">
        <v>753200</v>
      </c>
      <c r="R283" s="185">
        <v>-36183</v>
      </c>
      <c r="S283" s="185">
        <v>717017</v>
      </c>
      <c r="T283" s="185">
        <f t="shared" si="14"/>
        <v>6271719.5547000002</v>
      </c>
      <c r="U283" s="185">
        <v>785276</v>
      </c>
      <c r="V283" s="185">
        <f t="shared" si="15"/>
        <v>18987949000</v>
      </c>
      <c r="W283" s="185">
        <f t="shared" si="16"/>
        <v>2377462912.5037842</v>
      </c>
    </row>
    <row r="284" spans="1:23">
      <c r="A284" s="198">
        <v>39000</v>
      </c>
      <c r="B284" s="178" t="s">
        <v>257</v>
      </c>
      <c r="C284" s="182">
        <v>1.55636E-2</v>
      </c>
      <c r="D284" s="182">
        <v>1.5960100000000001E-2</v>
      </c>
      <c r="E284" s="185">
        <v>154952587</v>
      </c>
      <c r="F284" s="184"/>
      <c r="G284" s="185">
        <v>11308543</v>
      </c>
      <c r="H284" s="185">
        <v>14767008</v>
      </c>
      <c r="I284" s="185">
        <v>31094999</v>
      </c>
      <c r="J284" s="185">
        <v>150438</v>
      </c>
      <c r="K284" s="184"/>
      <c r="L284" s="185">
        <v>1555053</v>
      </c>
      <c r="M284" s="3"/>
      <c r="N284" s="185">
        <v>0</v>
      </c>
      <c r="O284" s="185">
        <v>3977942</v>
      </c>
      <c r="P284" s="184"/>
      <c r="Q284" s="185">
        <v>35490486</v>
      </c>
      <c r="R284" s="185">
        <v>-1719610</v>
      </c>
      <c r="S284" s="185">
        <v>33770876</v>
      </c>
      <c r="T284" s="185">
        <f t="shared" si="14"/>
        <v>295520843.0564</v>
      </c>
      <c r="U284" s="185">
        <v>37001899</v>
      </c>
      <c r="V284" s="185">
        <f t="shared" si="15"/>
        <v>18987949000</v>
      </c>
      <c r="W284" s="185">
        <f t="shared" si="16"/>
        <v>2377464018.6075201</v>
      </c>
    </row>
    <row r="285" spans="1:23">
      <c r="A285" s="198">
        <v>39100</v>
      </c>
      <c r="B285" s="178" t="s">
        <v>258</v>
      </c>
      <c r="C285" s="182">
        <v>2.1944E-3</v>
      </c>
      <c r="D285" s="182">
        <v>2.3486000000000002E-3</v>
      </c>
      <c r="E285" s="185">
        <v>21847642</v>
      </c>
      <c r="F285" s="184"/>
      <c r="G285" s="185">
        <v>1594455</v>
      </c>
      <c r="H285" s="185">
        <v>2082084</v>
      </c>
      <c r="I285" s="185">
        <v>4384260</v>
      </c>
      <c r="J285" s="185">
        <v>0</v>
      </c>
      <c r="K285" s="184"/>
      <c r="L285" s="185">
        <v>219256</v>
      </c>
      <c r="M285" s="3"/>
      <c r="N285" s="185">
        <v>0</v>
      </c>
      <c r="O285" s="185">
        <v>742286</v>
      </c>
      <c r="P285" s="184"/>
      <c r="Q285" s="185">
        <v>5004004</v>
      </c>
      <c r="R285" s="185">
        <v>-338732</v>
      </c>
      <c r="S285" s="185">
        <v>4665272</v>
      </c>
      <c r="T285" s="185">
        <f t="shared" si="14"/>
        <v>41667155.285599999</v>
      </c>
      <c r="U285" s="185">
        <v>5217107</v>
      </c>
      <c r="V285" s="185">
        <f t="shared" si="15"/>
        <v>18987949000</v>
      </c>
      <c r="W285" s="185">
        <f t="shared" si="16"/>
        <v>2377463999.2708712</v>
      </c>
    </row>
    <row r="286" spans="1:23">
      <c r="A286" s="198">
        <v>39101</v>
      </c>
      <c r="B286" s="178" t="s">
        <v>259</v>
      </c>
      <c r="C286" s="182">
        <v>2.299E-4</v>
      </c>
      <c r="D286" s="182">
        <v>1.9579999999999999E-4</v>
      </c>
      <c r="E286" s="185">
        <v>2288905</v>
      </c>
      <c r="F286" s="184"/>
      <c r="G286" s="185">
        <v>167046</v>
      </c>
      <c r="H286" s="185">
        <v>218133</v>
      </c>
      <c r="I286" s="185">
        <v>459324</v>
      </c>
      <c r="J286" s="185">
        <v>194421</v>
      </c>
      <c r="K286" s="184"/>
      <c r="L286" s="185">
        <v>22971</v>
      </c>
      <c r="M286" s="3"/>
      <c r="N286" s="185">
        <v>0</v>
      </c>
      <c r="O286" s="185">
        <v>5713</v>
      </c>
      <c r="P286" s="184"/>
      <c r="Q286" s="185">
        <v>524253</v>
      </c>
      <c r="R286" s="185">
        <v>63190</v>
      </c>
      <c r="S286" s="185">
        <v>587443</v>
      </c>
      <c r="T286" s="185">
        <f t="shared" si="14"/>
        <v>4365329.4751000004</v>
      </c>
      <c r="U286" s="185">
        <v>546579</v>
      </c>
      <c r="V286" s="185">
        <f t="shared" si="15"/>
        <v>18987949000</v>
      </c>
      <c r="W286" s="185">
        <f t="shared" si="16"/>
        <v>2377464114.8325357</v>
      </c>
    </row>
    <row r="287" spans="1:23">
      <c r="A287" s="198">
        <v>39105</v>
      </c>
      <c r="B287" s="178" t="s">
        <v>260</v>
      </c>
      <c r="C287" s="182">
        <v>8.6089999999999995E-4</v>
      </c>
      <c r="D287" s="182">
        <v>9.7019999999999995E-4</v>
      </c>
      <c r="E287" s="185">
        <v>8571197</v>
      </c>
      <c r="F287" s="184"/>
      <c r="G287" s="185">
        <v>625532</v>
      </c>
      <c r="H287" s="185">
        <v>816837</v>
      </c>
      <c r="I287" s="185">
        <v>1720019</v>
      </c>
      <c r="J287" s="185">
        <v>9790</v>
      </c>
      <c r="K287" s="184"/>
      <c r="L287" s="185">
        <v>86018</v>
      </c>
      <c r="M287" s="3"/>
      <c r="N287" s="185">
        <v>0</v>
      </c>
      <c r="O287" s="185">
        <v>564977</v>
      </c>
      <c r="P287" s="184"/>
      <c r="Q287" s="185">
        <v>1963155</v>
      </c>
      <c r="R287" s="185">
        <v>-177057</v>
      </c>
      <c r="S287" s="185">
        <v>1786098</v>
      </c>
      <c r="T287" s="185">
        <f t="shared" si="14"/>
        <v>16346725.2941</v>
      </c>
      <c r="U287" s="185">
        <v>2046759</v>
      </c>
      <c r="V287" s="185">
        <f t="shared" si="15"/>
        <v>18987949000</v>
      </c>
      <c r="W287" s="185">
        <f t="shared" si="16"/>
        <v>2377464281.5658035</v>
      </c>
    </row>
    <row r="288" spans="1:23">
      <c r="A288" s="198">
        <v>39200</v>
      </c>
      <c r="B288" s="178" t="s">
        <v>397</v>
      </c>
      <c r="C288" s="182">
        <v>6.6363800000000001E-2</v>
      </c>
      <c r="D288" s="182">
        <v>6.5650399999999998E-2</v>
      </c>
      <c r="E288" s="185">
        <v>660723899</v>
      </c>
      <c r="F288" s="184"/>
      <c r="G288" s="185">
        <v>48220070</v>
      </c>
      <c r="H288" s="185">
        <v>62967102</v>
      </c>
      <c r="I288" s="185">
        <v>132590293</v>
      </c>
      <c r="J288" s="185">
        <v>3122016</v>
      </c>
      <c r="K288" s="184"/>
      <c r="L288" s="185">
        <v>6630805</v>
      </c>
      <c r="M288" s="3"/>
      <c r="N288" s="185">
        <v>0</v>
      </c>
      <c r="O288" s="185">
        <v>3110290</v>
      </c>
      <c r="P288" s="184"/>
      <c r="Q288" s="185">
        <v>151332824</v>
      </c>
      <c r="R288" s="185">
        <v>1860989</v>
      </c>
      <c r="S288" s="185">
        <v>153193813</v>
      </c>
      <c r="T288" s="185">
        <f t="shared" si="14"/>
        <v>1260112449.8462</v>
      </c>
      <c r="U288" s="185">
        <v>157777545</v>
      </c>
      <c r="V288" s="185">
        <f t="shared" si="15"/>
        <v>18987949000</v>
      </c>
      <c r="W288" s="185">
        <f t="shared" si="16"/>
        <v>2377463993.9243984</v>
      </c>
    </row>
    <row r="289" spans="1:23">
      <c r="A289" s="198">
        <v>39201</v>
      </c>
      <c r="B289" s="178" t="s">
        <v>262</v>
      </c>
      <c r="C289" s="182">
        <v>1.995E-4</v>
      </c>
      <c r="D289" s="182">
        <v>1.94E-4</v>
      </c>
      <c r="E289" s="185">
        <v>1986240</v>
      </c>
      <c r="F289" s="184"/>
      <c r="G289" s="185">
        <v>144957</v>
      </c>
      <c r="H289" s="185">
        <v>189289</v>
      </c>
      <c r="I289" s="185">
        <v>398587</v>
      </c>
      <c r="J289" s="185">
        <v>10802</v>
      </c>
      <c r="K289" s="184"/>
      <c r="L289" s="185">
        <v>19933</v>
      </c>
      <c r="M289" s="3"/>
      <c r="N289" s="185">
        <v>0</v>
      </c>
      <c r="O289" s="185">
        <v>80630</v>
      </c>
      <c r="P289" s="184"/>
      <c r="Q289" s="185">
        <v>454930</v>
      </c>
      <c r="R289" s="185">
        <v>-22681</v>
      </c>
      <c r="S289" s="185">
        <v>432249</v>
      </c>
      <c r="T289" s="185">
        <f t="shared" si="14"/>
        <v>3788095.8254999998</v>
      </c>
      <c r="U289" s="185">
        <v>474304</v>
      </c>
      <c r="V289" s="185">
        <f t="shared" si="15"/>
        <v>18987949000</v>
      </c>
      <c r="W289" s="185">
        <f t="shared" si="16"/>
        <v>2377463659.1478696</v>
      </c>
    </row>
    <row r="290" spans="1:23">
      <c r="A290" s="198">
        <v>39204</v>
      </c>
      <c r="B290" s="178" t="s">
        <v>263</v>
      </c>
      <c r="C290" s="182">
        <v>2.2780000000000001E-4</v>
      </c>
      <c r="D290" s="182">
        <v>1.8000000000000001E-4</v>
      </c>
      <c r="E290" s="185">
        <v>2267997</v>
      </c>
      <c r="F290" s="184"/>
      <c r="G290" s="185">
        <v>165520</v>
      </c>
      <c r="H290" s="185">
        <v>216141</v>
      </c>
      <c r="I290" s="185">
        <v>455129</v>
      </c>
      <c r="J290" s="185">
        <v>308609</v>
      </c>
      <c r="K290" s="184"/>
      <c r="L290" s="185">
        <v>22761</v>
      </c>
      <c r="M290" s="3"/>
      <c r="N290" s="185">
        <v>0</v>
      </c>
      <c r="O290" s="185">
        <v>0</v>
      </c>
      <c r="P290" s="184"/>
      <c r="Q290" s="185">
        <v>519464</v>
      </c>
      <c r="R290" s="185">
        <v>179587</v>
      </c>
      <c r="S290" s="185">
        <v>699051</v>
      </c>
      <c r="T290" s="185">
        <f t="shared" si="14"/>
        <v>4325454.7822000002</v>
      </c>
      <c r="U290" s="185">
        <v>541586</v>
      </c>
      <c r="V290" s="185">
        <f t="shared" si="15"/>
        <v>18987949000</v>
      </c>
      <c r="W290" s="185">
        <f t="shared" si="16"/>
        <v>2377462686.5671639</v>
      </c>
    </row>
    <row r="291" spans="1:23">
      <c r="A291" s="198">
        <v>39205</v>
      </c>
      <c r="B291" s="178" t="s">
        <v>264</v>
      </c>
      <c r="C291" s="182">
        <v>5.3501E-3</v>
      </c>
      <c r="D291" s="182">
        <v>5.4140000000000004E-3</v>
      </c>
      <c r="E291" s="185">
        <v>53266072</v>
      </c>
      <c r="F291" s="184"/>
      <c r="G291" s="185">
        <v>3887393</v>
      </c>
      <c r="H291" s="185">
        <v>5076266</v>
      </c>
      <c r="I291" s="185">
        <v>10689131</v>
      </c>
      <c r="J291" s="185">
        <v>1499584</v>
      </c>
      <c r="K291" s="184"/>
      <c r="L291" s="185">
        <v>534561</v>
      </c>
      <c r="M291" s="3"/>
      <c r="N291" s="185">
        <v>0</v>
      </c>
      <c r="O291" s="185">
        <v>199796</v>
      </c>
      <c r="P291" s="184"/>
      <c r="Q291" s="185">
        <v>12200111</v>
      </c>
      <c r="R291" s="185">
        <v>1448767</v>
      </c>
      <c r="S291" s="185">
        <v>13648878</v>
      </c>
      <c r="T291" s="185">
        <f t="shared" si="14"/>
        <v>101587425.94490001</v>
      </c>
      <c r="U291" s="185">
        <v>12719670</v>
      </c>
      <c r="V291" s="185">
        <f t="shared" si="15"/>
        <v>18987949000</v>
      </c>
      <c r="W291" s="185">
        <f t="shared" si="16"/>
        <v>2377463972.6360254</v>
      </c>
    </row>
    <row r="292" spans="1:23">
      <c r="A292" s="198">
        <v>39208</v>
      </c>
      <c r="B292" s="178" t="s">
        <v>398</v>
      </c>
      <c r="C292" s="182">
        <v>3.9149999999999998E-4</v>
      </c>
      <c r="D292" s="182">
        <v>3.835E-4</v>
      </c>
      <c r="E292" s="185">
        <v>3897809</v>
      </c>
      <c r="F292" s="184"/>
      <c r="G292" s="185">
        <v>284465</v>
      </c>
      <c r="H292" s="185">
        <v>371462</v>
      </c>
      <c r="I292" s="185">
        <v>782190</v>
      </c>
      <c r="J292" s="185">
        <v>0</v>
      </c>
      <c r="K292" s="184"/>
      <c r="L292" s="185">
        <v>39117</v>
      </c>
      <c r="M292" s="3"/>
      <c r="N292" s="185">
        <v>0</v>
      </c>
      <c r="O292" s="185">
        <v>162613</v>
      </c>
      <c r="P292" s="184"/>
      <c r="Q292" s="185">
        <v>892758</v>
      </c>
      <c r="R292" s="185">
        <v>-120426</v>
      </c>
      <c r="S292" s="185">
        <v>772332</v>
      </c>
      <c r="T292" s="185">
        <f t="shared" si="14"/>
        <v>7433782.0334999999</v>
      </c>
      <c r="U292" s="185">
        <v>930777</v>
      </c>
      <c r="V292" s="185">
        <f t="shared" si="15"/>
        <v>18987949000</v>
      </c>
      <c r="W292" s="185">
        <f t="shared" si="16"/>
        <v>2377463601.532567</v>
      </c>
    </row>
    <row r="293" spans="1:23">
      <c r="A293" s="198">
        <v>39209</v>
      </c>
      <c r="B293" s="178" t="s">
        <v>265</v>
      </c>
      <c r="C293" s="182">
        <v>1.9689999999999999E-4</v>
      </c>
      <c r="D293" s="182">
        <v>2.1379999999999999E-4</v>
      </c>
      <c r="E293" s="185">
        <v>1960354</v>
      </c>
      <c r="F293" s="184"/>
      <c r="G293" s="185">
        <v>143068</v>
      </c>
      <c r="H293" s="185">
        <v>186822</v>
      </c>
      <c r="I293" s="185">
        <v>393393</v>
      </c>
      <c r="J293" s="185">
        <v>27932</v>
      </c>
      <c r="K293" s="184"/>
      <c r="L293" s="185">
        <v>19673</v>
      </c>
      <c r="M293" s="3"/>
      <c r="N293" s="185">
        <v>0</v>
      </c>
      <c r="O293" s="185">
        <v>126078</v>
      </c>
      <c r="P293" s="184"/>
      <c r="Q293" s="185">
        <v>449001</v>
      </c>
      <c r="R293" s="185">
        <v>-31442</v>
      </c>
      <c r="S293" s="185">
        <v>417559</v>
      </c>
      <c r="T293" s="185">
        <f t="shared" si="14"/>
        <v>3738727.1580999997</v>
      </c>
      <c r="U293" s="185">
        <v>468123</v>
      </c>
      <c r="V293" s="185">
        <f t="shared" si="15"/>
        <v>18987949000</v>
      </c>
      <c r="W293" s="185">
        <f t="shared" si="16"/>
        <v>2377465718.6389031</v>
      </c>
    </row>
    <row r="294" spans="1:23">
      <c r="A294" s="198">
        <v>39300</v>
      </c>
      <c r="B294" s="178" t="s">
        <v>266</v>
      </c>
      <c r="C294" s="182">
        <v>8.2019999999999999E-4</v>
      </c>
      <c r="D294" s="182">
        <v>8.6319999999999995E-4</v>
      </c>
      <c r="E294" s="185">
        <v>8165984</v>
      </c>
      <c r="F294" s="184"/>
      <c r="G294" s="185">
        <v>595959</v>
      </c>
      <c r="H294" s="185">
        <v>778220</v>
      </c>
      <c r="I294" s="185">
        <v>1638703</v>
      </c>
      <c r="J294" s="185">
        <v>26131</v>
      </c>
      <c r="K294" s="184"/>
      <c r="L294" s="185">
        <v>81951</v>
      </c>
      <c r="M294" s="3"/>
      <c r="N294" s="185">
        <v>0</v>
      </c>
      <c r="O294" s="185">
        <v>346164</v>
      </c>
      <c r="P294" s="184"/>
      <c r="Q294" s="185">
        <v>1870345</v>
      </c>
      <c r="R294" s="185">
        <v>-134266</v>
      </c>
      <c r="S294" s="185">
        <v>1736079</v>
      </c>
      <c r="T294" s="185">
        <f t="shared" si="14"/>
        <v>15573915.7698</v>
      </c>
      <c r="U294" s="185">
        <v>1949996</v>
      </c>
      <c r="V294" s="185">
        <f t="shared" si="15"/>
        <v>18987949000</v>
      </c>
      <c r="W294" s="185">
        <f t="shared" si="16"/>
        <v>2377464033.1626434</v>
      </c>
    </row>
    <row r="295" spans="1:23">
      <c r="A295" s="198">
        <v>39301</v>
      </c>
      <c r="B295" s="178" t="s">
        <v>267</v>
      </c>
      <c r="C295" s="182">
        <v>3.8699999999999999E-5</v>
      </c>
      <c r="D295" s="182">
        <v>6.0099999999999997E-5</v>
      </c>
      <c r="E295" s="185">
        <v>385301</v>
      </c>
      <c r="F295" s="184"/>
      <c r="G295" s="185">
        <v>28119</v>
      </c>
      <c r="H295" s="185">
        <v>36719</v>
      </c>
      <c r="I295" s="185">
        <v>77320</v>
      </c>
      <c r="J295" s="185">
        <v>16595</v>
      </c>
      <c r="K295" s="184"/>
      <c r="L295" s="185">
        <v>3867</v>
      </c>
      <c r="M295" s="3"/>
      <c r="N295" s="185">
        <v>0</v>
      </c>
      <c r="O295" s="185">
        <v>113159</v>
      </c>
      <c r="P295" s="184"/>
      <c r="Q295" s="185">
        <v>88250</v>
      </c>
      <c r="R295" s="185">
        <v>-28365</v>
      </c>
      <c r="S295" s="185">
        <v>59885</v>
      </c>
      <c r="T295" s="185">
        <f t="shared" si="14"/>
        <v>734833.6263</v>
      </c>
      <c r="U295" s="185">
        <v>92008</v>
      </c>
      <c r="V295" s="185">
        <f t="shared" si="15"/>
        <v>18987949000</v>
      </c>
      <c r="W295" s="185">
        <f t="shared" si="16"/>
        <v>2377467700.2583981</v>
      </c>
    </row>
    <row r="296" spans="1:23">
      <c r="A296" s="198">
        <v>39400</v>
      </c>
      <c r="B296" s="178" t="s">
        <v>268</v>
      </c>
      <c r="C296" s="182">
        <v>6.0720000000000001E-4</v>
      </c>
      <c r="D296" s="182">
        <v>6.1859999999999997E-4</v>
      </c>
      <c r="E296" s="185">
        <v>6045337</v>
      </c>
      <c r="F296" s="184"/>
      <c r="G296" s="185">
        <v>441193</v>
      </c>
      <c r="H296" s="185">
        <v>576122</v>
      </c>
      <c r="I296" s="185">
        <v>1213144</v>
      </c>
      <c r="J296" s="185">
        <v>18762</v>
      </c>
      <c r="K296" s="184"/>
      <c r="L296" s="185">
        <v>60669</v>
      </c>
      <c r="M296" s="3"/>
      <c r="N296" s="185">
        <v>0</v>
      </c>
      <c r="O296" s="185">
        <v>86881</v>
      </c>
      <c r="P296" s="184"/>
      <c r="Q296" s="185">
        <v>1384630</v>
      </c>
      <c r="R296" s="185">
        <v>12186</v>
      </c>
      <c r="S296" s="185">
        <v>1396816</v>
      </c>
      <c r="T296" s="185">
        <f t="shared" si="14"/>
        <v>11529482.6328</v>
      </c>
      <c r="U296" s="185">
        <v>1443596</v>
      </c>
      <c r="V296" s="185">
        <f t="shared" si="15"/>
        <v>18987949000</v>
      </c>
      <c r="W296" s="185">
        <f t="shared" si="16"/>
        <v>2377463768.115942</v>
      </c>
    </row>
    <row r="297" spans="1:23">
      <c r="A297" s="198">
        <v>39401</v>
      </c>
      <c r="B297" s="178" t="s">
        <v>269</v>
      </c>
      <c r="C297" s="182">
        <v>3.815E-4</v>
      </c>
      <c r="D297" s="182">
        <v>3.213E-4</v>
      </c>
      <c r="E297" s="185">
        <v>3798248</v>
      </c>
      <c r="F297" s="184"/>
      <c r="G297" s="185">
        <v>277199</v>
      </c>
      <c r="H297" s="185">
        <v>361974</v>
      </c>
      <c r="I297" s="185">
        <v>762211</v>
      </c>
      <c r="J297" s="185">
        <v>437239</v>
      </c>
      <c r="K297" s="184"/>
      <c r="L297" s="185">
        <v>38118</v>
      </c>
      <c r="M297" s="3"/>
      <c r="N297" s="185">
        <v>0</v>
      </c>
      <c r="O297" s="185">
        <v>0</v>
      </c>
      <c r="P297" s="184"/>
      <c r="Q297" s="185">
        <v>869954</v>
      </c>
      <c r="R297" s="185">
        <v>269666</v>
      </c>
      <c r="S297" s="185">
        <v>1139620</v>
      </c>
      <c r="T297" s="185">
        <f t="shared" si="14"/>
        <v>7243902.5434999997</v>
      </c>
      <c r="U297" s="185">
        <v>907003</v>
      </c>
      <c r="V297" s="185">
        <f t="shared" si="15"/>
        <v>18987949000</v>
      </c>
      <c r="W297" s="185">
        <f t="shared" si="16"/>
        <v>2377465268.6762776</v>
      </c>
    </row>
    <row r="298" spans="1:23">
      <c r="A298" s="198">
        <v>39500</v>
      </c>
      <c r="B298" s="178" t="s">
        <v>270</v>
      </c>
      <c r="C298" s="182">
        <v>1.9957E-3</v>
      </c>
      <c r="D298" s="182">
        <v>1.9737000000000001E-3</v>
      </c>
      <c r="E298" s="185">
        <v>19869367</v>
      </c>
      <c r="F298" s="184"/>
      <c r="G298" s="185">
        <v>1450080</v>
      </c>
      <c r="H298" s="185">
        <v>1893554</v>
      </c>
      <c r="I298" s="185">
        <v>3987271</v>
      </c>
      <c r="J298" s="185">
        <v>19547</v>
      </c>
      <c r="K298" s="184"/>
      <c r="L298" s="185">
        <v>199402</v>
      </c>
      <c r="M298" s="3"/>
      <c r="N298" s="185">
        <v>0</v>
      </c>
      <c r="O298" s="185">
        <v>85541</v>
      </c>
      <c r="P298" s="184"/>
      <c r="Q298" s="185">
        <v>4550898</v>
      </c>
      <c r="R298" s="185">
        <v>-28467</v>
      </c>
      <c r="S298" s="185">
        <v>4522431</v>
      </c>
      <c r="T298" s="185">
        <f t="shared" si="14"/>
        <v>37894249.819300003</v>
      </c>
      <c r="U298" s="185">
        <v>4744705</v>
      </c>
      <c r="V298" s="185">
        <f t="shared" si="15"/>
        <v>18987949000</v>
      </c>
      <c r="W298" s="185">
        <f t="shared" si="16"/>
        <v>2377464047.7025604</v>
      </c>
    </row>
    <row r="299" spans="1:23">
      <c r="A299" s="198">
        <v>39501</v>
      </c>
      <c r="B299" s="178" t="s">
        <v>271</v>
      </c>
      <c r="C299" s="182">
        <v>5.7800000000000002E-5</v>
      </c>
      <c r="D299" s="182">
        <v>6.7600000000000003E-5</v>
      </c>
      <c r="E299" s="185">
        <v>575462</v>
      </c>
      <c r="F299" s="184"/>
      <c r="G299" s="185">
        <v>41998</v>
      </c>
      <c r="H299" s="185">
        <v>54842</v>
      </c>
      <c r="I299" s="185">
        <v>115480</v>
      </c>
      <c r="J299" s="185">
        <v>3296</v>
      </c>
      <c r="K299" s="184"/>
      <c r="L299" s="185">
        <v>5775</v>
      </c>
      <c r="M299" s="3"/>
      <c r="N299" s="185">
        <v>0</v>
      </c>
      <c r="O299" s="185">
        <v>57016</v>
      </c>
      <c r="P299" s="184"/>
      <c r="Q299" s="185">
        <v>131804</v>
      </c>
      <c r="R299" s="185">
        <v>-21656</v>
      </c>
      <c r="S299" s="185">
        <v>110148</v>
      </c>
      <c r="T299" s="185">
        <f t="shared" si="14"/>
        <v>1097503.4521999999</v>
      </c>
      <c r="U299" s="185">
        <v>137417</v>
      </c>
      <c r="V299" s="185">
        <f t="shared" si="15"/>
        <v>18987949000</v>
      </c>
      <c r="W299" s="185">
        <f t="shared" si="16"/>
        <v>2377456747.4048443</v>
      </c>
    </row>
    <row r="300" spans="1:23">
      <c r="A300" s="198">
        <v>39600</v>
      </c>
      <c r="B300" s="178" t="s">
        <v>272</v>
      </c>
      <c r="C300" s="182">
        <v>6.5008000000000002E-3</v>
      </c>
      <c r="D300" s="182">
        <v>6.5113000000000002E-3</v>
      </c>
      <c r="E300" s="185">
        <v>64722543</v>
      </c>
      <c r="F300" s="184"/>
      <c r="G300" s="185">
        <v>4723494</v>
      </c>
      <c r="H300" s="185">
        <v>6168070</v>
      </c>
      <c r="I300" s="185">
        <v>12988150</v>
      </c>
      <c r="J300" s="185">
        <v>52796</v>
      </c>
      <c r="K300" s="184"/>
      <c r="L300" s="185">
        <v>649534</v>
      </c>
      <c r="M300" s="3"/>
      <c r="N300" s="185">
        <v>0</v>
      </c>
      <c r="O300" s="185">
        <v>50823</v>
      </c>
      <c r="P300" s="184"/>
      <c r="Q300" s="185">
        <v>14824112</v>
      </c>
      <c r="R300" s="185">
        <v>-240622</v>
      </c>
      <c r="S300" s="185">
        <v>14583490</v>
      </c>
      <c r="T300" s="185">
        <f t="shared" si="14"/>
        <v>123436858.8592</v>
      </c>
      <c r="U300" s="185">
        <v>15455418</v>
      </c>
      <c r="V300" s="185">
        <f t="shared" si="15"/>
        <v>18987949000</v>
      </c>
      <c r="W300" s="185">
        <f t="shared" si="16"/>
        <v>2377464004.4302239</v>
      </c>
    </row>
    <row r="301" spans="1:23">
      <c r="A301" s="198">
        <v>39605</v>
      </c>
      <c r="B301" s="178" t="s">
        <v>273</v>
      </c>
      <c r="C301" s="182">
        <v>9.8069999999999993E-4</v>
      </c>
      <c r="D301" s="182">
        <v>9.6020000000000003E-4</v>
      </c>
      <c r="E301" s="185">
        <v>9763936</v>
      </c>
      <c r="F301" s="184"/>
      <c r="G301" s="185">
        <v>712579</v>
      </c>
      <c r="H301" s="185">
        <v>930505</v>
      </c>
      <c r="I301" s="185">
        <v>1959371</v>
      </c>
      <c r="J301" s="185">
        <v>183338</v>
      </c>
      <c r="K301" s="184"/>
      <c r="L301" s="185">
        <v>97988</v>
      </c>
      <c r="M301" s="3"/>
      <c r="N301" s="185">
        <v>0</v>
      </c>
      <c r="O301" s="185">
        <v>5321</v>
      </c>
      <c r="P301" s="184"/>
      <c r="Q301" s="185">
        <v>2236341</v>
      </c>
      <c r="R301" s="185">
        <v>128288</v>
      </c>
      <c r="S301" s="185">
        <v>2364629</v>
      </c>
      <c r="T301" s="185">
        <f t="shared" si="14"/>
        <v>18621481.5843</v>
      </c>
      <c r="U301" s="185">
        <v>2331579</v>
      </c>
      <c r="V301" s="185">
        <f t="shared" si="15"/>
        <v>18987949000</v>
      </c>
      <c r="W301" s="185">
        <f t="shared" si="16"/>
        <v>2377464056.2863264</v>
      </c>
    </row>
    <row r="302" spans="1:23">
      <c r="A302" s="198">
        <v>39700</v>
      </c>
      <c r="B302" s="178" t="s">
        <v>274</v>
      </c>
      <c r="C302" s="182">
        <v>3.6202000000000001E-3</v>
      </c>
      <c r="D302" s="182">
        <v>3.7607000000000001E-3</v>
      </c>
      <c r="E302" s="185">
        <v>36043033</v>
      </c>
      <c r="F302" s="184"/>
      <c r="G302" s="185">
        <v>2630445</v>
      </c>
      <c r="H302" s="185">
        <v>3434907</v>
      </c>
      <c r="I302" s="185">
        <v>7232910</v>
      </c>
      <c r="J302" s="185">
        <v>62766</v>
      </c>
      <c r="K302" s="184"/>
      <c r="L302" s="185">
        <v>361716</v>
      </c>
      <c r="M302" s="3"/>
      <c r="N302" s="185">
        <v>0</v>
      </c>
      <c r="O302" s="185">
        <v>1343099</v>
      </c>
      <c r="P302" s="184"/>
      <c r="Q302" s="185">
        <v>8255330</v>
      </c>
      <c r="R302" s="185">
        <v>-552147</v>
      </c>
      <c r="S302" s="185">
        <v>7703183</v>
      </c>
      <c r="T302" s="185">
        <f t="shared" si="14"/>
        <v>68740172.969799995</v>
      </c>
      <c r="U302" s="185">
        <v>8606895</v>
      </c>
      <c r="V302" s="185">
        <f t="shared" si="15"/>
        <v>18987949000</v>
      </c>
      <c r="W302" s="185">
        <f t="shared" si="16"/>
        <v>2377463952.2678304</v>
      </c>
    </row>
    <row r="303" spans="1:23">
      <c r="A303" s="198">
        <v>39703</v>
      </c>
      <c r="B303" s="178" t="s">
        <v>275</v>
      </c>
      <c r="C303" s="182">
        <v>2.2279999999999999E-4</v>
      </c>
      <c r="D303" s="182">
        <v>1.5559999999999999E-4</v>
      </c>
      <c r="E303" s="185">
        <v>2218217</v>
      </c>
      <c r="F303" s="184"/>
      <c r="G303" s="185">
        <v>161887</v>
      </c>
      <c r="H303" s="185">
        <v>211396</v>
      </c>
      <c r="I303" s="185">
        <v>445139</v>
      </c>
      <c r="J303" s="185">
        <v>351515</v>
      </c>
      <c r="K303" s="184"/>
      <c r="L303" s="185">
        <v>22261</v>
      </c>
      <c r="M303" s="3"/>
      <c r="N303" s="185">
        <v>0</v>
      </c>
      <c r="O303" s="185">
        <v>0</v>
      </c>
      <c r="P303" s="184"/>
      <c r="Q303" s="185">
        <v>508062</v>
      </c>
      <c r="R303" s="185">
        <v>222233</v>
      </c>
      <c r="S303" s="185">
        <v>730295</v>
      </c>
      <c r="T303" s="185">
        <f t="shared" si="14"/>
        <v>4230515.0372000001</v>
      </c>
      <c r="U303" s="185">
        <v>529699</v>
      </c>
      <c r="V303" s="185">
        <f t="shared" si="15"/>
        <v>18987949000</v>
      </c>
      <c r="W303" s="185">
        <f t="shared" si="16"/>
        <v>2377464093.3572712</v>
      </c>
    </row>
    <row r="304" spans="1:23">
      <c r="A304" s="198">
        <v>39705</v>
      </c>
      <c r="B304" s="178" t="s">
        <v>276</v>
      </c>
      <c r="C304" s="182">
        <v>8.8020000000000004E-4</v>
      </c>
      <c r="D304" s="182">
        <v>9.0359999999999995E-4</v>
      </c>
      <c r="E304" s="185">
        <v>8763350</v>
      </c>
      <c r="F304" s="184"/>
      <c r="G304" s="185">
        <v>639555</v>
      </c>
      <c r="H304" s="185">
        <v>835149</v>
      </c>
      <c r="I304" s="185">
        <v>1758579</v>
      </c>
      <c r="J304" s="185">
        <v>49409</v>
      </c>
      <c r="K304" s="184"/>
      <c r="L304" s="185">
        <v>87946</v>
      </c>
      <c r="M304" s="3"/>
      <c r="N304" s="185">
        <v>0</v>
      </c>
      <c r="O304" s="185">
        <v>52279</v>
      </c>
      <c r="P304" s="184"/>
      <c r="Q304" s="185">
        <v>2007166</v>
      </c>
      <c r="R304" s="185">
        <v>81745</v>
      </c>
      <c r="S304" s="185">
        <v>2088911</v>
      </c>
      <c r="T304" s="185">
        <f t="shared" si="14"/>
        <v>16713192.709800001</v>
      </c>
      <c r="U304" s="185">
        <v>2092644</v>
      </c>
      <c r="V304" s="185">
        <f t="shared" si="15"/>
        <v>18987949000</v>
      </c>
      <c r="W304" s="185">
        <f t="shared" si="16"/>
        <v>2377464212.6789365</v>
      </c>
    </row>
    <row r="305" spans="1:23">
      <c r="A305" s="198">
        <v>39800</v>
      </c>
      <c r="B305" s="178" t="s">
        <v>277</v>
      </c>
      <c r="C305" s="182">
        <v>4.2485999999999999E-3</v>
      </c>
      <c r="D305" s="182">
        <v>4.2407E-3</v>
      </c>
      <c r="E305" s="185">
        <v>42299440</v>
      </c>
      <c r="F305" s="184"/>
      <c r="G305" s="185">
        <v>3087041</v>
      </c>
      <c r="H305" s="185">
        <v>4031144</v>
      </c>
      <c r="I305" s="185">
        <v>8488410</v>
      </c>
      <c r="J305" s="185">
        <v>0</v>
      </c>
      <c r="K305" s="184"/>
      <c r="L305" s="185">
        <v>424503</v>
      </c>
      <c r="M305" s="3"/>
      <c r="N305" s="185">
        <v>0</v>
      </c>
      <c r="O305" s="185">
        <v>379246</v>
      </c>
      <c r="P305" s="184"/>
      <c r="Q305" s="185">
        <v>9688304</v>
      </c>
      <c r="R305" s="185">
        <v>-420397</v>
      </c>
      <c r="S305" s="185">
        <v>9267907</v>
      </c>
      <c r="T305" s="185">
        <f t="shared" si="14"/>
        <v>80672200.121399999</v>
      </c>
      <c r="U305" s="185">
        <v>10100894</v>
      </c>
      <c r="V305" s="185">
        <f t="shared" si="15"/>
        <v>18987949000</v>
      </c>
      <c r="W305" s="185">
        <f t="shared" si="16"/>
        <v>2377464105.8230948</v>
      </c>
    </row>
    <row r="306" spans="1:23">
      <c r="A306" s="198">
        <v>39805</v>
      </c>
      <c r="B306" s="178" t="s">
        <v>278</v>
      </c>
      <c r="C306" s="182">
        <v>4.7249999999999999E-4</v>
      </c>
      <c r="D306" s="182">
        <v>5.0589999999999999E-4</v>
      </c>
      <c r="E306" s="185">
        <v>4704252</v>
      </c>
      <c r="F306" s="184"/>
      <c r="G306" s="185">
        <v>343319</v>
      </c>
      <c r="H306" s="185">
        <v>448316</v>
      </c>
      <c r="I306" s="185">
        <v>944022</v>
      </c>
      <c r="J306" s="185">
        <v>86735</v>
      </c>
      <c r="K306" s="184"/>
      <c r="L306" s="185">
        <v>47210</v>
      </c>
      <c r="M306" s="3"/>
      <c r="N306" s="185">
        <v>0</v>
      </c>
      <c r="O306" s="185">
        <v>89627</v>
      </c>
      <c r="P306" s="184"/>
      <c r="Q306" s="185">
        <v>1077466</v>
      </c>
      <c r="R306" s="185">
        <v>6607</v>
      </c>
      <c r="S306" s="185">
        <v>1084073</v>
      </c>
      <c r="T306" s="185">
        <f t="shared" si="14"/>
        <v>8971805.9024999999</v>
      </c>
      <c r="U306" s="185">
        <v>1123352</v>
      </c>
      <c r="V306" s="185">
        <f t="shared" si="15"/>
        <v>18987949000</v>
      </c>
      <c r="W306" s="185">
        <f t="shared" si="16"/>
        <v>2377464550.2645502</v>
      </c>
    </row>
    <row r="307" spans="1:23">
      <c r="A307" s="198">
        <v>39900</v>
      </c>
      <c r="B307" s="178" t="s">
        <v>279</v>
      </c>
      <c r="C307" s="182">
        <v>2.0730000000000002E-3</v>
      </c>
      <c r="D307" s="182">
        <v>2.1381E-3</v>
      </c>
      <c r="E307" s="185">
        <v>20638972</v>
      </c>
      <c r="F307" s="184"/>
      <c r="G307" s="185">
        <v>1506246</v>
      </c>
      <c r="H307" s="185">
        <v>1966898</v>
      </c>
      <c r="I307" s="185">
        <v>4141711</v>
      </c>
      <c r="J307" s="185">
        <v>23838</v>
      </c>
      <c r="K307" s="184"/>
      <c r="L307" s="185">
        <v>207126</v>
      </c>
      <c r="M307" s="3"/>
      <c r="N307" s="185">
        <v>0</v>
      </c>
      <c r="O307" s="185">
        <v>321137</v>
      </c>
      <c r="P307" s="184"/>
      <c r="Q307" s="185">
        <v>4727170</v>
      </c>
      <c r="R307" s="185">
        <v>-176741</v>
      </c>
      <c r="S307" s="185">
        <v>4550429</v>
      </c>
      <c r="T307" s="185">
        <f t="shared" si="14"/>
        <v>39362018.277000003</v>
      </c>
      <c r="U307" s="185">
        <v>4928483</v>
      </c>
      <c r="V307" s="185">
        <f t="shared" si="15"/>
        <v>18987949000</v>
      </c>
      <c r="W307" s="185">
        <f t="shared" si="16"/>
        <v>2377464061.7462611</v>
      </c>
    </row>
    <row r="308" spans="1:23">
      <c r="A308" s="198">
        <v>51000</v>
      </c>
      <c r="B308" s="178" t="s">
        <v>368</v>
      </c>
      <c r="C308" s="182">
        <v>2.93187E-2</v>
      </c>
      <c r="D308" s="182">
        <v>3.04433E-2</v>
      </c>
      <c r="E308" s="185">
        <v>291899587</v>
      </c>
      <c r="F308" s="184"/>
      <c r="G308" s="185">
        <v>21303026</v>
      </c>
      <c r="H308" s="185">
        <v>27818081</v>
      </c>
      <c r="I308" s="185">
        <v>58576740</v>
      </c>
      <c r="J308" s="185">
        <v>630444</v>
      </c>
      <c r="K308" s="184"/>
      <c r="L308" s="185">
        <v>2929407</v>
      </c>
      <c r="M308" s="3"/>
      <c r="N308" s="185">
        <v>0</v>
      </c>
      <c r="O308" s="185">
        <v>5514845</v>
      </c>
      <c r="P308" s="184"/>
      <c r="Q308" s="185">
        <v>66856956</v>
      </c>
      <c r="R308" s="185">
        <v>-1963979</v>
      </c>
      <c r="S308" s="185">
        <v>64892977</v>
      </c>
      <c r="T308" s="185">
        <f t="shared" si="14"/>
        <v>556701980.34630001</v>
      </c>
      <c r="U308" s="185">
        <v>69704154</v>
      </c>
      <c r="V308" s="185">
        <f t="shared" si="15"/>
        <v>18987949000</v>
      </c>
      <c r="W308" s="185">
        <f t="shared" si="16"/>
        <v>2377464007.6128888</v>
      </c>
    </row>
    <row r="309" spans="1:23">
      <c r="A309" s="198">
        <v>51000.2</v>
      </c>
      <c r="B309" s="178" t="s">
        <v>369</v>
      </c>
      <c r="C309" s="182">
        <v>2.87E-5</v>
      </c>
      <c r="D309" s="182">
        <v>1.95E-5</v>
      </c>
      <c r="E309" s="185">
        <v>285740</v>
      </c>
      <c r="F309" s="184"/>
      <c r="G309" s="185">
        <v>20853</v>
      </c>
      <c r="H309" s="185">
        <v>27231</v>
      </c>
      <c r="I309" s="185">
        <v>57341</v>
      </c>
      <c r="J309" s="185">
        <v>56774</v>
      </c>
      <c r="K309" s="184"/>
      <c r="L309" s="185">
        <v>2868</v>
      </c>
      <c r="M309" s="3"/>
      <c r="N309" s="185">
        <v>0</v>
      </c>
      <c r="O309" s="185">
        <v>21629</v>
      </c>
      <c r="P309" s="184"/>
      <c r="Q309" s="185">
        <v>65446</v>
      </c>
      <c r="R309" s="185">
        <v>5467</v>
      </c>
      <c r="S309" s="185">
        <v>70913</v>
      </c>
      <c r="T309" s="185">
        <f t="shared" si="14"/>
        <v>544954.13630000001</v>
      </c>
      <c r="U309" s="185">
        <v>68233</v>
      </c>
      <c r="V309" s="185">
        <f t="shared" si="15"/>
        <v>18987949000</v>
      </c>
      <c r="W309" s="185">
        <f t="shared" si="16"/>
        <v>2377456445.9930315</v>
      </c>
    </row>
    <row r="310" spans="1:23">
      <c r="A310" s="198">
        <v>51000.3</v>
      </c>
      <c r="B310" s="178" t="s">
        <v>370</v>
      </c>
      <c r="C310" s="182">
        <v>8.0150000000000002E-4</v>
      </c>
      <c r="D310" s="182">
        <v>7.3510000000000003E-4</v>
      </c>
      <c r="E310" s="185">
        <v>7979805</v>
      </c>
      <c r="F310" s="184"/>
      <c r="G310" s="185">
        <v>582372</v>
      </c>
      <c r="H310" s="185">
        <v>760477</v>
      </c>
      <c r="I310" s="185">
        <v>1601342</v>
      </c>
      <c r="J310" s="185">
        <v>343849</v>
      </c>
      <c r="K310" s="184"/>
      <c r="L310" s="185">
        <v>80083</v>
      </c>
      <c r="M310" s="3"/>
      <c r="N310" s="185">
        <v>0</v>
      </c>
      <c r="O310" s="185">
        <v>38615</v>
      </c>
      <c r="P310" s="184"/>
      <c r="Q310" s="185">
        <v>1827702</v>
      </c>
      <c r="R310" s="185">
        <v>112441</v>
      </c>
      <c r="S310" s="185">
        <v>1940143</v>
      </c>
      <c r="T310" s="185">
        <f t="shared" si="14"/>
        <v>15218841.123500001</v>
      </c>
      <c r="U310" s="185">
        <v>1905537</v>
      </c>
      <c r="V310" s="185">
        <f t="shared" si="15"/>
        <v>18987949000</v>
      </c>
      <c r="W310" s="185">
        <f t="shared" si="16"/>
        <v>2377463505.9263878</v>
      </c>
    </row>
    <row r="311" spans="1:23" s="178" customFormat="1">
      <c r="A311" s="198"/>
      <c r="C311" s="182"/>
      <c r="D311" s="182"/>
      <c r="E311" s="185"/>
      <c r="F311" s="184"/>
      <c r="G311" s="185"/>
      <c r="H311" s="185"/>
      <c r="I311" s="185"/>
      <c r="J311" s="185"/>
      <c r="K311" s="184"/>
      <c r="L311" s="185"/>
      <c r="M311" s="3"/>
      <c r="N311" s="185"/>
      <c r="O311" s="185"/>
      <c r="P311" s="184"/>
      <c r="Q311" s="185"/>
      <c r="R311" s="185"/>
      <c r="S311" s="185"/>
      <c r="T311" s="185"/>
      <c r="U311" s="185"/>
      <c r="V311" s="245">
        <f>+V310-SUM(E7:E310)</f>
        <v>8548329598</v>
      </c>
    </row>
    <row r="312" spans="1:23" s="178" customFormat="1">
      <c r="A312" s="198"/>
      <c r="C312" s="182"/>
      <c r="D312" s="182"/>
      <c r="E312" s="185"/>
      <c r="F312" s="184"/>
      <c r="G312" s="185"/>
      <c r="H312" s="185"/>
      <c r="I312" s="185"/>
      <c r="J312" s="185"/>
      <c r="K312" s="184"/>
      <c r="L312" s="185"/>
      <c r="M312" s="3"/>
      <c r="N312" s="185"/>
      <c r="O312" s="185"/>
      <c r="P312" s="184"/>
      <c r="Q312" s="185"/>
      <c r="R312" s="185"/>
      <c r="S312" s="185"/>
      <c r="T312" s="185"/>
      <c r="U312" s="185"/>
    </row>
    <row r="313" spans="1:23" s="178" customFormat="1">
      <c r="A313" s="198"/>
      <c r="C313" s="182"/>
      <c r="D313" s="182"/>
      <c r="E313" s="185"/>
      <c r="F313" s="184"/>
      <c r="G313" s="185"/>
      <c r="H313" s="185"/>
      <c r="I313" s="185"/>
      <c r="J313" s="185"/>
      <c r="K313" s="184"/>
      <c r="L313" s="185"/>
      <c r="M313" s="3"/>
      <c r="N313" s="185"/>
      <c r="O313" s="185"/>
      <c r="P313" s="184"/>
      <c r="Q313" s="185"/>
      <c r="R313" s="185"/>
      <c r="S313" s="185"/>
      <c r="T313" s="185"/>
      <c r="U313" s="185"/>
    </row>
    <row r="314" spans="1:23" s="178" customFormat="1">
      <c r="A314" s="198"/>
      <c r="C314" s="182"/>
      <c r="D314" s="182"/>
      <c r="E314" s="185"/>
      <c r="F314" s="184"/>
      <c r="G314" s="185"/>
      <c r="H314" s="185"/>
      <c r="I314" s="185"/>
      <c r="J314" s="185"/>
      <c r="K314" s="184"/>
      <c r="L314" s="185"/>
      <c r="M314" s="3"/>
      <c r="N314" s="185"/>
      <c r="O314" s="185"/>
      <c r="P314" s="184"/>
      <c r="Q314" s="185"/>
      <c r="R314" s="185"/>
      <c r="S314" s="185"/>
      <c r="T314" s="185"/>
      <c r="U314" s="185"/>
    </row>
    <row r="315" spans="1:23">
      <c r="A315" s="186"/>
      <c r="B315" s="187"/>
      <c r="C315" s="188"/>
      <c r="D315" s="188"/>
      <c r="E315" s="184"/>
      <c r="F315" s="184"/>
      <c r="G315" s="189"/>
      <c r="H315" s="189"/>
      <c r="I315" s="189"/>
      <c r="J315" s="184"/>
      <c r="K315" s="184"/>
      <c r="L315" s="189"/>
      <c r="M315" s="189"/>
      <c r="N315" s="189"/>
      <c r="O315" s="184"/>
      <c r="P315" s="184"/>
      <c r="Q315" s="189"/>
      <c r="R315" s="190"/>
      <c r="S315" s="190"/>
      <c r="T315" s="190"/>
      <c r="U315" s="190"/>
    </row>
    <row r="316" spans="1:23">
      <c r="A316" s="178"/>
      <c r="B316" s="178"/>
      <c r="C316" s="177">
        <f>SUM(C8:C26)+SUM(C29:C310)</f>
        <v>1.0000000000000002</v>
      </c>
      <c r="D316" s="177">
        <f t="shared" ref="D316:U316" si="17">SUM(D8:D26)+SUM(D29:D310)</f>
        <v>0.99999999999999978</v>
      </c>
      <c r="E316" s="184">
        <f t="shared" si="17"/>
        <v>9956088997</v>
      </c>
      <c r="F316" s="184"/>
      <c r="G316" s="184">
        <f t="shared" si="17"/>
        <v>726602001</v>
      </c>
      <c r="H316" s="184">
        <f t="shared" si="17"/>
        <v>948817000</v>
      </c>
      <c r="I316" s="184">
        <f t="shared" si="17"/>
        <v>1997931003</v>
      </c>
      <c r="J316" s="184">
        <f t="shared" si="17"/>
        <v>111458981</v>
      </c>
      <c r="K316" s="184"/>
      <c r="L316" s="184">
        <f t="shared" si="17"/>
        <v>99915995</v>
      </c>
      <c r="M316" s="184"/>
      <c r="N316" s="184"/>
      <c r="O316" s="184">
        <f t="shared" si="17"/>
        <v>111458461</v>
      </c>
      <c r="P316" s="184"/>
      <c r="Q316" s="184">
        <f t="shared" si="17"/>
        <v>2280352001</v>
      </c>
      <c r="R316" s="184">
        <f t="shared" si="17"/>
        <v>-425</v>
      </c>
      <c r="S316" s="184">
        <f t="shared" si="17"/>
        <v>2280351576</v>
      </c>
      <c r="T316" s="184">
        <f t="shared" si="17"/>
        <v>18987949000.000008</v>
      </c>
      <c r="U316" s="184">
        <f t="shared" si="17"/>
        <v>2377463993</v>
      </c>
    </row>
    <row r="317" spans="1:23" s="178" customFormat="1">
      <c r="C317" s="177"/>
      <c r="D317" s="177"/>
      <c r="E317" s="184"/>
      <c r="F317" s="184"/>
      <c r="G317" s="184"/>
      <c r="H317" s="184"/>
      <c r="I317" s="184"/>
      <c r="J317" s="184"/>
      <c r="K317" s="184"/>
      <c r="L317" s="184"/>
      <c r="M317" s="184"/>
      <c r="N317" s="184"/>
      <c r="O317" s="184"/>
      <c r="P317" s="184"/>
      <c r="Q317" s="184"/>
      <c r="R317" s="184"/>
      <c r="S317" s="184"/>
      <c r="T317" s="184"/>
      <c r="U317" s="184"/>
    </row>
    <row r="318" spans="1:23">
      <c r="A318" s="215" t="s">
        <v>459</v>
      </c>
      <c r="B318" s="191"/>
      <c r="C318" s="192"/>
      <c r="D318" s="193"/>
      <c r="E318" s="194"/>
      <c r="F318" s="195"/>
      <c r="G318" s="194"/>
      <c r="H318" s="194"/>
      <c r="I318" s="194"/>
      <c r="J318" s="194"/>
      <c r="K318" s="195"/>
      <c r="L318" s="194"/>
      <c r="M318" s="194"/>
      <c r="N318" s="194"/>
      <c r="O318" s="194"/>
      <c r="P318" s="195"/>
      <c r="Q318" s="194"/>
      <c r="R318" s="194"/>
      <c r="S318" s="194"/>
    </row>
    <row r="319" spans="1:23" hidden="1">
      <c r="A319" s="178"/>
      <c r="B319" s="199" t="s">
        <v>427</v>
      </c>
      <c r="C319" s="196" t="s">
        <v>428</v>
      </c>
      <c r="D319" s="178"/>
      <c r="E319" s="190"/>
      <c r="F319" s="178"/>
      <c r="G319" s="190"/>
      <c r="H319" s="190"/>
      <c r="I319" s="190"/>
      <c r="J319" s="190"/>
      <c r="K319" s="190"/>
      <c r="L319" s="190"/>
      <c r="M319" s="190"/>
      <c r="N319" s="190"/>
      <c r="O319" s="190"/>
      <c r="P319" s="178"/>
      <c r="Q319" s="190"/>
      <c r="R319" s="178"/>
      <c r="S319" s="190"/>
    </row>
    <row r="320" spans="1:23" hidden="1">
      <c r="A320" s="178"/>
      <c r="B320" s="178" t="s">
        <v>131</v>
      </c>
      <c r="C320" s="198">
        <v>33501</v>
      </c>
      <c r="D320" s="178"/>
      <c r="E320" s="190"/>
      <c r="F320" s="178"/>
      <c r="G320" s="178"/>
      <c r="H320" s="178"/>
      <c r="I320" s="178"/>
      <c r="J320" s="178"/>
      <c r="K320" s="178"/>
      <c r="L320" s="178"/>
      <c r="N320" s="178"/>
      <c r="O320" s="178"/>
      <c r="P320" s="178"/>
      <c r="Q320" s="178"/>
      <c r="R320" s="178"/>
      <c r="S320" s="178"/>
    </row>
    <row r="321" spans="2:3" hidden="1">
      <c r="B321" s="178" t="s">
        <v>191</v>
      </c>
      <c r="C321" s="198">
        <v>36301</v>
      </c>
    </row>
    <row r="322" spans="2:3" hidden="1">
      <c r="B322" s="178" t="s">
        <v>4</v>
      </c>
      <c r="C322" s="198">
        <v>10800</v>
      </c>
    </row>
    <row r="323" spans="2:3" hidden="1">
      <c r="B323" s="178" t="s">
        <v>58</v>
      </c>
      <c r="C323" s="198">
        <v>30105</v>
      </c>
    </row>
    <row r="324" spans="2:3" hidden="1">
      <c r="B324" s="178" t="s">
        <v>54</v>
      </c>
      <c r="C324" s="198">
        <v>30100</v>
      </c>
    </row>
    <row r="325" spans="2:3" hidden="1">
      <c r="B325" s="178" t="s">
        <v>59</v>
      </c>
      <c r="C325" s="198">
        <v>30200</v>
      </c>
    </row>
    <row r="326" spans="2:3" hidden="1">
      <c r="B326" s="178" t="s">
        <v>60</v>
      </c>
      <c r="C326" s="198">
        <v>30300</v>
      </c>
    </row>
    <row r="327" spans="2:3" hidden="1">
      <c r="B327" s="178" t="s">
        <v>392</v>
      </c>
      <c r="C327" s="198">
        <v>34901</v>
      </c>
    </row>
    <row r="328" spans="2:3" hidden="1">
      <c r="B328" s="178" t="s">
        <v>61</v>
      </c>
      <c r="C328" s="198">
        <v>30400</v>
      </c>
    </row>
    <row r="329" spans="2:3" hidden="1">
      <c r="B329" s="178" t="s">
        <v>33</v>
      </c>
      <c r="C329" s="198">
        <v>20100</v>
      </c>
    </row>
    <row r="330" spans="2:3" hidden="1">
      <c r="B330" s="178" t="s">
        <v>210</v>
      </c>
      <c r="C330" s="198">
        <v>36901</v>
      </c>
    </row>
    <row r="331" spans="2:3" hidden="1">
      <c r="B331" s="178" t="s">
        <v>128</v>
      </c>
      <c r="C331" s="198">
        <v>33402</v>
      </c>
    </row>
    <row r="332" spans="2:3" hidden="1">
      <c r="B332" s="178" t="s">
        <v>63</v>
      </c>
      <c r="C332" s="198">
        <v>30500</v>
      </c>
    </row>
    <row r="333" spans="2:3" hidden="1">
      <c r="B333" s="178" t="s">
        <v>225</v>
      </c>
      <c r="C333" s="198">
        <v>37610</v>
      </c>
    </row>
    <row r="334" spans="2:3" hidden="1">
      <c r="B334" s="178" t="s">
        <v>77</v>
      </c>
      <c r="C334" s="198">
        <v>31110</v>
      </c>
    </row>
    <row r="335" spans="2:3" hidden="1">
      <c r="B335" s="178" t="s">
        <v>76</v>
      </c>
      <c r="C335" s="198">
        <v>31105</v>
      </c>
    </row>
    <row r="336" spans="2:3" hidden="1">
      <c r="B336" s="178" t="s">
        <v>64</v>
      </c>
      <c r="C336" s="198">
        <v>30600</v>
      </c>
    </row>
    <row r="337" spans="2:3" hidden="1">
      <c r="B337" s="178" t="s">
        <v>26</v>
      </c>
      <c r="C337" s="198">
        <v>18600</v>
      </c>
    </row>
    <row r="338" spans="2:3" hidden="1">
      <c r="B338" s="178" t="s">
        <v>124</v>
      </c>
      <c r="C338" s="198">
        <v>33206</v>
      </c>
    </row>
    <row r="339" spans="2:3" hidden="1">
      <c r="B339" s="178" t="s">
        <v>67</v>
      </c>
      <c r="C339" s="198">
        <v>30705</v>
      </c>
    </row>
    <row r="340" spans="2:3" hidden="1">
      <c r="B340" s="178" t="s">
        <v>66</v>
      </c>
      <c r="C340" s="198">
        <v>30700</v>
      </c>
    </row>
    <row r="341" spans="2:3" hidden="1">
      <c r="B341" s="178" t="s">
        <v>68</v>
      </c>
      <c r="C341" s="198">
        <v>30800</v>
      </c>
    </row>
    <row r="342" spans="2:3" hidden="1">
      <c r="B342" s="178" t="s">
        <v>232</v>
      </c>
      <c r="C342" s="198">
        <v>37901</v>
      </c>
    </row>
    <row r="343" spans="2:3" hidden="1">
      <c r="B343" s="178" t="s">
        <v>70</v>
      </c>
      <c r="C343" s="198">
        <v>30905</v>
      </c>
    </row>
    <row r="344" spans="2:3" hidden="1">
      <c r="B344" s="178" t="s">
        <v>69</v>
      </c>
      <c r="C344" s="198">
        <v>30900</v>
      </c>
    </row>
    <row r="345" spans="2:3" hidden="1">
      <c r="B345" s="178" t="s">
        <v>149</v>
      </c>
      <c r="C345" s="198">
        <v>34505</v>
      </c>
    </row>
    <row r="346" spans="2:3" hidden="1">
      <c r="B346" s="178" t="s">
        <v>255</v>
      </c>
      <c r="C346" s="198">
        <v>38801</v>
      </c>
    </row>
    <row r="347" spans="2:3" hidden="1">
      <c r="B347" s="178" t="s">
        <v>247</v>
      </c>
      <c r="C347" s="198">
        <v>38601</v>
      </c>
    </row>
    <row r="348" spans="2:3" hidden="1">
      <c r="B348" s="178" t="s">
        <v>72</v>
      </c>
      <c r="C348" s="198">
        <v>31005</v>
      </c>
    </row>
    <row r="349" spans="2:3" hidden="1">
      <c r="B349" s="178" t="s">
        <v>71</v>
      </c>
      <c r="C349" s="198">
        <v>31000</v>
      </c>
    </row>
    <row r="350" spans="2:3" hidden="1">
      <c r="B350" s="178" t="s">
        <v>73</v>
      </c>
      <c r="C350" s="198">
        <v>31100</v>
      </c>
    </row>
    <row r="351" spans="2:3" hidden="1">
      <c r="B351" s="178" t="s">
        <v>78</v>
      </c>
      <c r="C351" s="198">
        <v>31200</v>
      </c>
    </row>
    <row r="352" spans="2:3" hidden="1">
      <c r="B352" s="178" t="s">
        <v>80</v>
      </c>
      <c r="C352" s="198">
        <v>31300</v>
      </c>
    </row>
    <row r="353" spans="2:3" hidden="1">
      <c r="B353" s="178" t="s">
        <v>84</v>
      </c>
      <c r="C353" s="198">
        <v>31405</v>
      </c>
    </row>
    <row r="354" spans="2:3" hidden="1">
      <c r="B354" s="178" t="s">
        <v>83</v>
      </c>
      <c r="C354" s="198">
        <v>31400</v>
      </c>
    </row>
    <row r="355" spans="2:3" hidden="1">
      <c r="B355" s="178" t="s">
        <v>85</v>
      </c>
      <c r="C355" s="198">
        <v>31500</v>
      </c>
    </row>
    <row r="356" spans="2:3" hidden="1">
      <c r="B356" s="178" t="s">
        <v>199</v>
      </c>
      <c r="C356" s="198">
        <v>36505</v>
      </c>
    </row>
    <row r="357" spans="2:3" hidden="1">
      <c r="B357" s="178" t="s">
        <v>197</v>
      </c>
      <c r="C357" s="198">
        <v>36501</v>
      </c>
    </row>
    <row r="358" spans="2:3" hidden="1">
      <c r="B358" s="178" t="s">
        <v>453</v>
      </c>
      <c r="C358" s="198">
        <v>31601</v>
      </c>
    </row>
    <row r="359" spans="2:3" hidden="1">
      <c r="B359" s="178" t="s">
        <v>81</v>
      </c>
      <c r="C359" s="198">
        <v>31301</v>
      </c>
    </row>
    <row r="360" spans="2:3" hidden="1">
      <c r="B360" s="178" t="s">
        <v>87</v>
      </c>
      <c r="C360" s="198">
        <v>31605</v>
      </c>
    </row>
    <row r="361" spans="2:3" hidden="1">
      <c r="B361" s="178" t="s">
        <v>86</v>
      </c>
      <c r="C361" s="198">
        <v>31600</v>
      </c>
    </row>
    <row r="362" spans="2:3" hidden="1">
      <c r="B362" s="178" t="s">
        <v>265</v>
      </c>
      <c r="C362" s="198">
        <v>39209</v>
      </c>
    </row>
    <row r="363" spans="2:3" hidden="1">
      <c r="B363" s="178" t="s">
        <v>88</v>
      </c>
      <c r="C363" s="198">
        <v>31700</v>
      </c>
    </row>
    <row r="364" spans="2:3" hidden="1">
      <c r="B364" s="178" t="s">
        <v>89</v>
      </c>
      <c r="C364" s="198">
        <v>31800</v>
      </c>
    </row>
    <row r="365" spans="2:3" hidden="1">
      <c r="B365" s="178" t="s">
        <v>90</v>
      </c>
      <c r="C365" s="198">
        <v>31805</v>
      </c>
    </row>
    <row r="366" spans="2:3" hidden="1">
      <c r="B366" s="178" t="s">
        <v>164</v>
      </c>
      <c r="C366" s="198">
        <v>35305</v>
      </c>
    </row>
    <row r="367" spans="2:3" hidden="1">
      <c r="B367" s="178" t="s">
        <v>120</v>
      </c>
      <c r="C367" s="198">
        <v>33202</v>
      </c>
    </row>
    <row r="368" spans="2:3" hidden="1">
      <c r="B368" s="178" t="s">
        <v>180</v>
      </c>
      <c r="C368" s="198">
        <v>36005</v>
      </c>
    </row>
    <row r="369" spans="2:3" hidden="1">
      <c r="B369" s="178" t="s">
        <v>396</v>
      </c>
      <c r="C369" s="198">
        <v>36810</v>
      </c>
    </row>
    <row r="370" spans="2:3" hidden="1">
      <c r="B370" s="178" t="s">
        <v>184</v>
      </c>
      <c r="C370" s="198">
        <v>36009</v>
      </c>
    </row>
    <row r="371" spans="2:3" hidden="1">
      <c r="B371" s="178" t="s">
        <v>176</v>
      </c>
      <c r="C371" s="198">
        <v>36000</v>
      </c>
    </row>
    <row r="372" spans="2:3" hidden="1">
      <c r="B372" s="178" t="s">
        <v>93</v>
      </c>
      <c r="C372" s="198">
        <v>31900</v>
      </c>
    </row>
    <row r="373" spans="2:3" hidden="1">
      <c r="B373" s="178" t="s">
        <v>94</v>
      </c>
      <c r="C373" s="198">
        <v>32000</v>
      </c>
    </row>
    <row r="374" spans="2:3" hidden="1">
      <c r="B374" s="178" t="s">
        <v>166</v>
      </c>
      <c r="C374" s="198">
        <v>35401</v>
      </c>
    </row>
    <row r="375" spans="2:3" hidden="1">
      <c r="B375" s="178" t="s">
        <v>97</v>
      </c>
      <c r="C375" s="198">
        <v>32200</v>
      </c>
    </row>
    <row r="376" spans="2:3" hidden="1">
      <c r="B376" s="178" t="s">
        <v>388</v>
      </c>
      <c r="C376" s="198">
        <v>32305</v>
      </c>
    </row>
    <row r="377" spans="2:3" hidden="1">
      <c r="B377" s="178" t="s">
        <v>98</v>
      </c>
      <c r="C377" s="198">
        <v>32300</v>
      </c>
    </row>
    <row r="378" spans="2:3" hidden="1">
      <c r="B378" s="178" t="s">
        <v>240</v>
      </c>
      <c r="C378" s="198">
        <v>38210</v>
      </c>
    </row>
    <row r="379" spans="2:3" hidden="1">
      <c r="B379" s="178" t="s">
        <v>55</v>
      </c>
      <c r="C379" s="198">
        <v>30102</v>
      </c>
    </row>
    <row r="380" spans="2:3" hidden="1">
      <c r="B380" s="178" t="s">
        <v>204</v>
      </c>
      <c r="C380" s="198">
        <v>36705</v>
      </c>
    </row>
    <row r="381" spans="2:3" hidden="1">
      <c r="B381" s="178" t="s">
        <v>213</v>
      </c>
      <c r="C381" s="198">
        <v>37005</v>
      </c>
    </row>
    <row r="382" spans="2:3" hidden="1">
      <c r="B382" s="178" t="s">
        <v>100</v>
      </c>
      <c r="C382" s="198">
        <v>32400</v>
      </c>
    </row>
    <row r="383" spans="2:3" hidden="1">
      <c r="B383" s="178" t="s">
        <v>177</v>
      </c>
      <c r="C383" s="198">
        <v>36001</v>
      </c>
    </row>
    <row r="384" spans="2:3" hidden="1">
      <c r="B384" s="178" t="s">
        <v>31</v>
      </c>
      <c r="C384" s="198">
        <v>19005</v>
      </c>
    </row>
    <row r="385" spans="2:3" hidden="1">
      <c r="B385" s="178" t="s">
        <v>179</v>
      </c>
      <c r="C385" s="198">
        <v>36003</v>
      </c>
    </row>
    <row r="386" spans="2:3" hidden="1">
      <c r="B386" s="178" t="s">
        <v>116</v>
      </c>
      <c r="C386" s="198">
        <v>33027</v>
      </c>
    </row>
    <row r="387" spans="2:3" hidden="1">
      <c r="B387" s="178" t="s">
        <v>393</v>
      </c>
      <c r="C387" s="198">
        <v>36004</v>
      </c>
    </row>
    <row r="388" spans="2:3" hidden="1">
      <c r="B388" s="178" t="s">
        <v>105</v>
      </c>
      <c r="C388" s="198">
        <v>32505</v>
      </c>
    </row>
    <row r="389" spans="2:3" hidden="1">
      <c r="B389" s="178" t="s">
        <v>106</v>
      </c>
      <c r="C389" s="198">
        <v>32600</v>
      </c>
    </row>
    <row r="390" spans="2:3" hidden="1">
      <c r="B390" s="178" t="s">
        <v>108</v>
      </c>
      <c r="C390" s="198">
        <v>32700</v>
      </c>
    </row>
    <row r="391" spans="2:3" hidden="1">
      <c r="B391" s="178" t="s">
        <v>109</v>
      </c>
      <c r="C391" s="198">
        <v>32800</v>
      </c>
    </row>
    <row r="392" spans="2:3" hidden="1">
      <c r="B392" s="178" t="s">
        <v>111</v>
      </c>
      <c r="C392" s="198">
        <v>32905</v>
      </c>
    </row>
    <row r="393" spans="2:3" hidden="1">
      <c r="B393" s="178" t="s">
        <v>110</v>
      </c>
      <c r="C393" s="198">
        <v>32900</v>
      </c>
    </row>
    <row r="394" spans="2:3" hidden="1">
      <c r="B394" s="178" t="s">
        <v>114</v>
      </c>
      <c r="C394" s="198">
        <v>33000</v>
      </c>
    </row>
    <row r="395" spans="2:3" hidden="1">
      <c r="B395" s="178" t="s">
        <v>6</v>
      </c>
      <c r="C395" s="198">
        <v>10900</v>
      </c>
    </row>
    <row r="396" spans="2:3" hidden="1">
      <c r="B396" s="178" t="s">
        <v>25</v>
      </c>
      <c r="C396" s="198">
        <v>18400</v>
      </c>
    </row>
    <row r="397" spans="2:3" hidden="1">
      <c r="B397" s="178" t="s">
        <v>19</v>
      </c>
      <c r="C397" s="198">
        <v>12510</v>
      </c>
    </row>
    <row r="398" spans="2:3" hidden="1">
      <c r="B398" s="178" t="s">
        <v>433</v>
      </c>
      <c r="C398" s="198" t="s">
        <v>443</v>
      </c>
    </row>
    <row r="399" spans="2:3" hidden="1">
      <c r="B399" s="178" t="s">
        <v>1</v>
      </c>
      <c r="C399" s="198">
        <v>10400</v>
      </c>
    </row>
    <row r="400" spans="2:3" hidden="1">
      <c r="B400" s="178" t="s">
        <v>385</v>
      </c>
      <c r="C400" s="198">
        <v>10700</v>
      </c>
    </row>
    <row r="401" spans="2:3" hidden="1">
      <c r="B401" s="178" t="s">
        <v>49</v>
      </c>
      <c r="C401" s="198">
        <v>22000</v>
      </c>
    </row>
    <row r="402" spans="2:3" hidden="1">
      <c r="B402" s="178" t="s">
        <v>32</v>
      </c>
      <c r="C402" s="198">
        <v>19100</v>
      </c>
    </row>
    <row r="403" spans="2:3" hidden="1">
      <c r="B403" s="178" t="s">
        <v>450</v>
      </c>
      <c r="C403" s="198">
        <v>33403</v>
      </c>
    </row>
    <row r="404" spans="2:3" hidden="1">
      <c r="B404" s="178" t="s">
        <v>117</v>
      </c>
      <c r="C404" s="198">
        <v>33100</v>
      </c>
    </row>
    <row r="405" spans="2:3" hidden="1">
      <c r="B405" s="178" t="s">
        <v>119</v>
      </c>
      <c r="C405" s="198">
        <v>33200</v>
      </c>
    </row>
    <row r="406" spans="2:3" hidden="1">
      <c r="B406" s="178" t="s">
        <v>123</v>
      </c>
      <c r="C406" s="198">
        <v>33205</v>
      </c>
    </row>
    <row r="407" spans="2:3" hidden="1">
      <c r="B407" s="178" t="s">
        <v>35</v>
      </c>
      <c r="C407" s="198">
        <v>20300</v>
      </c>
    </row>
    <row r="408" spans="2:3" hidden="1">
      <c r="B408" s="178" t="s">
        <v>398</v>
      </c>
      <c r="C408" s="198">
        <v>39208</v>
      </c>
    </row>
    <row r="409" spans="2:3" hidden="1">
      <c r="B409" s="178" t="s">
        <v>96</v>
      </c>
      <c r="C409" s="198">
        <v>32100</v>
      </c>
    </row>
    <row r="410" spans="2:3" hidden="1">
      <c r="B410" s="178" t="s">
        <v>125</v>
      </c>
      <c r="C410" s="198">
        <v>33300</v>
      </c>
    </row>
    <row r="411" spans="2:3" hidden="1">
      <c r="B411" s="178" t="s">
        <v>126</v>
      </c>
      <c r="C411" s="198">
        <v>33305</v>
      </c>
    </row>
    <row r="412" spans="2:3" hidden="1">
      <c r="B412" s="178" t="s">
        <v>212</v>
      </c>
      <c r="C412" s="198">
        <v>37000</v>
      </c>
    </row>
    <row r="413" spans="2:3" hidden="1">
      <c r="B413" s="178" t="s">
        <v>36</v>
      </c>
      <c r="C413" s="198">
        <v>20400</v>
      </c>
    </row>
    <row r="414" spans="2:3" hidden="1">
      <c r="B414" s="178" t="s">
        <v>251</v>
      </c>
      <c r="C414" s="198">
        <v>38620</v>
      </c>
    </row>
    <row r="415" spans="2:3" hidden="1">
      <c r="B415" s="178" t="s">
        <v>262</v>
      </c>
      <c r="C415" s="198">
        <v>39201</v>
      </c>
    </row>
    <row r="416" spans="2:3" hidden="1">
      <c r="B416" s="178" t="s">
        <v>75</v>
      </c>
      <c r="C416" s="198">
        <v>31102</v>
      </c>
    </row>
    <row r="417" spans="2:3" hidden="1">
      <c r="B417" s="178" t="s">
        <v>74</v>
      </c>
      <c r="C417" s="198">
        <v>31101</v>
      </c>
    </row>
    <row r="418" spans="2:3" hidden="1">
      <c r="B418" s="178" t="s">
        <v>37</v>
      </c>
      <c r="C418" s="198">
        <v>20600</v>
      </c>
    </row>
    <row r="419" spans="2:3" hidden="1">
      <c r="B419" s="178" t="s">
        <v>107</v>
      </c>
      <c r="C419" s="198">
        <v>32605</v>
      </c>
    </row>
    <row r="420" spans="2:3" hidden="1">
      <c r="B420" s="178" t="s">
        <v>379</v>
      </c>
      <c r="C420" s="198">
        <v>36310</v>
      </c>
    </row>
    <row r="421" spans="2:3" hidden="1">
      <c r="B421" s="178" t="s">
        <v>129</v>
      </c>
      <c r="C421" s="198">
        <v>33405</v>
      </c>
    </row>
    <row r="422" spans="2:3" hidden="1">
      <c r="B422" s="178" t="s">
        <v>130</v>
      </c>
      <c r="C422" s="198">
        <v>33500</v>
      </c>
    </row>
    <row r="423" spans="2:3" hidden="1">
      <c r="B423" s="178" t="s">
        <v>133</v>
      </c>
      <c r="C423" s="198">
        <v>33605</v>
      </c>
    </row>
    <row r="424" spans="2:3" hidden="1">
      <c r="B424" s="178" t="s">
        <v>201</v>
      </c>
      <c r="C424" s="198">
        <v>36601</v>
      </c>
    </row>
    <row r="425" spans="2:3" hidden="1">
      <c r="B425" s="178" t="s">
        <v>132</v>
      </c>
      <c r="C425" s="198">
        <v>33600</v>
      </c>
    </row>
    <row r="426" spans="2:3" hidden="1">
      <c r="B426" s="178" t="s">
        <v>134</v>
      </c>
      <c r="C426" s="198">
        <v>33700</v>
      </c>
    </row>
    <row r="427" spans="2:3" hidden="1">
      <c r="B427" s="178" t="s">
        <v>17</v>
      </c>
      <c r="C427" s="198">
        <v>12160</v>
      </c>
    </row>
    <row r="428" spans="2:3" hidden="1">
      <c r="B428" s="178" t="s">
        <v>15</v>
      </c>
      <c r="C428" s="198">
        <v>12100</v>
      </c>
    </row>
    <row r="429" spans="2:3" hidden="1">
      <c r="B429" s="178" t="s">
        <v>135</v>
      </c>
      <c r="C429" s="198">
        <v>33800</v>
      </c>
    </row>
    <row r="430" spans="2:3" hidden="1">
      <c r="B430" s="178" t="s">
        <v>65</v>
      </c>
      <c r="C430" s="198">
        <v>30601</v>
      </c>
    </row>
    <row r="431" spans="2:3" hidden="1">
      <c r="B431" s="178" t="s">
        <v>436</v>
      </c>
      <c r="C431" s="198">
        <v>33900</v>
      </c>
    </row>
    <row r="432" spans="2:3" hidden="1">
      <c r="B432" s="178" t="s">
        <v>243</v>
      </c>
      <c r="C432" s="198">
        <v>38402</v>
      </c>
    </row>
    <row r="433" spans="2:3" hidden="1">
      <c r="B433" s="178" t="s">
        <v>137</v>
      </c>
      <c r="C433" s="198">
        <v>34000</v>
      </c>
    </row>
    <row r="434" spans="2:3" hidden="1">
      <c r="B434" s="178" t="s">
        <v>138</v>
      </c>
      <c r="C434" s="198">
        <v>34100</v>
      </c>
    </row>
    <row r="435" spans="2:3" hidden="1">
      <c r="B435" s="178" t="s">
        <v>139</v>
      </c>
      <c r="C435" s="198">
        <v>34105</v>
      </c>
    </row>
    <row r="436" spans="2:3" hidden="1">
      <c r="B436" s="178" t="s">
        <v>141</v>
      </c>
      <c r="C436" s="198">
        <v>34205</v>
      </c>
    </row>
    <row r="437" spans="2:3" hidden="1">
      <c r="B437" s="178" t="s">
        <v>140</v>
      </c>
      <c r="C437" s="198">
        <v>34200</v>
      </c>
    </row>
    <row r="438" spans="2:3" hidden="1">
      <c r="B438" s="178" t="s">
        <v>267</v>
      </c>
      <c r="C438" s="198">
        <v>39301</v>
      </c>
    </row>
    <row r="439" spans="2:3" hidden="1">
      <c r="B439" s="178" t="s">
        <v>144</v>
      </c>
      <c r="C439" s="198">
        <v>34300</v>
      </c>
    </row>
    <row r="440" spans="2:3" hidden="1">
      <c r="B440" s="178" t="s">
        <v>145</v>
      </c>
      <c r="C440" s="198">
        <v>34400</v>
      </c>
    </row>
    <row r="441" spans="2:3" hidden="1">
      <c r="B441" s="178" t="s">
        <v>146</v>
      </c>
      <c r="C441" s="198">
        <v>34405</v>
      </c>
    </row>
    <row r="442" spans="2:3" hidden="1">
      <c r="B442" s="187" t="s">
        <v>456</v>
      </c>
      <c r="C442" s="198">
        <v>12220</v>
      </c>
    </row>
    <row r="443" spans="2:3" hidden="1">
      <c r="B443" s="178" t="s">
        <v>121</v>
      </c>
      <c r="C443" s="198">
        <v>33203</v>
      </c>
    </row>
    <row r="444" spans="2:3" hidden="1">
      <c r="B444" s="178" t="s">
        <v>269</v>
      </c>
      <c r="C444" s="198">
        <v>39401</v>
      </c>
    </row>
    <row r="445" spans="2:3" hidden="1">
      <c r="B445" s="178" t="s">
        <v>147</v>
      </c>
      <c r="C445" s="198">
        <v>34500</v>
      </c>
    </row>
    <row r="446" spans="2:3" hidden="1">
      <c r="B446" s="178" t="s">
        <v>150</v>
      </c>
      <c r="C446" s="198">
        <v>34600</v>
      </c>
    </row>
    <row r="447" spans="2:3" hidden="1">
      <c r="B447" s="178" t="s">
        <v>91</v>
      </c>
      <c r="C447" s="198">
        <v>31810</v>
      </c>
    </row>
    <row r="448" spans="2:3" hidden="1">
      <c r="B448" s="178" t="s">
        <v>369</v>
      </c>
      <c r="C448" s="198">
        <v>51000.2</v>
      </c>
    </row>
    <row r="449" spans="2:3" hidden="1">
      <c r="B449" s="178" t="s">
        <v>370</v>
      </c>
      <c r="C449" s="198">
        <v>51000.3</v>
      </c>
    </row>
    <row r="450" spans="2:3" hidden="1">
      <c r="B450" s="178" t="s">
        <v>368</v>
      </c>
      <c r="C450" s="198">
        <v>51000</v>
      </c>
    </row>
    <row r="451" spans="2:3" hidden="1">
      <c r="B451" s="178" t="s">
        <v>152</v>
      </c>
      <c r="C451" s="198">
        <v>34700</v>
      </c>
    </row>
    <row r="452" spans="2:3" hidden="1">
      <c r="B452" s="178" t="s">
        <v>153</v>
      </c>
      <c r="C452" s="198">
        <v>34800</v>
      </c>
    </row>
    <row r="453" spans="2:3" hidden="1">
      <c r="B453" s="178" t="s">
        <v>8</v>
      </c>
      <c r="C453" s="198">
        <v>10930</v>
      </c>
    </row>
    <row r="454" spans="2:3" hidden="1">
      <c r="B454" s="178" t="s">
        <v>20</v>
      </c>
      <c r="C454" s="198">
        <v>12600</v>
      </c>
    </row>
    <row r="455" spans="2:3" hidden="1">
      <c r="B455" s="178" t="s">
        <v>343</v>
      </c>
      <c r="C455" s="198">
        <v>33207</v>
      </c>
    </row>
    <row r="456" spans="2:3" hidden="1">
      <c r="B456" s="178" t="s">
        <v>390</v>
      </c>
      <c r="C456" s="198">
        <v>32901</v>
      </c>
    </row>
    <row r="457" spans="2:3" hidden="1">
      <c r="B457" s="178" t="s">
        <v>391</v>
      </c>
      <c r="C457" s="198">
        <v>34900</v>
      </c>
    </row>
    <row r="458" spans="2:3" hidden="1">
      <c r="B458" s="178" t="s">
        <v>237</v>
      </c>
      <c r="C458" s="198">
        <v>38105</v>
      </c>
    </row>
    <row r="459" spans="2:3" hidden="1">
      <c r="B459" s="178" t="s">
        <v>157</v>
      </c>
      <c r="C459" s="198">
        <v>35000</v>
      </c>
    </row>
    <row r="460" spans="2:3" hidden="1">
      <c r="B460" s="178" t="s">
        <v>118</v>
      </c>
      <c r="C460" s="198">
        <v>33105</v>
      </c>
    </row>
    <row r="461" spans="2:3" hidden="1">
      <c r="B461" s="178" t="s">
        <v>159</v>
      </c>
      <c r="C461" s="198">
        <v>35100</v>
      </c>
    </row>
    <row r="462" spans="2:3" hidden="1">
      <c r="B462" s="178" t="s">
        <v>160</v>
      </c>
      <c r="C462" s="198">
        <v>35105</v>
      </c>
    </row>
    <row r="463" spans="2:3" hidden="1">
      <c r="B463" s="178" t="s">
        <v>162</v>
      </c>
      <c r="C463" s="198">
        <v>35200</v>
      </c>
    </row>
    <row r="464" spans="2:3" hidden="1">
      <c r="B464" s="178" t="s">
        <v>82</v>
      </c>
      <c r="C464" s="198">
        <v>31320</v>
      </c>
    </row>
    <row r="465" spans="2:3" hidden="1">
      <c r="B465" s="178" t="s">
        <v>451</v>
      </c>
      <c r="C465" s="198">
        <v>36002</v>
      </c>
    </row>
    <row r="466" spans="2:3" hidden="1">
      <c r="B466" s="178" t="s">
        <v>455</v>
      </c>
      <c r="C466" s="198">
        <v>35402</v>
      </c>
    </row>
    <row r="467" spans="2:3" hidden="1">
      <c r="B467" s="178" t="s">
        <v>186</v>
      </c>
      <c r="C467" s="198">
        <v>36102</v>
      </c>
    </row>
    <row r="468" spans="2:3" hidden="1">
      <c r="B468" s="178" t="s">
        <v>344</v>
      </c>
      <c r="C468" s="198">
        <v>33208</v>
      </c>
    </row>
    <row r="469" spans="2:3" hidden="1">
      <c r="B469" s="178" t="s">
        <v>21</v>
      </c>
      <c r="C469" s="198">
        <v>12700</v>
      </c>
    </row>
    <row r="470" spans="2:3" hidden="1">
      <c r="B470" s="178" t="s">
        <v>181</v>
      </c>
      <c r="C470" s="198">
        <v>36006</v>
      </c>
    </row>
    <row r="471" spans="2:3" hidden="1">
      <c r="B471" s="178" t="s">
        <v>437</v>
      </c>
      <c r="C471" s="198">
        <v>35300</v>
      </c>
    </row>
    <row r="472" spans="2:3" hidden="1">
      <c r="B472" s="178" t="s">
        <v>168</v>
      </c>
      <c r="C472" s="198">
        <v>35405</v>
      </c>
    </row>
    <row r="473" spans="2:3" hidden="1">
      <c r="B473" s="178" t="s">
        <v>165</v>
      </c>
      <c r="C473" s="198">
        <v>35400</v>
      </c>
    </row>
    <row r="474" spans="2:3" hidden="1">
      <c r="B474" s="178" t="s">
        <v>112</v>
      </c>
      <c r="C474" s="198">
        <v>32910</v>
      </c>
    </row>
    <row r="475" spans="2:3" hidden="1">
      <c r="B475" s="178" t="s">
        <v>169</v>
      </c>
      <c r="C475" s="198">
        <v>35500</v>
      </c>
    </row>
    <row r="476" spans="2:3" hidden="1">
      <c r="B476" s="178" t="s">
        <v>16</v>
      </c>
      <c r="C476" s="198">
        <v>12150</v>
      </c>
    </row>
    <row r="477" spans="2:3" hidden="1">
      <c r="B477" s="178" t="s">
        <v>170</v>
      </c>
      <c r="C477" s="198">
        <v>35600</v>
      </c>
    </row>
    <row r="478" spans="2:3" hidden="1">
      <c r="B478" s="178" t="s">
        <v>171</v>
      </c>
      <c r="C478" s="198">
        <v>35700</v>
      </c>
    </row>
    <row r="479" spans="2:3" hidden="1">
      <c r="B479" s="178" t="s">
        <v>173</v>
      </c>
      <c r="C479" s="198">
        <v>35805</v>
      </c>
    </row>
    <row r="480" spans="2:3" hidden="1">
      <c r="B480" s="178" t="s">
        <v>172</v>
      </c>
      <c r="C480" s="198">
        <v>35800</v>
      </c>
    </row>
    <row r="481" spans="2:3" hidden="1">
      <c r="B481" s="178" t="s">
        <v>187</v>
      </c>
      <c r="C481" s="198">
        <v>36105</v>
      </c>
    </row>
    <row r="482" spans="2:3" hidden="1">
      <c r="B482" s="178" t="s">
        <v>174</v>
      </c>
      <c r="C482" s="198">
        <v>35900</v>
      </c>
    </row>
    <row r="483" spans="2:3" hidden="1">
      <c r="B483" s="178" t="s">
        <v>175</v>
      </c>
      <c r="C483" s="198">
        <v>35905</v>
      </c>
    </row>
    <row r="484" spans="2:3" hidden="1">
      <c r="B484" s="178" t="s">
        <v>248</v>
      </c>
      <c r="C484" s="198">
        <v>38602</v>
      </c>
    </row>
    <row r="485" spans="2:3" hidden="1">
      <c r="B485" s="178" t="s">
        <v>155</v>
      </c>
      <c r="C485" s="198">
        <v>34905</v>
      </c>
    </row>
    <row r="486" spans="2:3" hidden="1">
      <c r="B486" s="178" t="s">
        <v>185</v>
      </c>
      <c r="C486" s="198">
        <v>36100</v>
      </c>
    </row>
    <row r="487" spans="2:3" hidden="1">
      <c r="B487" s="178" t="s">
        <v>189</v>
      </c>
      <c r="C487" s="198">
        <v>36205</v>
      </c>
    </row>
    <row r="488" spans="2:3" hidden="1">
      <c r="B488" s="178" t="s">
        <v>188</v>
      </c>
      <c r="C488" s="198">
        <v>36200</v>
      </c>
    </row>
    <row r="489" spans="2:3" hidden="1">
      <c r="B489" s="178" t="s">
        <v>190</v>
      </c>
      <c r="C489" s="198">
        <v>36300</v>
      </c>
    </row>
    <row r="490" spans="2:3" hidden="1">
      <c r="B490" s="178" t="s">
        <v>156</v>
      </c>
      <c r="C490" s="198">
        <v>34910</v>
      </c>
    </row>
    <row r="491" spans="2:3" hidden="1">
      <c r="B491" s="178" t="s">
        <v>250</v>
      </c>
      <c r="C491" s="198">
        <v>38610</v>
      </c>
    </row>
    <row r="492" spans="2:3" hidden="1">
      <c r="B492" s="178" t="s">
        <v>148</v>
      </c>
      <c r="C492" s="198">
        <v>34501</v>
      </c>
    </row>
    <row r="493" spans="2:3" hidden="1">
      <c r="B493" s="178" t="s">
        <v>253</v>
      </c>
      <c r="C493" s="198">
        <v>38701</v>
      </c>
    </row>
    <row r="494" spans="2:3" hidden="1">
      <c r="B494" s="178" t="s">
        <v>29</v>
      </c>
      <c r="C494" s="198">
        <v>18740</v>
      </c>
    </row>
    <row r="495" spans="2:3" hidden="1">
      <c r="B495" s="178" t="s">
        <v>39</v>
      </c>
      <c r="C495" s="198">
        <v>20800</v>
      </c>
    </row>
    <row r="496" spans="2:3" hidden="1">
      <c r="B496" s="178" t="s">
        <v>28</v>
      </c>
      <c r="C496" s="198">
        <v>18690</v>
      </c>
    </row>
    <row r="497" spans="2:3" hidden="1">
      <c r="B497" s="178" t="s">
        <v>10</v>
      </c>
      <c r="C497" s="198">
        <v>10950</v>
      </c>
    </row>
    <row r="498" spans="2:3" hidden="1">
      <c r="B498" s="178" t="s">
        <v>34</v>
      </c>
      <c r="C498" s="198">
        <v>20200</v>
      </c>
    </row>
    <row r="499" spans="2:3" hidden="1">
      <c r="B499" s="178" t="s">
        <v>42</v>
      </c>
      <c r="C499" s="198">
        <v>21300</v>
      </c>
    </row>
    <row r="500" spans="2:3" hidden="1">
      <c r="B500" s="178" t="s">
        <v>367</v>
      </c>
      <c r="C500" s="198">
        <v>37001</v>
      </c>
    </row>
    <row r="501" spans="2:3" hidden="1">
      <c r="B501" s="178" t="s">
        <v>115</v>
      </c>
      <c r="C501" s="198">
        <v>33001</v>
      </c>
    </row>
    <row r="502" spans="2:3" hidden="1">
      <c r="B502" s="178" t="s">
        <v>395</v>
      </c>
      <c r="C502" s="198">
        <v>36405</v>
      </c>
    </row>
    <row r="503" spans="2:3" hidden="1">
      <c r="B503" s="178" t="s">
        <v>194</v>
      </c>
      <c r="C503" s="198">
        <v>36400</v>
      </c>
    </row>
    <row r="504" spans="2:3" hidden="1">
      <c r="B504" s="178" t="s">
        <v>38</v>
      </c>
      <c r="C504" s="198">
        <v>20700</v>
      </c>
    </row>
    <row r="505" spans="2:3" hidden="1">
      <c r="B505" s="178" t="s">
        <v>435</v>
      </c>
      <c r="C505" s="198">
        <v>18780</v>
      </c>
    </row>
    <row r="506" spans="2:3" hidden="1">
      <c r="B506" s="178" t="s">
        <v>282</v>
      </c>
      <c r="C506" s="198">
        <v>14200</v>
      </c>
    </row>
    <row r="507" spans="2:3" hidden="1">
      <c r="B507" s="178" t="s">
        <v>431</v>
      </c>
      <c r="C507" s="198">
        <v>11050</v>
      </c>
    </row>
    <row r="508" spans="2:3" hidden="1">
      <c r="B508" s="178" t="s">
        <v>432</v>
      </c>
      <c r="C508" s="198">
        <v>11300</v>
      </c>
    </row>
    <row r="509" spans="2:3" hidden="1">
      <c r="B509" s="178" t="s">
        <v>12</v>
      </c>
      <c r="C509" s="198">
        <v>11310</v>
      </c>
    </row>
    <row r="510" spans="2:3" hidden="1">
      <c r="B510" s="178" t="s">
        <v>161</v>
      </c>
      <c r="C510" s="198">
        <v>35106</v>
      </c>
    </row>
    <row r="511" spans="2:3" hidden="1">
      <c r="B511" s="178" t="s">
        <v>389</v>
      </c>
      <c r="C511" s="198">
        <v>32500</v>
      </c>
    </row>
    <row r="512" spans="2:3" hidden="1">
      <c r="B512" s="178" t="s">
        <v>196</v>
      </c>
      <c r="C512" s="198">
        <v>36500</v>
      </c>
    </row>
    <row r="513" spans="2:3" hidden="1">
      <c r="B513" s="178" t="s">
        <v>92</v>
      </c>
      <c r="C513" s="198">
        <v>31820</v>
      </c>
    </row>
    <row r="514" spans="2:3" hidden="1">
      <c r="B514" s="178" t="s">
        <v>27</v>
      </c>
      <c r="C514" s="198">
        <v>18640</v>
      </c>
    </row>
    <row r="515" spans="2:3" hidden="1">
      <c r="B515" s="178" t="s">
        <v>0</v>
      </c>
      <c r="C515" s="198">
        <v>10200</v>
      </c>
    </row>
    <row r="516" spans="2:3" hidden="1">
      <c r="B516" s="178" t="s">
        <v>200</v>
      </c>
      <c r="C516" s="198">
        <v>36600</v>
      </c>
    </row>
    <row r="517" spans="2:3" hidden="1">
      <c r="B517" s="178" t="s">
        <v>5</v>
      </c>
      <c r="C517" s="198">
        <v>10850</v>
      </c>
    </row>
    <row r="518" spans="2:3" hidden="1">
      <c r="B518" s="178" t="s">
        <v>7</v>
      </c>
      <c r="C518" s="198">
        <v>10910</v>
      </c>
    </row>
    <row r="519" spans="2:3" hidden="1">
      <c r="B519" s="178" t="s">
        <v>9</v>
      </c>
      <c r="C519" s="198">
        <v>10940</v>
      </c>
    </row>
    <row r="520" spans="2:3" hidden="1">
      <c r="B520" s="178" t="s">
        <v>202</v>
      </c>
      <c r="C520" s="198">
        <v>36700</v>
      </c>
    </row>
    <row r="521" spans="2:3" hidden="1">
      <c r="B521" s="178" t="s">
        <v>207</v>
      </c>
      <c r="C521" s="198">
        <v>36802</v>
      </c>
    </row>
    <row r="522" spans="2:3" hidden="1">
      <c r="B522" s="178" t="s">
        <v>205</v>
      </c>
      <c r="C522" s="198">
        <v>36800</v>
      </c>
    </row>
    <row r="523" spans="2:3" hidden="1">
      <c r="B523" s="178" t="s">
        <v>452</v>
      </c>
      <c r="C523" s="198">
        <v>36801</v>
      </c>
    </row>
    <row r="524" spans="2:3" hidden="1">
      <c r="B524" s="178" t="s">
        <v>211</v>
      </c>
      <c r="C524" s="198">
        <v>36905</v>
      </c>
    </row>
    <row r="525" spans="2:3" hidden="1">
      <c r="B525" s="178" t="s">
        <v>209</v>
      </c>
      <c r="C525" s="198">
        <v>36900</v>
      </c>
    </row>
    <row r="526" spans="2:3" hidden="1">
      <c r="B526" s="178" t="s">
        <v>214</v>
      </c>
      <c r="C526" s="198">
        <v>37100</v>
      </c>
    </row>
    <row r="527" spans="2:3" hidden="1">
      <c r="B527" s="178" t="s">
        <v>215</v>
      </c>
      <c r="C527" s="198">
        <v>37200</v>
      </c>
    </row>
    <row r="528" spans="2:3" hidden="1">
      <c r="B528" s="178" t="s">
        <v>216</v>
      </c>
      <c r="C528" s="198">
        <v>37300</v>
      </c>
    </row>
    <row r="529" spans="2:3" hidden="1">
      <c r="B529" s="178" t="s">
        <v>218</v>
      </c>
      <c r="C529" s="198">
        <v>37305</v>
      </c>
    </row>
    <row r="530" spans="2:3" hidden="1">
      <c r="B530" s="178" t="s">
        <v>183</v>
      </c>
      <c r="C530" s="198">
        <v>36008</v>
      </c>
    </row>
    <row r="531" spans="2:3" hidden="1">
      <c r="B531" s="178" t="s">
        <v>275</v>
      </c>
      <c r="C531" s="198">
        <v>39703</v>
      </c>
    </row>
    <row r="532" spans="2:3" hidden="1">
      <c r="B532" s="178" t="s">
        <v>345</v>
      </c>
      <c r="C532" s="198">
        <v>33209</v>
      </c>
    </row>
    <row r="533" spans="2:3" hidden="1">
      <c r="B533" s="178" t="s">
        <v>220</v>
      </c>
      <c r="C533" s="198">
        <v>37405</v>
      </c>
    </row>
    <row r="534" spans="2:3" hidden="1">
      <c r="B534" s="178" t="s">
        <v>219</v>
      </c>
      <c r="C534" s="198">
        <v>37400</v>
      </c>
    </row>
    <row r="535" spans="2:3" hidden="1">
      <c r="B535" s="178" t="s">
        <v>221</v>
      </c>
      <c r="C535" s="198">
        <v>37500</v>
      </c>
    </row>
    <row r="536" spans="2:3" hidden="1">
      <c r="B536" s="178" t="s">
        <v>224</v>
      </c>
      <c r="C536" s="198">
        <v>37605</v>
      </c>
    </row>
    <row r="537" spans="2:3" hidden="1">
      <c r="B537" s="178" t="s">
        <v>222</v>
      </c>
      <c r="C537" s="198">
        <v>37600</v>
      </c>
    </row>
    <row r="538" spans="2:3" hidden="1">
      <c r="B538" s="178" t="s">
        <v>22</v>
      </c>
      <c r="C538" s="198">
        <v>13500</v>
      </c>
    </row>
    <row r="539" spans="2:3" hidden="1">
      <c r="B539" s="178" t="s">
        <v>226</v>
      </c>
      <c r="C539" s="198">
        <v>37700</v>
      </c>
    </row>
    <row r="540" spans="2:3" hidden="1">
      <c r="B540" s="178" t="s">
        <v>227</v>
      </c>
      <c r="C540" s="198">
        <v>37705</v>
      </c>
    </row>
    <row r="541" spans="2:3" hidden="1">
      <c r="B541" s="178" t="s">
        <v>56</v>
      </c>
      <c r="C541" s="198">
        <v>30103</v>
      </c>
    </row>
    <row r="542" spans="2:3" hidden="1">
      <c r="B542" s="178" t="s">
        <v>142</v>
      </c>
      <c r="C542" s="198">
        <v>34220</v>
      </c>
    </row>
    <row r="543" spans="2:3" hidden="1">
      <c r="B543" s="178" t="s">
        <v>151</v>
      </c>
      <c r="C543" s="198">
        <v>34605</v>
      </c>
    </row>
    <row r="544" spans="2:3" hidden="1">
      <c r="B544" s="178" t="s">
        <v>230</v>
      </c>
      <c r="C544" s="198">
        <v>37805</v>
      </c>
    </row>
    <row r="545" spans="2:3" hidden="1">
      <c r="B545" s="178" t="s">
        <v>228</v>
      </c>
      <c r="C545" s="198">
        <v>37800</v>
      </c>
    </row>
    <row r="546" spans="2:3" hidden="1">
      <c r="B546" s="178" t="s">
        <v>233</v>
      </c>
      <c r="C546" s="198">
        <v>37905</v>
      </c>
    </row>
    <row r="547" spans="2:3" hidden="1">
      <c r="B547" s="178" t="s">
        <v>231</v>
      </c>
      <c r="C547" s="198">
        <v>37900</v>
      </c>
    </row>
    <row r="548" spans="2:3" hidden="1">
      <c r="B548" s="178" t="s">
        <v>235</v>
      </c>
      <c r="C548" s="198">
        <v>38005</v>
      </c>
    </row>
    <row r="549" spans="2:3" hidden="1">
      <c r="B549" s="178" t="s">
        <v>234</v>
      </c>
      <c r="C549" s="198">
        <v>38000</v>
      </c>
    </row>
    <row r="550" spans="2:3" hidden="1">
      <c r="B550" s="178" t="s">
        <v>217</v>
      </c>
      <c r="C550" s="198">
        <v>37301</v>
      </c>
    </row>
    <row r="551" spans="2:3" hidden="1">
      <c r="B551" s="178" t="s">
        <v>236</v>
      </c>
      <c r="C551" s="198">
        <v>38100</v>
      </c>
    </row>
    <row r="552" spans="2:3" hidden="1">
      <c r="B552" s="178" t="s">
        <v>239</v>
      </c>
      <c r="C552" s="198">
        <v>38205</v>
      </c>
    </row>
    <row r="553" spans="2:3" hidden="1">
      <c r="B553" s="178" t="s">
        <v>238</v>
      </c>
      <c r="C553" s="198">
        <v>38200</v>
      </c>
    </row>
    <row r="554" spans="2:3" hidden="1">
      <c r="B554" s="178" t="s">
        <v>193</v>
      </c>
      <c r="C554" s="198">
        <v>36305</v>
      </c>
    </row>
    <row r="555" spans="2:3" hidden="1">
      <c r="B555" s="178" t="s">
        <v>241</v>
      </c>
      <c r="C555" s="198">
        <v>38300</v>
      </c>
    </row>
    <row r="556" spans="2:3" hidden="1">
      <c r="B556" s="178" t="s">
        <v>23</v>
      </c>
      <c r="C556" s="198">
        <v>13700</v>
      </c>
    </row>
    <row r="557" spans="2:3" hidden="1">
      <c r="B557" s="178" t="s">
        <v>454</v>
      </c>
      <c r="C557" s="198">
        <v>32420</v>
      </c>
    </row>
    <row r="558" spans="2:3" hidden="1">
      <c r="B558" s="178" t="s">
        <v>182</v>
      </c>
      <c r="C558" s="198">
        <v>36007</v>
      </c>
    </row>
    <row r="559" spans="2:3" hidden="1">
      <c r="B559" s="178" t="s">
        <v>62</v>
      </c>
      <c r="C559" s="198">
        <v>30405</v>
      </c>
    </row>
    <row r="560" spans="2:3" hidden="1">
      <c r="B560" s="178" t="s">
        <v>229</v>
      </c>
      <c r="C560" s="198">
        <v>37801</v>
      </c>
    </row>
    <row r="561" spans="2:3" hidden="1">
      <c r="B561" s="178" t="s">
        <v>101</v>
      </c>
      <c r="C561" s="198">
        <v>32405</v>
      </c>
    </row>
    <row r="562" spans="2:3" hidden="1">
      <c r="B562" s="178" t="s">
        <v>263</v>
      </c>
      <c r="C562" s="198">
        <v>39204</v>
      </c>
    </row>
    <row r="563" spans="2:3" hidden="1">
      <c r="B563" s="178" t="s">
        <v>158</v>
      </c>
      <c r="C563" s="198">
        <v>35005</v>
      </c>
    </row>
    <row r="564" spans="2:3" hidden="1">
      <c r="B564" s="178" t="s">
        <v>244</v>
      </c>
      <c r="C564" s="198">
        <v>38405</v>
      </c>
    </row>
    <row r="565" spans="2:3" hidden="1">
      <c r="B565" s="178" t="s">
        <v>242</v>
      </c>
      <c r="C565" s="198">
        <v>38400</v>
      </c>
    </row>
    <row r="566" spans="2:3" hidden="1">
      <c r="B566" s="178" t="s">
        <v>192</v>
      </c>
      <c r="C566" s="198">
        <v>36302</v>
      </c>
    </row>
    <row r="567" spans="2:3" hidden="1">
      <c r="B567" s="178" t="s">
        <v>2</v>
      </c>
      <c r="C567" s="198">
        <v>10500</v>
      </c>
    </row>
    <row r="568" spans="2:3" hidden="1">
      <c r="B568" s="178" t="s">
        <v>14</v>
      </c>
      <c r="C568" s="198">
        <v>11900</v>
      </c>
    </row>
    <row r="569" spans="2:3" hidden="1">
      <c r="B569" s="178" t="s">
        <v>283</v>
      </c>
      <c r="C569" s="198">
        <v>18670</v>
      </c>
    </row>
    <row r="570" spans="2:3" hidden="1">
      <c r="B570" s="178" t="s">
        <v>364</v>
      </c>
      <c r="C570" s="198">
        <v>14300.2</v>
      </c>
    </row>
    <row r="571" spans="2:3" hidden="1">
      <c r="B571" s="178" t="s">
        <v>363</v>
      </c>
      <c r="C571" s="198">
        <v>14300</v>
      </c>
    </row>
    <row r="572" spans="2:3" hidden="1">
      <c r="B572" s="178" t="s">
        <v>245</v>
      </c>
      <c r="C572" s="198">
        <v>38500</v>
      </c>
    </row>
    <row r="573" spans="2:3" hidden="1">
      <c r="B573" s="178" t="s">
        <v>154</v>
      </c>
      <c r="C573" s="198">
        <v>34903</v>
      </c>
    </row>
    <row r="574" spans="2:3" hidden="1">
      <c r="B574" s="178" t="s">
        <v>249</v>
      </c>
      <c r="C574" s="198">
        <v>38605</v>
      </c>
    </row>
    <row r="575" spans="2:3" hidden="1">
      <c r="B575" s="178" t="s">
        <v>246</v>
      </c>
      <c r="C575" s="198">
        <v>38600</v>
      </c>
    </row>
    <row r="576" spans="2:3" hidden="1">
      <c r="B576" s="178" t="s">
        <v>252</v>
      </c>
      <c r="C576" s="198">
        <v>38700</v>
      </c>
    </row>
    <row r="577" spans="2:3" hidden="1">
      <c r="B577" s="178" t="s">
        <v>57</v>
      </c>
      <c r="C577" s="198">
        <v>30104</v>
      </c>
    </row>
    <row r="578" spans="2:3" hidden="1">
      <c r="B578" s="178" t="s">
        <v>394</v>
      </c>
      <c r="C578" s="198">
        <v>36303</v>
      </c>
    </row>
    <row r="579" spans="2:3" hidden="1">
      <c r="B579" s="178" t="s">
        <v>113</v>
      </c>
      <c r="C579" s="198">
        <v>32920</v>
      </c>
    </row>
    <row r="580" spans="2:3" hidden="1">
      <c r="B580" s="178" t="s">
        <v>254</v>
      </c>
      <c r="C580" s="198">
        <v>38800</v>
      </c>
    </row>
    <row r="581" spans="2:3" hidden="1">
      <c r="B581" s="178" t="s">
        <v>95</v>
      </c>
      <c r="C581" s="198">
        <v>32005</v>
      </c>
    </row>
    <row r="582" spans="2:3" hidden="1">
      <c r="B582" s="178" t="s">
        <v>271</v>
      </c>
      <c r="C582" s="198">
        <v>39501</v>
      </c>
    </row>
    <row r="583" spans="2:3" hidden="1">
      <c r="B583" s="178" t="s">
        <v>256</v>
      </c>
      <c r="C583" s="198">
        <v>38900</v>
      </c>
    </row>
    <row r="584" spans="2:3" hidden="1">
      <c r="B584" s="178" t="s">
        <v>41</v>
      </c>
      <c r="C584" s="198">
        <v>21200</v>
      </c>
    </row>
    <row r="585" spans="2:3" hidden="1">
      <c r="B585" s="178" t="s">
        <v>45</v>
      </c>
      <c r="C585" s="198">
        <v>21550</v>
      </c>
    </row>
    <row r="586" spans="2:3" hidden="1">
      <c r="B586" s="178" t="s">
        <v>387</v>
      </c>
      <c r="C586" s="198">
        <v>21520</v>
      </c>
    </row>
    <row r="587" spans="2:3" hidden="1">
      <c r="B587" s="178" t="s">
        <v>366</v>
      </c>
      <c r="C587" s="198">
        <v>21525.200000000001</v>
      </c>
    </row>
    <row r="588" spans="2:3" hidden="1">
      <c r="B588" s="178" t="s">
        <v>365</v>
      </c>
      <c r="C588" s="198">
        <v>21525</v>
      </c>
    </row>
    <row r="589" spans="2:3" hidden="1">
      <c r="B589" s="178" t="s">
        <v>257</v>
      </c>
      <c r="C589" s="198">
        <v>39000</v>
      </c>
    </row>
    <row r="590" spans="2:3" hidden="1">
      <c r="B590" s="178" t="s">
        <v>50</v>
      </c>
      <c r="C590" s="198">
        <v>23000</v>
      </c>
    </row>
    <row r="591" spans="2:3" hidden="1">
      <c r="B591" s="178" t="s">
        <v>51</v>
      </c>
      <c r="C591" s="198">
        <v>23100</v>
      </c>
    </row>
    <row r="592" spans="2:3" hidden="1">
      <c r="B592" s="178" t="s">
        <v>40</v>
      </c>
      <c r="C592" s="198">
        <v>20900</v>
      </c>
    </row>
    <row r="593" spans="2:3" hidden="1">
      <c r="B593" s="178" t="s">
        <v>52</v>
      </c>
      <c r="C593" s="198">
        <v>23200</v>
      </c>
    </row>
    <row r="594" spans="2:3" hidden="1">
      <c r="B594" s="178" t="s">
        <v>46</v>
      </c>
      <c r="C594" s="198">
        <v>21570</v>
      </c>
    </row>
    <row r="595" spans="2:3" hidden="1">
      <c r="B595" s="178" t="s">
        <v>223</v>
      </c>
      <c r="C595" s="198">
        <v>37601</v>
      </c>
    </row>
    <row r="596" spans="2:3" hidden="1">
      <c r="B596" s="178" t="s">
        <v>259</v>
      </c>
      <c r="C596" s="198">
        <v>39101</v>
      </c>
    </row>
    <row r="597" spans="2:3" hidden="1">
      <c r="B597" s="178" t="s">
        <v>258</v>
      </c>
      <c r="C597" s="198">
        <v>39100</v>
      </c>
    </row>
    <row r="598" spans="2:3" hidden="1">
      <c r="B598" s="178" t="s">
        <v>260</v>
      </c>
      <c r="C598" s="198">
        <v>39105</v>
      </c>
    </row>
    <row r="599" spans="2:3" hidden="1">
      <c r="B599" s="178" t="s">
        <v>122</v>
      </c>
      <c r="C599" s="198">
        <v>33204</v>
      </c>
    </row>
    <row r="600" spans="2:3" hidden="1">
      <c r="B600" s="178" t="s">
        <v>397</v>
      </c>
      <c r="C600" s="198">
        <v>39200</v>
      </c>
    </row>
    <row r="601" spans="2:3" hidden="1">
      <c r="B601" s="178" t="s">
        <v>264</v>
      </c>
      <c r="C601" s="198">
        <v>39205</v>
      </c>
    </row>
    <row r="602" spans="2:3" hidden="1">
      <c r="B602" s="178" t="s">
        <v>266</v>
      </c>
      <c r="C602" s="198">
        <v>39300</v>
      </c>
    </row>
    <row r="603" spans="2:3" hidden="1">
      <c r="B603" s="178" t="s">
        <v>268</v>
      </c>
      <c r="C603" s="198">
        <v>39400</v>
      </c>
    </row>
    <row r="604" spans="2:3" hidden="1">
      <c r="B604" s="178" t="s">
        <v>270</v>
      </c>
      <c r="C604" s="198">
        <v>39500</v>
      </c>
    </row>
    <row r="605" spans="2:3" hidden="1">
      <c r="B605" s="178" t="s">
        <v>273</v>
      </c>
      <c r="C605" s="198">
        <v>39605</v>
      </c>
    </row>
    <row r="606" spans="2:3" hidden="1">
      <c r="B606" s="178" t="s">
        <v>272</v>
      </c>
      <c r="C606" s="198">
        <v>39600</v>
      </c>
    </row>
    <row r="607" spans="2:3" hidden="1">
      <c r="B607" s="178" t="s">
        <v>143</v>
      </c>
      <c r="C607" s="198">
        <v>34230</v>
      </c>
    </row>
    <row r="608" spans="2:3" hidden="1">
      <c r="B608" s="178" t="s">
        <v>47</v>
      </c>
      <c r="C608" s="198">
        <v>21800</v>
      </c>
    </row>
    <row r="609" spans="2:3" hidden="1">
      <c r="B609" s="178" t="s">
        <v>79</v>
      </c>
      <c r="C609" s="198">
        <v>31205</v>
      </c>
    </row>
    <row r="610" spans="2:3" hidden="1">
      <c r="B610" s="178" t="s">
        <v>102</v>
      </c>
      <c r="C610" s="198">
        <v>32410</v>
      </c>
    </row>
    <row r="611" spans="2:3" hidden="1">
      <c r="B611" s="178" t="s">
        <v>13</v>
      </c>
      <c r="C611" s="198">
        <v>11600</v>
      </c>
    </row>
    <row r="612" spans="2:3" hidden="1">
      <c r="B612" s="178" t="s">
        <v>276</v>
      </c>
      <c r="C612" s="198">
        <v>39705</v>
      </c>
    </row>
    <row r="613" spans="2:3" hidden="1">
      <c r="B613" s="178" t="s">
        <v>274</v>
      </c>
      <c r="C613" s="198">
        <v>39700</v>
      </c>
    </row>
    <row r="614" spans="2:3" hidden="1">
      <c r="B614" s="178" t="s">
        <v>198</v>
      </c>
      <c r="C614" s="198">
        <v>36502</v>
      </c>
    </row>
    <row r="615" spans="2:3" hidden="1">
      <c r="B615" s="178" t="s">
        <v>278</v>
      </c>
      <c r="C615" s="198">
        <v>39805</v>
      </c>
    </row>
    <row r="616" spans="2:3" hidden="1">
      <c r="B616" s="178" t="s">
        <v>277</v>
      </c>
      <c r="C616" s="198">
        <v>39800</v>
      </c>
    </row>
    <row r="617" spans="2:3" hidden="1">
      <c r="B617" s="178" t="s">
        <v>48</v>
      </c>
      <c r="C617" s="198">
        <v>21900</v>
      </c>
    </row>
    <row r="618" spans="2:3" hidden="1">
      <c r="B618" s="178" t="s">
        <v>127</v>
      </c>
      <c r="C618" s="198">
        <v>33400</v>
      </c>
    </row>
    <row r="619" spans="2:3" hidden="1">
      <c r="B619" s="178" t="s">
        <v>279</v>
      </c>
      <c r="C619" s="198">
        <v>39900</v>
      </c>
    </row>
    <row r="620" spans="2:3" hidden="1">
      <c r="B620" s="178" t="s">
        <v>53</v>
      </c>
      <c r="C620" s="198">
        <v>30000</v>
      </c>
    </row>
    <row r="621" spans="2:3" hidden="1">
      <c r="B621" s="178" t="s">
        <v>203</v>
      </c>
      <c r="C621" s="198">
        <v>36701</v>
      </c>
    </row>
  </sheetData>
  <sheetProtection password="CEAA" sheet="1" objects="1" scenarios="1"/>
  <sortState xmlns:xlrd2="http://schemas.microsoft.com/office/spreadsheetml/2017/richdata2" ref="B320:C621">
    <sortCondition ref="B320:B621"/>
  </sortState>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8A7471-F53B-449F-8665-C563C160D6EF}">
  <ds:schemaRefs>
    <ds:schemaRef ds:uri="http://purl.org/dc/dcmitype/"/>
    <ds:schemaRef ds:uri="http://schemas.microsoft.com/office/2006/documentManagement/types"/>
    <ds:schemaRef ds:uri="http://www.w3.org/XML/1998/namespace"/>
    <ds:schemaRef ds:uri="http://purl.org/dc/elements/1.1/"/>
    <ds:schemaRef ds:uri="b0d8bf0e-b15b-456f-8ae4-2bdf59acac1f"/>
    <ds:schemaRef ds:uri="http://schemas.microsoft.com/office/2006/metadata/properties"/>
    <ds:schemaRef ds:uri="d4ea4015-5b02-447c-9074-d5807a41497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E2CBC0D-1C4D-489C-86F4-16298E3C7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890E1D-6D61-4587-B3E1-732E14BD5405}">
  <ds:schemaRefs>
    <ds:schemaRef ds:uri="http://schemas.microsoft.com/sharepoint/events"/>
  </ds:schemaRefs>
</ds:datastoreItem>
</file>

<file path=customXml/itemProps4.xml><?xml version="1.0" encoding="utf-8"?>
<ds:datastoreItem xmlns:ds="http://schemas.openxmlformats.org/officeDocument/2006/customXml" ds:itemID="{94076127-00E2-4970-8C98-5D83A0373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5</vt:i4>
      </vt:variant>
    </vt:vector>
  </HeadingPairs>
  <TitlesOfParts>
    <vt:vector size="22" baseType="lpstr">
      <vt:lpstr>Info</vt:lpstr>
      <vt:lpstr>Changes to Update Template </vt:lpstr>
      <vt:lpstr>JE Template</vt:lpstr>
      <vt:lpstr>2023 Summary</vt:lpstr>
      <vt:lpstr>2022 Summary</vt:lpstr>
      <vt:lpstr>2021 Summary </vt:lpstr>
      <vt:lpstr>TSERS Contributions FY 2022</vt:lpstr>
      <vt:lpstr>2020 Summary</vt:lpstr>
      <vt:lpstr>2019 Summary</vt:lpstr>
      <vt:lpstr>2018 Summary</vt:lpstr>
      <vt:lpstr>2017 Summary</vt:lpstr>
      <vt:lpstr>TSERS Contributions FY 2021</vt:lpstr>
      <vt:lpstr>TSERS Contributions FY 2020</vt:lpstr>
      <vt:lpstr>TSERS Contributions FY 2019</vt:lpstr>
      <vt:lpstr>TSERS Contributions FY 2018</vt:lpstr>
      <vt:lpstr>TSERS Contributions FY 2017</vt:lpstr>
      <vt:lpstr>Deferred Amortization</vt:lpstr>
      <vt:lpstr>'2018 Summary'!Print_Area</vt:lpstr>
      <vt:lpstr>'Deferred Amortization'!Print_Area</vt:lpstr>
      <vt:lpstr>'2017 Summary'!Print_Titles</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Eric Faust</cp:lastModifiedBy>
  <cp:lastPrinted>2022-05-24T13:01:54Z</cp:lastPrinted>
  <dcterms:created xsi:type="dcterms:W3CDTF">2015-01-07T18:39:17Z</dcterms:created>
  <dcterms:modified xsi:type="dcterms:W3CDTF">2023-09-05T18:30:24Z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